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610" windowHeight="11640"/>
  </bookViews>
  <sheets>
    <sheet name="PĀRBAUDE" sheetId="5" r:id="rId1"/>
    <sheet name="5.1.1-2 tabulas" sheetId="1" r:id="rId2"/>
    <sheet name="5.1.3-5.3 tabulas" sheetId="7" r:id="rId3"/>
  </sheets>
  <calcPr calcId="145621"/>
</workbook>
</file>

<file path=xl/calcChain.xml><?xml version="1.0" encoding="utf-8"?>
<calcChain xmlns="http://schemas.openxmlformats.org/spreadsheetml/2006/main">
  <c r="D5" i="5" l="1"/>
  <c r="H14" i="1"/>
  <c r="G14" i="1"/>
  <c r="F14" i="1"/>
  <c r="E14" i="1"/>
  <c r="D14" i="1"/>
  <c r="D5" i="1" s="1"/>
  <c r="D6" i="1" s="1"/>
  <c r="D11" i="1" s="1"/>
  <c r="E28" i="1"/>
  <c r="E19" i="1" s="1"/>
  <c r="E20" i="1" s="1"/>
  <c r="E25" i="1" s="1"/>
  <c r="F28" i="1"/>
  <c r="G28" i="1"/>
  <c r="H28" i="1"/>
  <c r="D28" i="1"/>
  <c r="D19" i="1" s="1"/>
  <c r="E5" i="1"/>
  <c r="F5" i="1"/>
  <c r="G5" i="1"/>
  <c r="H5" i="1"/>
  <c r="F19" i="1"/>
  <c r="G19" i="1"/>
  <c r="H19" i="1"/>
  <c r="H20" i="1"/>
  <c r="H25" i="1" s="1"/>
  <c r="G20" i="1"/>
  <c r="G25" i="1" s="1"/>
  <c r="F20" i="1"/>
  <c r="F25" i="1" s="1"/>
  <c r="H6" i="1"/>
  <c r="H11" i="1" s="1"/>
  <c r="G6" i="1"/>
  <c r="G11" i="1" s="1"/>
  <c r="F6" i="1"/>
  <c r="F10" i="1" s="1"/>
  <c r="E6" i="1"/>
  <c r="E11" i="1" s="1"/>
  <c r="I5" i="7"/>
  <c r="E16" i="7" s="1"/>
  <c r="F11" i="1" l="1"/>
  <c r="I3" i="7"/>
  <c r="D20" i="1"/>
  <c r="D25" i="1" s="1"/>
  <c r="I9" i="7" s="1"/>
  <c r="F8" i="1"/>
  <c r="H10" i="1"/>
  <c r="F9" i="1"/>
  <c r="H8" i="1"/>
  <c r="D8" i="1"/>
  <c r="G24" i="1"/>
  <c r="E17" i="7"/>
  <c r="F22" i="1"/>
  <c r="H22" i="1"/>
  <c r="G8" i="1"/>
  <c r="E8" i="1"/>
  <c r="G10" i="1"/>
  <c r="E10" i="1"/>
  <c r="E22" i="1"/>
  <c r="G22" i="1"/>
  <c r="F24" i="1"/>
  <c r="H24" i="1"/>
  <c r="H23" i="1"/>
  <c r="G23" i="1"/>
  <c r="F23" i="1"/>
  <c r="E23" i="1"/>
  <c r="E24" i="1" s="1"/>
  <c r="H9" i="1"/>
  <c r="G9" i="1"/>
  <c r="E9" i="1"/>
  <c r="D9" i="1"/>
  <c r="D10" i="1" s="1"/>
  <c r="C17" i="7" l="1"/>
  <c r="C16" i="7"/>
  <c r="D23" i="1"/>
  <c r="I4" i="7"/>
  <c r="D24" i="1"/>
  <c r="D22" i="1"/>
  <c r="I7" i="7"/>
  <c r="I2" i="5"/>
  <c r="I8" i="7" l="1"/>
  <c r="I6" i="7"/>
  <c r="G16" i="7"/>
  <c r="G17" i="7"/>
  <c r="D17" i="7" l="1"/>
  <c r="I17" i="7"/>
  <c r="D16" i="7"/>
  <c r="H16" i="7" s="1"/>
  <c r="I16" i="7"/>
  <c r="F16" i="7" l="1"/>
  <c r="B16" i="7"/>
  <c r="H17" i="7"/>
  <c r="B17" i="7"/>
  <c r="F17" i="7"/>
  <c r="D4" i="5" s="1"/>
  <c r="E4" i="5" l="1"/>
</calcChain>
</file>

<file path=xl/sharedStrings.xml><?xml version="1.0" encoding="utf-8"?>
<sst xmlns="http://schemas.openxmlformats.org/spreadsheetml/2006/main" count="146" uniqueCount="78">
  <si>
    <t xml:space="preserve">5.1.1. vienas publiski pieejamās uzlādes stacijas iegādei un montāžai  </t>
  </si>
  <si>
    <t>N.p.k.</t>
  </si>
  <si>
    <t>Finansēšanas rādītāji</t>
  </si>
  <si>
    <t>Mērvienība</t>
  </si>
  <si>
    <t>Dati</t>
  </si>
  <si>
    <t>Vienas publiski pieejamās uzlādes stacijas kopējās iegādes un montāžas izmaksas, tai skaitā:</t>
  </si>
  <si>
    <t>EUR</t>
  </si>
  <si>
    <t>1.1.</t>
  </si>
  <si>
    <t>Attiecināmās izmaksas vienas publiski pieejamās uzlādes stacijas iegādei un montāžai, tai skaitā:</t>
  </si>
  <si>
    <t>1.1.1.</t>
  </si>
  <si>
    <t>KPFI finansējums vienas publiski pieejamās uzlādes stacijas iegādei un montāžai</t>
  </si>
  <si>
    <t>1.1.2.</t>
  </si>
  <si>
    <t>KPFI atbalsta intensitāte no vienas publiski pieejamās uzlādes stacijas iegādes un montāžas attiecināmām izmaksām</t>
  </si>
  <si>
    <t>%</t>
  </si>
  <si>
    <t>1.1.3.</t>
  </si>
  <si>
    <t>Projekta iesniedzēja līdzfinansējums vienas publiski pieejamās uzlādes stacijas iegādei un montāžai</t>
  </si>
  <si>
    <t>1.1.4.</t>
  </si>
  <si>
    <t>Projekta iesniedzēja līdzfinansējuma apjoms no vienas publiski pieejamās uzlādes stacijas iegādes un montāžas attiecināmām izmaksām</t>
  </si>
  <si>
    <t>1.2.</t>
  </si>
  <si>
    <t>Neattiecināmās izmaksas vienas publiski pieejamās uzlādes stacijas iegādei un montāžai</t>
  </si>
  <si>
    <t xml:space="preserve">5.1.2. vienas publiski pieejamas uzlādes stacijas pieslēgšanai pie elektrotīkla </t>
  </si>
  <si>
    <t>Vienas publiski pieejamās uzlādes stacijas kopējās elektropieslēguma izmaksas, tai skaitā:</t>
  </si>
  <si>
    <t>Attiecināmās izmaksas vienas publiski pieejamās uzlādes stacijas elektropieslēgumam, tai skaitā:</t>
  </si>
  <si>
    <t>KPFI finansējums vienas publiski pieejamās uzlādes stacijas elektropieslēgumam</t>
  </si>
  <si>
    <t>KPFI atbalsta intensitāte no vienas publiski pieejamās uzlādes stacijas elektropieslēguma attiecināmām izmaksām</t>
  </si>
  <si>
    <t>Projekta iesniedzēja līdzfinansējums vienas publiski pieejamās uzlādes stacijas elektropieslēgumam</t>
  </si>
  <si>
    <t>Projekta iesniedzēja līdzfinansējuma apjoms no vienas publiski pieejamās uzlādes stacijas elektropieslēguma attiecināmām izmaksām</t>
  </si>
  <si>
    <t>Neattiecināmās izmaksas vienas publiski pieejamās uzlādes stacijas elektropieslēgumam</t>
  </si>
  <si>
    <t>5.1.3. projektam kopumā (5.1.1.+5.1.2.)</t>
  </si>
  <si>
    <t>Kopējās  izmaksas, tai skaitā:</t>
  </si>
  <si>
    <t>Kopējās attiecināmās izmaksas, tai skaitā:</t>
  </si>
  <si>
    <t>Kopējās KPFI finansējums</t>
  </si>
  <si>
    <t>Kopējā KPFI atbalsta intensitāte no kopējām attiecināmām izmaksām</t>
  </si>
  <si>
    <t>Kopējais projekta iesniedzēja līdzfinansējums</t>
  </si>
  <si>
    <t>Kopējais projekta iesniedzēja līdzfinansējuma apjoms no kopējām attiecināmām izmaksām</t>
  </si>
  <si>
    <t>Kopējā neattiecināmo izmaksu summa</t>
  </si>
  <si>
    <t>5.3. Publiski pieejamo uzlādes staciju finansēšanas plāns, EUR</t>
  </si>
  <si>
    <t>Gads</t>
  </si>
  <si>
    <t>Kopējās izmaksas</t>
  </si>
  <si>
    <t>Attiecināmās izmaksas</t>
  </si>
  <si>
    <t>Projekta iesniedzēja līdzfinansējums</t>
  </si>
  <si>
    <t>Kopējais projekta iesniedzēja finansējums</t>
  </si>
  <si>
    <t>1=2+3</t>
  </si>
  <si>
    <t>3=4+6</t>
  </si>
  <si>
    <t>5=4/3</t>
  </si>
  <si>
    <t>7=6/3</t>
  </si>
  <si>
    <t>8=2+6</t>
  </si>
  <si>
    <t>Kopā</t>
  </si>
  <si>
    <t>Finanšu instrumenta finansējums</t>
  </si>
  <si>
    <t>Projekta iesniedzējs</t>
  </si>
  <si>
    <t>1.1.2. Juridiskais statuss</t>
  </si>
  <si>
    <t>1.1.3. PVN atgūstams (PVN maksātājs)</t>
  </si>
  <si>
    <t>Faktiskā atbalsta likme</t>
  </si>
  <si>
    <t>vidējais komersants</t>
  </si>
  <si>
    <t>lielais komersants</t>
  </si>
  <si>
    <t>max intensitāte</t>
  </si>
  <si>
    <t>piezīmes</t>
  </si>
  <si>
    <t>tips</t>
  </si>
  <si>
    <t>6.1. un 6.2</t>
  </si>
  <si>
    <t>(ja komersants izvēlas atbalstu saskaņā ar regulu Nr.800/2008)</t>
  </si>
  <si>
    <t>(ja komersants izvēlas atbalstu saskaņā ar Komisijas regulu Nr.1998/2006)</t>
  </si>
  <si>
    <t>sīkais (mikro) komersants</t>
  </si>
  <si>
    <t>mazais komersants</t>
  </si>
  <si>
    <t xml:space="preserve">komersants </t>
  </si>
  <si>
    <t>atvasināta publiska persona</t>
  </si>
  <si>
    <t xml:space="preserve">tiešās vai pastarpinātās pārvaldes iestāde </t>
  </si>
  <si>
    <t>(netiek veikta saimnieciskā darbība)</t>
  </si>
  <si>
    <t>Pievienotās vērtības nodoklis</t>
  </si>
  <si>
    <t>Neat-tiecināmās izmaksas</t>
  </si>
  <si>
    <t>2.3.1.</t>
  </si>
  <si>
    <t>Publiski pieejamās uzlādes stacijas uzstādīšanas adrese un kadastra numurs</t>
  </si>
  <si>
    <t>Neattiecināmās izmaksas vienai stacijai (MK noteikumu 24. pants izņemot PVN)</t>
  </si>
  <si>
    <t>Vienas publiski pieejamās uzlādes stacijas kopējās iegādes un montāžas izmaksas, bez PVN</t>
  </si>
  <si>
    <t>Vienas publiski pieejamās uzlādes stacijas kopējās elektropieslēguma izmaksas, bez PVN</t>
  </si>
  <si>
    <t>Rīgas iela 1; 353636267237</t>
  </si>
  <si>
    <t>Maksimālā atbalsta likme 6.3.aktivitātei</t>
  </si>
  <si>
    <t>SIA "ABC"</t>
  </si>
  <si>
    <t>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</si>
</sst>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3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2"/>
      <color rgb="FF006100"/>
      <name val="Times New Roman"/>
      <family val="2"/>
      <charset val="186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2"/>
      <color rgb="FF3F3F76"/>
      <name val="Times New Roman"/>
      <family val="2"/>
      <charset val="186"/>
    </font>
    <font>
      <b/>
      <sz val="12"/>
      <color rgb="FF3F3F3F"/>
      <name val="Times New Roman"/>
      <family val="2"/>
      <charset val="186"/>
    </font>
    <font>
      <b/>
      <sz val="12"/>
      <color rgb="FFFA7D00"/>
      <name val="Times New Roman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theme="0"/>
      <name val="Times New Roman"/>
      <family val="2"/>
      <charset val="186"/>
    </font>
    <font>
      <sz val="12"/>
      <color rgb="FFFF0000"/>
      <name val="Times New Roman"/>
      <family val="2"/>
      <charset val="186"/>
    </font>
    <font>
      <i/>
      <sz val="12"/>
      <color rgb="FF7F7F7F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sz val="12"/>
      <color theme="0"/>
      <name val="Times New Roman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9" tint="-0.49998474074526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Times New Roman"/>
      <family val="2"/>
      <charset val="186"/>
    </font>
    <font>
      <sz val="10"/>
      <color rgb="FFFF0000"/>
      <name val="Times New Roman"/>
      <family val="1"/>
      <charset val="18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0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1" fillId="0" borderId="0" applyFont="0" applyFill="0" applyBorder="0" applyAlignment="0" applyProtection="0"/>
    <xf numFmtId="0" fontId="32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33" borderId="14" xfId="0" applyFont="1" applyFill="1" applyBorder="1" applyAlignment="1">
      <alignment horizontal="center"/>
    </xf>
    <xf numFmtId="164" fontId="28" fillId="34" borderId="10" xfId="1" applyNumberFormat="1" applyFont="1" applyFill="1" applyBorder="1"/>
    <xf numFmtId="10" fontId="29" fillId="0" borderId="10" xfId="1" applyNumberFormat="1" applyFont="1" applyBorder="1"/>
    <xf numFmtId="9" fontId="20" fillId="0" borderId="0" xfId="0" applyNumberFormat="1" applyFont="1" applyAlignment="1"/>
    <xf numFmtId="0" fontId="33" fillId="0" borderId="0" xfId="0" applyFont="1"/>
    <xf numFmtId="0" fontId="34" fillId="0" borderId="0" xfId="0" applyFont="1"/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10" fontId="17" fillId="0" borderId="10" xfId="1" applyNumberFormat="1" applyFont="1" applyBorder="1" applyAlignment="1">
      <alignment horizontal="right" vertical="center" wrapText="1"/>
    </xf>
    <xf numFmtId="10" fontId="17" fillId="0" borderId="10" xfId="1" applyNumberFormat="1" applyFont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1" fillId="0" borderId="0" xfId="0" applyFont="1"/>
    <xf numFmtId="4" fontId="17" fillId="36" borderId="10" xfId="0" applyNumberFormat="1" applyFont="1" applyFill="1" applyBorder="1" applyAlignment="1">
      <alignment horizontal="right" vertical="center"/>
    </xf>
    <xf numFmtId="10" fontId="17" fillId="36" borderId="10" xfId="1" applyNumberFormat="1" applyFont="1" applyFill="1" applyBorder="1" applyAlignment="1">
      <alignment horizontal="right" vertical="center"/>
    </xf>
    <xf numFmtId="10" fontId="18" fillId="0" borderId="10" xfId="1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4" xfId="40"/>
    <cellStyle name="Note 2" xfId="41"/>
    <cellStyle name="Output 2" xfId="42"/>
    <cellStyle name="Percent" xfId="1" builtinId="5"/>
    <cellStyle name="Percent 2" xfId="43"/>
    <cellStyle name="Standard_HWB Kurzverf. Formular" xfId="44"/>
    <cellStyle name="Total 2" xfId="45"/>
    <cellStyle name="Warning Text 2" xfId="46"/>
  </cellStyles>
  <dxfs count="11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tabSelected="1" workbookViewId="0">
      <selection activeCell="D5" sqref="D5"/>
    </sheetView>
  </sheetViews>
  <sheetFormatPr defaultColWidth="0" defaultRowHeight="15.75" customHeight="1" zeroHeight="1" x14ac:dyDescent="0.25"/>
  <cols>
    <col min="1" max="1" width="19.375" customWidth="1"/>
    <col min="2" max="3" width="9" customWidth="1"/>
    <col min="4" max="4" width="15" customWidth="1"/>
    <col min="5" max="8" width="9" customWidth="1"/>
    <col min="9" max="9" width="1.625" bestFit="1" customWidth="1"/>
    <col min="10" max="12" width="9" customWidth="1"/>
    <col min="13" max="13" width="22.375" customWidth="1"/>
    <col min="14" max="14" width="6.5" customWidth="1"/>
    <col min="15" max="16384" width="9" hidden="1"/>
  </cols>
  <sheetData>
    <row r="1" spans="1:9" x14ac:dyDescent="0.25">
      <c r="A1" s="37" t="s">
        <v>49</v>
      </c>
      <c r="B1" s="37"/>
      <c r="C1" s="37"/>
      <c r="D1" s="41" t="s">
        <v>76</v>
      </c>
      <c r="E1" s="42"/>
      <c r="F1" s="42"/>
      <c r="G1" s="42"/>
      <c r="H1" s="43"/>
    </row>
    <row r="2" spans="1:9" x14ac:dyDescent="0.25">
      <c r="A2" s="37" t="s">
        <v>50</v>
      </c>
      <c r="B2" s="37"/>
      <c r="C2" s="37"/>
      <c r="D2" s="44" t="s">
        <v>53</v>
      </c>
      <c r="E2" s="44"/>
      <c r="F2" s="44"/>
      <c r="G2" s="44"/>
      <c r="H2" s="44"/>
      <c r="I2" s="11" t="str">
        <f>VLOOKUP(D2,A16:D22,4,FALSE)</f>
        <v>(ja komersants izvēlas atbalstu saskaņā ar regulu Nr.800/2008)</v>
      </c>
    </row>
    <row r="3" spans="1:9" x14ac:dyDescent="0.25">
      <c r="A3" s="37" t="s">
        <v>51</v>
      </c>
      <c r="B3" s="37"/>
      <c r="C3" s="37"/>
      <c r="D3" s="6" t="s">
        <v>77</v>
      </c>
      <c r="E3" s="3"/>
      <c r="F3" s="3"/>
      <c r="G3" s="3"/>
      <c r="H3" s="3"/>
    </row>
    <row r="4" spans="1:9" x14ac:dyDescent="0.25">
      <c r="A4" s="37" t="s">
        <v>52</v>
      </c>
      <c r="B4" s="37"/>
      <c r="C4" s="37"/>
      <c r="D4" s="7">
        <f>'5.1.3-5.3 tabulas'!F17</f>
        <v>0.6</v>
      </c>
      <c r="E4" s="38" t="str">
        <f>IF(D4&gt;D5,"KĻŪDA - PĀRSNIEDZ MAKSIMĀLO LIKMI","")</f>
        <v/>
      </c>
      <c r="F4" s="39"/>
      <c r="G4" s="39"/>
      <c r="H4" s="39"/>
    </row>
    <row r="5" spans="1:9" x14ac:dyDescent="0.25">
      <c r="A5" s="40" t="s">
        <v>75</v>
      </c>
      <c r="B5" s="40"/>
      <c r="C5" s="40"/>
      <c r="D5" s="8">
        <f>VLOOKUP(D2,PĀRBAUDE!A16:C22,3,FALSE)</f>
        <v>0.6</v>
      </c>
      <c r="E5" s="3"/>
      <c r="F5" s="3"/>
      <c r="G5" s="3"/>
      <c r="H5" s="3"/>
    </row>
    <row r="6" spans="1:9" ht="15.75" customHeight="1" x14ac:dyDescent="0.25"/>
    <row r="7" spans="1:9" ht="15.75" customHeight="1" x14ac:dyDescent="0.25"/>
    <row r="8" spans="1:9" ht="15.75" hidden="1" customHeight="1" x14ac:dyDescent="0.25"/>
    <row r="9" spans="1:9" ht="15.75" hidden="1" customHeight="1" x14ac:dyDescent="0.25"/>
    <row r="10" spans="1:9" ht="15.75" hidden="1" customHeight="1" x14ac:dyDescent="0.25"/>
    <row r="11" spans="1:9" ht="15.75" hidden="1" customHeight="1" x14ac:dyDescent="0.25"/>
    <row r="12" spans="1:9" ht="15.75" hidden="1" customHeight="1" x14ac:dyDescent="0.25"/>
    <row r="13" spans="1:9" ht="15.75" hidden="1" customHeight="1" x14ac:dyDescent="0.25"/>
    <row r="14" spans="1:9" hidden="1" x14ac:dyDescent="0.25">
      <c r="B14" s="10" t="s">
        <v>55</v>
      </c>
    </row>
    <row r="15" spans="1:9" hidden="1" x14ac:dyDescent="0.25">
      <c r="A15" s="10" t="s">
        <v>57</v>
      </c>
      <c r="B15" s="10" t="s">
        <v>58</v>
      </c>
      <c r="C15" s="10">
        <v>6.3</v>
      </c>
      <c r="D15" s="10" t="s">
        <v>56</v>
      </c>
    </row>
    <row r="16" spans="1:9" hidden="1" x14ac:dyDescent="0.25">
      <c r="A16" s="3" t="s">
        <v>61</v>
      </c>
      <c r="B16" s="9">
        <v>0.55000000000000004</v>
      </c>
      <c r="C16" s="9">
        <v>0.7</v>
      </c>
      <c r="D16" s="3" t="s">
        <v>59</v>
      </c>
      <c r="E16" s="10">
        <v>555000</v>
      </c>
    </row>
    <row r="17" spans="1:5" hidden="1" x14ac:dyDescent="0.25">
      <c r="A17" s="3" t="s">
        <v>62</v>
      </c>
      <c r="B17" s="9">
        <v>0.55000000000000004</v>
      </c>
      <c r="C17" s="9">
        <v>0.7</v>
      </c>
      <c r="D17" s="3" t="s">
        <v>59</v>
      </c>
      <c r="E17" s="10">
        <v>555000</v>
      </c>
    </row>
    <row r="18" spans="1:5" hidden="1" x14ac:dyDescent="0.25">
      <c r="A18" s="3" t="s">
        <v>53</v>
      </c>
      <c r="B18" s="9">
        <v>0.45</v>
      </c>
      <c r="C18" s="9">
        <v>0.6</v>
      </c>
      <c r="D18" s="3" t="s">
        <v>59</v>
      </c>
      <c r="E18" s="10">
        <v>555000</v>
      </c>
    </row>
    <row r="19" spans="1:5" hidden="1" x14ac:dyDescent="0.25">
      <c r="A19" s="3" t="s">
        <v>54</v>
      </c>
      <c r="B19" s="9">
        <v>0.35</v>
      </c>
      <c r="C19" s="9">
        <v>0.5</v>
      </c>
      <c r="D19" s="3" t="s">
        <v>59</v>
      </c>
      <c r="E19" s="10">
        <v>555000</v>
      </c>
    </row>
    <row r="20" spans="1:5" hidden="1" x14ac:dyDescent="0.25">
      <c r="A20" s="3" t="s">
        <v>63</v>
      </c>
      <c r="B20" s="9">
        <v>0.5</v>
      </c>
      <c r="C20" s="9">
        <v>0.7</v>
      </c>
      <c r="D20" s="3" t="s">
        <v>60</v>
      </c>
      <c r="E20" s="10">
        <v>200000</v>
      </c>
    </row>
    <row r="21" spans="1:5" hidden="1" x14ac:dyDescent="0.25">
      <c r="A21" s="3" t="s">
        <v>64</v>
      </c>
      <c r="B21" s="9">
        <v>0.85</v>
      </c>
      <c r="C21" s="3">
        <v>0.85</v>
      </c>
      <c r="D21" s="3" t="s">
        <v>66</v>
      </c>
      <c r="E21" s="10">
        <v>555000</v>
      </c>
    </row>
    <row r="22" spans="1:5" hidden="1" x14ac:dyDescent="0.25">
      <c r="A22" s="3" t="s">
        <v>65</v>
      </c>
      <c r="B22" s="9">
        <v>0.85</v>
      </c>
      <c r="C22" s="3">
        <v>0.85</v>
      </c>
      <c r="D22" s="3" t="s">
        <v>66</v>
      </c>
      <c r="E22" s="10">
        <v>555000</v>
      </c>
    </row>
  </sheetData>
  <mergeCells count="8">
    <mergeCell ref="A4:C4"/>
    <mergeCell ref="E4:H4"/>
    <mergeCell ref="A5:C5"/>
    <mergeCell ref="A1:C1"/>
    <mergeCell ref="D1:H1"/>
    <mergeCell ref="A2:C2"/>
    <mergeCell ref="D2:H2"/>
    <mergeCell ref="A3:C3"/>
  </mergeCells>
  <conditionalFormatting sqref="D4">
    <cfRule type="expression" dxfId="10" priority="7">
      <formula>$D$4&lt;=$D$5</formula>
    </cfRule>
  </conditionalFormatting>
  <conditionalFormatting sqref="E4">
    <cfRule type="expression" dxfId="9" priority="3">
      <formula>E4&lt;&gt;""</formula>
    </cfRule>
  </conditionalFormatting>
  <dataValidations count="2">
    <dataValidation type="list" allowBlank="1" showInputMessage="1" showErrorMessage="1" sqref="D2:H2">
      <formula1>$A$16:$A$22</formula1>
    </dataValidation>
    <dataValidation type="list" allowBlank="1" showInputMessage="1" showErrorMessage="1" sqref="D3">
      <formula1>"JĀ,NĒ"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xSplit="3" ySplit="1" topLeftCell="D5" activePane="bottomRight" state="frozenSplit"/>
      <selection pane="topRight" activeCell="B1" sqref="B1"/>
      <selection pane="bottomLeft" activeCell="A11" sqref="A11"/>
      <selection pane="bottomRight" activeCell="D8" sqref="D8"/>
    </sheetView>
  </sheetViews>
  <sheetFormatPr defaultColWidth="0" defaultRowHeight="15.75" zeroHeight="1" x14ac:dyDescent="0.25"/>
  <cols>
    <col min="1" max="1" width="6.375" customWidth="1"/>
    <col min="2" max="2" width="55.875" customWidth="1"/>
    <col min="3" max="3" width="10.625" bestFit="1" customWidth="1"/>
    <col min="4" max="8" width="18.75" customWidth="1"/>
    <col min="9" max="9" width="9" customWidth="1"/>
    <col min="10" max="10" width="0" hidden="1" customWidth="1"/>
    <col min="11" max="16384" width="9" hidden="1"/>
  </cols>
  <sheetData>
    <row r="1" spans="1:8" ht="39" customHeight="1" x14ac:dyDescent="0.25">
      <c r="A1" s="12" t="s">
        <v>69</v>
      </c>
      <c r="B1" s="28" t="s">
        <v>70</v>
      </c>
      <c r="D1" s="27" t="s">
        <v>74</v>
      </c>
      <c r="E1" s="27"/>
      <c r="F1" s="27"/>
      <c r="G1" s="27"/>
      <c r="H1" s="27"/>
    </row>
    <row r="2" spans="1:8" x14ac:dyDescent="0.25"/>
    <row r="3" spans="1:8" ht="18.75" x14ac:dyDescent="0.25">
      <c r="A3" s="1" t="s">
        <v>0</v>
      </c>
    </row>
    <row r="4" spans="1:8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4</v>
      </c>
      <c r="F4" s="16" t="s">
        <v>4</v>
      </c>
      <c r="G4" s="16" t="s">
        <v>4</v>
      </c>
      <c r="H4" s="16" t="s">
        <v>4</v>
      </c>
    </row>
    <row r="5" spans="1:8" ht="31.5" customHeight="1" x14ac:dyDescent="0.25">
      <c r="A5" s="13">
        <v>1</v>
      </c>
      <c r="B5" s="14" t="s">
        <v>5</v>
      </c>
      <c r="C5" s="13" t="s">
        <v>6</v>
      </c>
      <c r="D5" s="34">
        <f>D13+D14</f>
        <v>33880</v>
      </c>
      <c r="E5" s="34">
        <f t="shared" ref="E5:H5" si="0">E13+E14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</row>
    <row r="6" spans="1:8" ht="31.5" customHeight="1" x14ac:dyDescent="0.25">
      <c r="A6" s="13" t="s">
        <v>7</v>
      </c>
      <c r="B6" s="14" t="s">
        <v>8</v>
      </c>
      <c r="C6" s="13" t="s">
        <v>6</v>
      </c>
      <c r="D6" s="34">
        <f>D5-D15-IF(PĀRBAUDE!$D$3="JĀ",D14,0)</f>
        <v>26000</v>
      </c>
      <c r="E6" s="34">
        <f>E5-E15-IF(PĀRBAUDE!$D$3="JĀ",E14,0)</f>
        <v>0</v>
      </c>
      <c r="F6" s="34">
        <f>F5-F15-IF(PĀRBAUDE!$D$3="JĀ",F14,0)</f>
        <v>0</v>
      </c>
      <c r="G6" s="34">
        <f>G5-G15-IF(PĀRBAUDE!$D$3="JĀ",G14,0)</f>
        <v>0</v>
      </c>
      <c r="H6" s="34">
        <f>H5-H15-IF(PĀRBAUDE!$D$3="JĀ",H14,0)</f>
        <v>0</v>
      </c>
    </row>
    <row r="7" spans="1:8" ht="31.5" customHeight="1" x14ac:dyDescent="0.25">
      <c r="A7" s="13" t="s">
        <v>9</v>
      </c>
      <c r="B7" s="14" t="s">
        <v>10</v>
      </c>
      <c r="C7" s="13" t="s">
        <v>6</v>
      </c>
      <c r="D7" s="24">
        <v>18200</v>
      </c>
      <c r="E7" s="24"/>
      <c r="F7" s="24"/>
      <c r="G7" s="24"/>
      <c r="H7" s="24"/>
    </row>
    <row r="8" spans="1:8" ht="31.5" customHeight="1" x14ac:dyDescent="0.25">
      <c r="A8" s="13" t="s">
        <v>11</v>
      </c>
      <c r="B8" s="14" t="s">
        <v>12</v>
      </c>
      <c r="C8" s="13" t="s">
        <v>13</v>
      </c>
      <c r="D8" s="35">
        <f>IF(D6=0,0,D7/D6)</f>
        <v>0.7</v>
      </c>
      <c r="E8" s="35">
        <f t="shared" ref="E8:H8" si="1">IF(E6=0,0,E7/E6)</f>
        <v>0</v>
      </c>
      <c r="F8" s="35">
        <f t="shared" si="1"/>
        <v>0</v>
      </c>
      <c r="G8" s="35">
        <f t="shared" si="1"/>
        <v>0</v>
      </c>
      <c r="H8" s="35">
        <f t="shared" si="1"/>
        <v>0</v>
      </c>
    </row>
    <row r="9" spans="1:8" ht="31.5" customHeight="1" x14ac:dyDescent="0.25">
      <c r="A9" s="13" t="s">
        <v>14</v>
      </c>
      <c r="B9" s="14" t="s">
        <v>15</v>
      </c>
      <c r="C9" s="13" t="s">
        <v>6</v>
      </c>
      <c r="D9" s="34">
        <f>D6-D7</f>
        <v>7800</v>
      </c>
      <c r="E9" s="34">
        <f t="shared" ref="E9:H9" si="2">E6-E7</f>
        <v>0</v>
      </c>
      <c r="F9" s="34">
        <f t="shared" si="2"/>
        <v>0</v>
      </c>
      <c r="G9" s="34">
        <f t="shared" si="2"/>
        <v>0</v>
      </c>
      <c r="H9" s="34">
        <f t="shared" si="2"/>
        <v>0</v>
      </c>
    </row>
    <row r="10" spans="1:8" ht="31.5" customHeight="1" x14ac:dyDescent="0.25">
      <c r="A10" s="13" t="s">
        <v>16</v>
      </c>
      <c r="B10" s="14" t="s">
        <v>17</v>
      </c>
      <c r="C10" s="13" t="s">
        <v>13</v>
      </c>
      <c r="D10" s="35">
        <f>IF(D6=0,0,D9/D6)</f>
        <v>0.3</v>
      </c>
      <c r="E10" s="35">
        <f t="shared" ref="E10:H10" si="3">IF(E6=0,0,E9/E6)</f>
        <v>0</v>
      </c>
      <c r="F10" s="35">
        <f t="shared" si="3"/>
        <v>0</v>
      </c>
      <c r="G10" s="35">
        <f t="shared" si="3"/>
        <v>0</v>
      </c>
      <c r="H10" s="35">
        <f t="shared" si="3"/>
        <v>0</v>
      </c>
    </row>
    <row r="11" spans="1:8" ht="31.5" customHeight="1" x14ac:dyDescent="0.25">
      <c r="A11" s="13" t="s">
        <v>18</v>
      </c>
      <c r="B11" s="14" t="s">
        <v>19</v>
      </c>
      <c r="C11" s="13" t="s">
        <v>6</v>
      </c>
      <c r="D11" s="34">
        <f>D5-D6</f>
        <v>7880</v>
      </c>
      <c r="E11" s="34">
        <f t="shared" ref="E11:H11" si="4">E5-E6</f>
        <v>0</v>
      </c>
      <c r="F11" s="34">
        <f t="shared" si="4"/>
        <v>0</v>
      </c>
      <c r="G11" s="34">
        <f t="shared" si="4"/>
        <v>0</v>
      </c>
      <c r="H11" s="34">
        <f t="shared" si="4"/>
        <v>0</v>
      </c>
    </row>
    <row r="12" spans="1:8" ht="18.75" x14ac:dyDescent="0.25">
      <c r="A12" s="2"/>
      <c r="D12" s="15"/>
      <c r="E12" s="15"/>
      <c r="F12" s="15"/>
      <c r="G12" s="15"/>
      <c r="H12" s="15"/>
    </row>
    <row r="13" spans="1:8" s="33" customFormat="1" ht="31.5" x14ac:dyDescent="0.25">
      <c r="A13" s="2"/>
      <c r="B13" s="30" t="s">
        <v>72</v>
      </c>
      <c r="C13" s="31" t="s">
        <v>6</v>
      </c>
      <c r="D13" s="32">
        <v>28000</v>
      </c>
      <c r="E13" s="32"/>
      <c r="F13" s="32"/>
      <c r="G13" s="32"/>
      <c r="H13" s="32"/>
    </row>
    <row r="14" spans="1:8" s="33" customFormat="1" ht="18.75" x14ac:dyDescent="0.25">
      <c r="A14" s="2"/>
      <c r="B14" s="30" t="s">
        <v>67</v>
      </c>
      <c r="C14" s="31" t="s">
        <v>6</v>
      </c>
      <c r="D14" s="32">
        <f>ROUND(D13*0.21,2)</f>
        <v>5880</v>
      </c>
      <c r="E14" s="32">
        <f t="shared" ref="E14" si="5">ROUND(E13*0.21,2)</f>
        <v>0</v>
      </c>
      <c r="F14" s="32">
        <f t="shared" ref="F14" si="6">ROUND(F13*0.21,2)</f>
        <v>0</v>
      </c>
      <c r="G14" s="32">
        <f t="shared" ref="G14" si="7">ROUND(G13*0.21,2)</f>
        <v>0</v>
      </c>
      <c r="H14" s="32">
        <f t="shared" ref="H14" si="8">ROUND(H13*0.21,2)</f>
        <v>0</v>
      </c>
    </row>
    <row r="15" spans="1:8" s="33" customFormat="1" ht="31.5" x14ac:dyDescent="0.25">
      <c r="A15" s="2"/>
      <c r="B15" s="30" t="s">
        <v>71</v>
      </c>
      <c r="C15" s="31" t="s">
        <v>6</v>
      </c>
      <c r="D15" s="32">
        <v>2000</v>
      </c>
      <c r="E15" s="32"/>
      <c r="F15" s="32"/>
      <c r="G15" s="32"/>
      <c r="H15" s="32"/>
    </row>
    <row r="16" spans="1:8" ht="18.75" x14ac:dyDescent="0.25">
      <c r="A16" s="2"/>
    </row>
    <row r="17" spans="1:8" ht="18.75" x14ac:dyDescent="0.25">
      <c r="A17" s="1" t="s">
        <v>20</v>
      </c>
    </row>
    <row r="18" spans="1:8" x14ac:dyDescent="0.25">
      <c r="A18" s="16" t="s">
        <v>1</v>
      </c>
      <c r="B18" s="16" t="s">
        <v>2</v>
      </c>
      <c r="C18" s="16" t="s">
        <v>3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</row>
    <row r="19" spans="1:8" ht="31.5" customHeight="1" x14ac:dyDescent="0.25">
      <c r="A19" s="13">
        <v>1</v>
      </c>
      <c r="B19" s="14" t="s">
        <v>21</v>
      </c>
      <c r="C19" s="13" t="s">
        <v>6</v>
      </c>
      <c r="D19" s="34">
        <f>D27+D28</f>
        <v>7260</v>
      </c>
      <c r="E19" s="34">
        <f t="shared" ref="E19:H19" si="9">E27+E28</f>
        <v>0</v>
      </c>
      <c r="F19" s="34">
        <f t="shared" si="9"/>
        <v>0</v>
      </c>
      <c r="G19" s="34">
        <f t="shared" si="9"/>
        <v>0</v>
      </c>
      <c r="H19" s="34">
        <f t="shared" si="9"/>
        <v>0</v>
      </c>
    </row>
    <row r="20" spans="1:8" ht="31.5" customHeight="1" x14ac:dyDescent="0.25">
      <c r="A20" s="13" t="s">
        <v>7</v>
      </c>
      <c r="B20" s="14" t="s">
        <v>22</v>
      </c>
      <c r="C20" s="13" t="s">
        <v>6</v>
      </c>
      <c r="D20" s="34">
        <f>D19-D29-IF(PĀRBAUDE!$D$3="JĀ",D28,0)</f>
        <v>6000</v>
      </c>
      <c r="E20" s="34">
        <f>E19-E29-IF(PĀRBAUDE!$D$3="JĀ",E28,0)</f>
        <v>0</v>
      </c>
      <c r="F20" s="34">
        <f>F19-F29-IF(PĀRBAUDE!$D$3="JĀ",F28,0)</f>
        <v>0</v>
      </c>
      <c r="G20" s="34">
        <f>G19-G29-IF(PĀRBAUDE!$D$3="JĀ",G28,0)</f>
        <v>0</v>
      </c>
      <c r="H20" s="34">
        <f>H19-H29-IF(PĀRBAUDE!$D$3="JĀ",H28,0)</f>
        <v>0</v>
      </c>
    </row>
    <row r="21" spans="1:8" ht="31.5" customHeight="1" x14ac:dyDescent="0.25">
      <c r="A21" s="13" t="s">
        <v>9</v>
      </c>
      <c r="B21" s="14" t="s">
        <v>23</v>
      </c>
      <c r="C21" s="13" t="s">
        <v>6</v>
      </c>
      <c r="D21" s="24">
        <v>1000</v>
      </c>
      <c r="E21" s="24"/>
      <c r="F21" s="24"/>
      <c r="G21" s="24"/>
      <c r="H21" s="24"/>
    </row>
    <row r="22" spans="1:8" ht="31.5" customHeight="1" x14ac:dyDescent="0.25">
      <c r="A22" s="13" t="s">
        <v>11</v>
      </c>
      <c r="B22" s="14" t="s">
        <v>24</v>
      </c>
      <c r="C22" s="13" t="s">
        <v>13</v>
      </c>
      <c r="D22" s="35">
        <f>IF(D20=0,0,D21/D20)</f>
        <v>0.16666666666666666</v>
      </c>
      <c r="E22" s="35">
        <f t="shared" ref="E22" si="10">IF(E20=0,0,E21/E20)</f>
        <v>0</v>
      </c>
      <c r="F22" s="35">
        <f t="shared" ref="F22" si="11">IF(F20=0,0,F21/F20)</f>
        <v>0</v>
      </c>
      <c r="G22" s="35">
        <f t="shared" ref="G22" si="12">IF(G20=0,0,G21/G20)</f>
        <v>0</v>
      </c>
      <c r="H22" s="35">
        <f t="shared" ref="H22" si="13">IF(H20=0,0,H21/H20)</f>
        <v>0</v>
      </c>
    </row>
    <row r="23" spans="1:8" ht="31.5" customHeight="1" x14ac:dyDescent="0.25">
      <c r="A23" s="13" t="s">
        <v>14</v>
      </c>
      <c r="B23" s="14" t="s">
        <v>25</v>
      </c>
      <c r="C23" s="13" t="s">
        <v>6</v>
      </c>
      <c r="D23" s="34">
        <f>D20-D21</f>
        <v>5000</v>
      </c>
      <c r="E23" s="34">
        <f t="shared" ref="E23:H23" si="14">E20-E21</f>
        <v>0</v>
      </c>
      <c r="F23" s="34">
        <f t="shared" si="14"/>
        <v>0</v>
      </c>
      <c r="G23" s="34">
        <f t="shared" si="14"/>
        <v>0</v>
      </c>
      <c r="H23" s="34">
        <f t="shared" si="14"/>
        <v>0</v>
      </c>
    </row>
    <row r="24" spans="1:8" ht="31.5" customHeight="1" x14ac:dyDescent="0.25">
      <c r="A24" s="13" t="s">
        <v>16</v>
      </c>
      <c r="B24" s="14" t="s">
        <v>26</v>
      </c>
      <c r="C24" s="13" t="s">
        <v>13</v>
      </c>
      <c r="D24" s="35">
        <f>IF(D20=0,0,D23/D20)</f>
        <v>0.83333333333333337</v>
      </c>
      <c r="E24" s="35">
        <f t="shared" ref="E24" si="15">IF(E20=0,0,E23/E20)</f>
        <v>0</v>
      </c>
      <c r="F24" s="35">
        <f t="shared" ref="F24" si="16">IF(F20=0,0,F23/F20)</f>
        <v>0</v>
      </c>
      <c r="G24" s="35">
        <f t="shared" ref="G24" si="17">IF(G20=0,0,G23/G20)</f>
        <v>0</v>
      </c>
      <c r="H24" s="35">
        <f t="shared" ref="H24" si="18">IF(H20=0,0,H23/H20)</f>
        <v>0</v>
      </c>
    </row>
    <row r="25" spans="1:8" ht="31.5" customHeight="1" x14ac:dyDescent="0.25">
      <c r="A25" s="13" t="s">
        <v>18</v>
      </c>
      <c r="B25" s="14" t="s">
        <v>27</v>
      </c>
      <c r="C25" s="13" t="s">
        <v>6</v>
      </c>
      <c r="D25" s="34">
        <f>D19-D20</f>
        <v>1260</v>
      </c>
      <c r="E25" s="34">
        <f t="shared" ref="E25:G25" si="19">E19-E20</f>
        <v>0</v>
      </c>
      <c r="F25" s="34">
        <f t="shared" si="19"/>
        <v>0</v>
      </c>
      <c r="G25" s="34">
        <f t="shared" si="19"/>
        <v>0</v>
      </c>
      <c r="H25" s="34">
        <f>H19-H20</f>
        <v>0</v>
      </c>
    </row>
    <row r="26" spans="1:8" ht="18.75" x14ac:dyDescent="0.25">
      <c r="A26" s="1"/>
    </row>
    <row r="27" spans="1:8" s="33" customFormat="1" ht="31.5" x14ac:dyDescent="0.25">
      <c r="A27" s="29"/>
      <c r="B27" s="30" t="s">
        <v>73</v>
      </c>
      <c r="C27" s="31" t="s">
        <v>6</v>
      </c>
      <c r="D27" s="32">
        <v>6000</v>
      </c>
      <c r="E27" s="32"/>
      <c r="F27" s="32"/>
      <c r="G27" s="32"/>
      <c r="H27" s="32"/>
    </row>
    <row r="28" spans="1:8" s="33" customFormat="1" ht="19.5" x14ac:dyDescent="0.25">
      <c r="A28" s="29"/>
      <c r="B28" s="30" t="s">
        <v>67</v>
      </c>
      <c r="C28" s="31" t="s">
        <v>6</v>
      </c>
      <c r="D28" s="32">
        <f>ROUND(D27*0.21,2)</f>
        <v>1260</v>
      </c>
      <c r="E28" s="32">
        <f t="shared" ref="E28:H28" si="20">ROUND(E27*0.21,2)</f>
        <v>0</v>
      </c>
      <c r="F28" s="32">
        <f t="shared" si="20"/>
        <v>0</v>
      </c>
      <c r="G28" s="32">
        <f t="shared" si="20"/>
        <v>0</v>
      </c>
      <c r="H28" s="32">
        <f t="shared" si="20"/>
        <v>0</v>
      </c>
    </row>
    <row r="29" spans="1:8" s="33" customFormat="1" ht="31.5" x14ac:dyDescent="0.25">
      <c r="A29" s="29"/>
      <c r="B29" s="30" t="s">
        <v>71</v>
      </c>
      <c r="C29" s="31" t="s">
        <v>6</v>
      </c>
      <c r="D29" s="32"/>
      <c r="E29" s="32"/>
      <c r="F29" s="32"/>
      <c r="G29" s="32"/>
      <c r="H29" s="32"/>
    </row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x14ac:dyDescent="0.25"/>
    <row r="45" x14ac:dyDescent="0.25"/>
  </sheetData>
  <conditionalFormatting sqref="D7:H7">
    <cfRule type="expression" dxfId="8" priority="15">
      <formula>(D7+D21)&gt;31300</formula>
    </cfRule>
  </conditionalFormatting>
  <conditionalFormatting sqref="E7:H7">
    <cfRule type="expression" dxfId="7" priority="9">
      <formula>(E7+E21)&gt;31300</formula>
    </cfRule>
  </conditionalFormatting>
  <conditionalFormatting sqref="D21">
    <cfRule type="expression" dxfId="6" priority="7">
      <formula>(D21+D7)&gt;31300</formula>
    </cfRule>
  </conditionalFormatting>
  <conditionalFormatting sqref="E21:H21">
    <cfRule type="expression" dxfId="5" priority="6">
      <formula>(E21+E7)&gt;31300</formula>
    </cfRule>
  </conditionalFormatting>
  <conditionalFormatting sqref="D23">
    <cfRule type="expression" dxfId="4" priority="5">
      <formula>D23&lt;0</formula>
    </cfRule>
  </conditionalFormatting>
  <conditionalFormatting sqref="E23:H23">
    <cfRule type="expression" dxfId="3" priority="4">
      <formula>E23&lt;0</formula>
    </cfRule>
  </conditionalFormatting>
  <conditionalFormatting sqref="D9:H9">
    <cfRule type="expression" dxfId="2" priority="3">
      <formula>D9&lt;0</formula>
    </cfRule>
  </conditionalFormatting>
  <conditionalFormatting sqref="D6:H6">
    <cfRule type="expression" dxfId="1" priority="2">
      <formula>D6&lt;0</formula>
    </cfRule>
  </conditionalFormatting>
  <conditionalFormatting sqref="D20:H20">
    <cfRule type="expression" dxfId="0" priority="1">
      <formula>D20&lt;0</formula>
    </cfRule>
  </conditionalFormatting>
  <dataValidations count="1">
    <dataValidation allowBlank="1" showInputMessage="1" showErrorMessage="1" promptTitle="Paskaidrojums" prompt="Maksimālā summa stacijas iegādei, montāžai un pieslēgšanai 31300 euro" sqref="D7:H7 D21:H2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zoomScaleSheetLayoutView="100" workbookViewId="0">
      <selection activeCell="C16" sqref="C16"/>
    </sheetView>
  </sheetViews>
  <sheetFormatPr defaultColWidth="0" defaultRowHeight="15.75" zeroHeight="1" x14ac:dyDescent="0.25"/>
  <cols>
    <col min="1" max="1" width="9" customWidth="1"/>
    <col min="2" max="5" width="12" customWidth="1"/>
    <col min="6" max="6" width="8.5" customWidth="1"/>
    <col min="7" max="7" width="12" customWidth="1"/>
    <col min="8" max="8" width="8.5" customWidth="1"/>
    <col min="9" max="9" width="12" customWidth="1"/>
    <col min="10" max="10" width="9" customWidth="1"/>
    <col min="11" max="16384" width="9" hidden="1"/>
  </cols>
  <sheetData>
    <row r="1" spans="1:10" ht="18.75" x14ac:dyDescent="0.25">
      <c r="A1" s="1" t="s">
        <v>28</v>
      </c>
    </row>
    <row r="2" spans="1:10" ht="15.75" customHeight="1" x14ac:dyDescent="0.25">
      <c r="A2" s="16" t="s">
        <v>1</v>
      </c>
      <c r="B2" s="47" t="s">
        <v>2</v>
      </c>
      <c r="C2" s="47"/>
      <c r="D2" s="47"/>
      <c r="E2" s="47"/>
      <c r="F2" s="47"/>
      <c r="G2" s="47" t="s">
        <v>3</v>
      </c>
      <c r="H2" s="47"/>
      <c r="I2" s="16" t="s">
        <v>4</v>
      </c>
    </row>
    <row r="3" spans="1:10" ht="15.75" customHeight="1" x14ac:dyDescent="0.25">
      <c r="A3" s="13">
        <v>1</v>
      </c>
      <c r="B3" s="45" t="s">
        <v>29</v>
      </c>
      <c r="C3" s="45"/>
      <c r="D3" s="45"/>
      <c r="E3" s="45"/>
      <c r="F3" s="45"/>
      <c r="G3" s="46" t="s">
        <v>6</v>
      </c>
      <c r="H3" s="46"/>
      <c r="I3" s="22">
        <f>SUM('5.1.1-2 tabulas'!D5:H5)+SUM('5.1.1-2 tabulas'!D19:H19)</f>
        <v>41140</v>
      </c>
    </row>
    <row r="4" spans="1:10" ht="15.75" customHeight="1" x14ac:dyDescent="0.25">
      <c r="A4" s="13" t="s">
        <v>7</v>
      </c>
      <c r="B4" s="45" t="s">
        <v>30</v>
      </c>
      <c r="C4" s="45"/>
      <c r="D4" s="45"/>
      <c r="E4" s="45"/>
      <c r="F4" s="45"/>
      <c r="G4" s="46" t="s">
        <v>6</v>
      </c>
      <c r="H4" s="46"/>
      <c r="I4" s="22">
        <f>SUM('5.1.1-2 tabulas'!D6:H6)+SUM('5.1.1-2 tabulas'!D20:H20)</f>
        <v>32000</v>
      </c>
    </row>
    <row r="5" spans="1:10" ht="15.75" customHeight="1" x14ac:dyDescent="0.25">
      <c r="A5" s="13" t="s">
        <v>9</v>
      </c>
      <c r="B5" s="45" t="s">
        <v>31</v>
      </c>
      <c r="C5" s="45"/>
      <c r="D5" s="45"/>
      <c r="E5" s="45"/>
      <c r="F5" s="45"/>
      <c r="G5" s="46" t="s">
        <v>6</v>
      </c>
      <c r="H5" s="46"/>
      <c r="I5" s="22">
        <f>SUM('5.1.1-2 tabulas'!D7:H7)+SUM('5.1.1-2 tabulas'!D21:H21)</f>
        <v>19200</v>
      </c>
    </row>
    <row r="6" spans="1:10" ht="15.75" customHeight="1" x14ac:dyDescent="0.25">
      <c r="A6" s="13" t="s">
        <v>11</v>
      </c>
      <c r="B6" s="45" t="s">
        <v>32</v>
      </c>
      <c r="C6" s="45"/>
      <c r="D6" s="45"/>
      <c r="E6" s="45"/>
      <c r="F6" s="45"/>
      <c r="G6" s="46" t="s">
        <v>13</v>
      </c>
      <c r="H6" s="46"/>
      <c r="I6" s="26">
        <f>IF(I4=0,0,I5/I4)</f>
        <v>0.6</v>
      </c>
    </row>
    <row r="7" spans="1:10" ht="15.75" customHeight="1" x14ac:dyDescent="0.25">
      <c r="A7" s="13" t="s">
        <v>14</v>
      </c>
      <c r="B7" s="45" t="s">
        <v>33</v>
      </c>
      <c r="C7" s="45"/>
      <c r="D7" s="45"/>
      <c r="E7" s="45"/>
      <c r="F7" s="45"/>
      <c r="G7" s="46" t="s">
        <v>6</v>
      </c>
      <c r="H7" s="46"/>
      <c r="I7" s="22">
        <f>SUM('5.1.1-2 tabulas'!D9:H9)+SUM('5.1.1-2 tabulas'!D23:H23)</f>
        <v>12800</v>
      </c>
    </row>
    <row r="8" spans="1:10" ht="15.75" customHeight="1" x14ac:dyDescent="0.25">
      <c r="A8" s="13" t="s">
        <v>16</v>
      </c>
      <c r="B8" s="45" t="s">
        <v>34</v>
      </c>
      <c r="C8" s="45"/>
      <c r="D8" s="45"/>
      <c r="E8" s="45"/>
      <c r="F8" s="45"/>
      <c r="G8" s="46" t="s">
        <v>13</v>
      </c>
      <c r="H8" s="46"/>
      <c r="I8" s="26">
        <f>IF(I4=0,0,I7/I4)</f>
        <v>0.4</v>
      </c>
    </row>
    <row r="9" spans="1:10" ht="15.75" customHeight="1" x14ac:dyDescent="0.25">
      <c r="A9" s="13" t="s">
        <v>18</v>
      </c>
      <c r="B9" s="45" t="s">
        <v>35</v>
      </c>
      <c r="C9" s="45"/>
      <c r="D9" s="45"/>
      <c r="E9" s="45"/>
      <c r="F9" s="45"/>
      <c r="G9" s="46" t="s">
        <v>6</v>
      </c>
      <c r="H9" s="46"/>
      <c r="I9" s="22">
        <f>SUM('5.1.1-2 tabulas'!D11:H11)+SUM('5.1.1-2 tabulas'!D25:H25)</f>
        <v>9140</v>
      </c>
    </row>
    <row r="10" spans="1:10" ht="15.75" customHeight="1" x14ac:dyDescent="0.25"/>
    <row r="11" spans="1:10" ht="15.75" customHeight="1" x14ac:dyDescent="0.25">
      <c r="A11" s="1" t="s">
        <v>36</v>
      </c>
    </row>
    <row r="12" spans="1:10" ht="15.75" customHeight="1" x14ac:dyDescent="0.25">
      <c r="B12" s="5"/>
    </row>
    <row r="13" spans="1:10" ht="62.25" customHeight="1" x14ac:dyDescent="0.25">
      <c r="A13" s="18" t="s">
        <v>37</v>
      </c>
      <c r="B13" s="12" t="s">
        <v>38</v>
      </c>
      <c r="C13" s="12" t="s">
        <v>68</v>
      </c>
      <c r="D13" s="12" t="s">
        <v>39</v>
      </c>
      <c r="E13" s="48" t="s">
        <v>48</v>
      </c>
      <c r="F13" s="49"/>
      <c r="G13" s="50" t="s">
        <v>40</v>
      </c>
      <c r="H13" s="51"/>
      <c r="I13" s="18" t="s">
        <v>41</v>
      </c>
      <c r="J13" s="19"/>
    </row>
    <row r="14" spans="1:10" s="3" customFormat="1" ht="12.75" x14ac:dyDescent="0.2">
      <c r="A14" s="20"/>
      <c r="B14" s="21" t="s">
        <v>6</v>
      </c>
      <c r="C14" s="21" t="s">
        <v>6</v>
      </c>
      <c r="D14" s="21" t="s">
        <v>6</v>
      </c>
      <c r="E14" s="21" t="s">
        <v>6</v>
      </c>
      <c r="F14" s="21" t="s">
        <v>13</v>
      </c>
      <c r="G14" s="21" t="s">
        <v>6</v>
      </c>
      <c r="H14" s="21" t="s">
        <v>13</v>
      </c>
      <c r="I14" s="21" t="s">
        <v>6</v>
      </c>
      <c r="J14" s="4"/>
    </row>
    <row r="15" spans="1:10" s="3" customFormat="1" ht="12.75" x14ac:dyDescent="0.2">
      <c r="A15" s="21"/>
      <c r="B15" s="21" t="s">
        <v>42</v>
      </c>
      <c r="C15" s="21">
        <v>2</v>
      </c>
      <c r="D15" s="21" t="s">
        <v>43</v>
      </c>
      <c r="E15" s="21">
        <v>4</v>
      </c>
      <c r="F15" s="21" t="s">
        <v>44</v>
      </c>
      <c r="G15" s="21">
        <v>6</v>
      </c>
      <c r="H15" s="21" t="s">
        <v>45</v>
      </c>
      <c r="I15" s="21" t="s">
        <v>46</v>
      </c>
      <c r="J15" s="4"/>
    </row>
    <row r="16" spans="1:10" x14ac:dyDescent="0.25">
      <c r="A16" s="13">
        <v>2014</v>
      </c>
      <c r="B16" s="22">
        <f>C16+D16</f>
        <v>41140</v>
      </c>
      <c r="C16" s="22">
        <f>I9</f>
        <v>9140</v>
      </c>
      <c r="D16" s="22">
        <f>E16+G16</f>
        <v>32000</v>
      </c>
      <c r="E16" s="22">
        <f>I5</f>
        <v>19200</v>
      </c>
      <c r="F16" s="25">
        <f>E16/D16</f>
        <v>0.6</v>
      </c>
      <c r="G16" s="22">
        <f>I7</f>
        <v>12800</v>
      </c>
      <c r="H16" s="25">
        <f>G16/D16</f>
        <v>0.4</v>
      </c>
      <c r="I16" s="22">
        <f>G16+C16</f>
        <v>21940</v>
      </c>
      <c r="J16" s="4"/>
    </row>
    <row r="17" spans="1:10" x14ac:dyDescent="0.25">
      <c r="A17" s="17" t="s">
        <v>47</v>
      </c>
      <c r="B17" s="23">
        <f>C17+D17</f>
        <v>41140</v>
      </c>
      <c r="C17" s="23">
        <f>I9</f>
        <v>9140</v>
      </c>
      <c r="D17" s="23">
        <f>E17+G17</f>
        <v>32000</v>
      </c>
      <c r="E17" s="23">
        <f>I5</f>
        <v>19200</v>
      </c>
      <c r="F17" s="36">
        <f>E17/D17</f>
        <v>0.6</v>
      </c>
      <c r="G17" s="23">
        <f>I7</f>
        <v>12800</v>
      </c>
      <c r="H17" s="36">
        <f>G17/D17</f>
        <v>0.4</v>
      </c>
      <c r="I17" s="23">
        <f>G17+C17</f>
        <v>21940</v>
      </c>
      <c r="J17" s="4"/>
    </row>
    <row r="18" spans="1:10" x14ac:dyDescent="0.25"/>
    <row r="19" spans="1:10" hidden="1" x14ac:dyDescent="0.25"/>
  </sheetData>
  <mergeCells count="18">
    <mergeCell ref="B8:F8"/>
    <mergeCell ref="G8:H8"/>
    <mergeCell ref="E13:F13"/>
    <mergeCell ref="G13:H13"/>
    <mergeCell ref="B9:F9"/>
    <mergeCell ref="G9:H9"/>
    <mergeCell ref="B2:F2"/>
    <mergeCell ref="G2:H2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PĀRBAUDE</vt:lpstr>
      <vt:lpstr>5.1.1-2 tabulas</vt:lpstr>
      <vt:lpstr>5.1.3-5.3 tabulas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GK</cp:lastModifiedBy>
  <cp:lastPrinted>2014-02-12T08:35:47Z</cp:lastPrinted>
  <dcterms:created xsi:type="dcterms:W3CDTF">2014-02-12T07:29:09Z</dcterms:created>
  <dcterms:modified xsi:type="dcterms:W3CDTF">2014-02-13T12:35:41Z</dcterms:modified>
</cp:coreProperties>
</file>