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70" windowWidth="18795" windowHeight="11460" tabRatio="896" activeTab="1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8" sheetId="10" r:id="rId10"/>
    <sheet name="PIELIKUMS" sheetId="11" r:id="rId11"/>
    <sheet name="PIETEIKUMS" sheetId="12" r:id="rId12"/>
  </sheets>
  <definedNames>
    <definedName name="_xlnm.Print_Area" localSheetId="2">'1'!$A$1:$H$48</definedName>
    <definedName name="_xlnm.Print_Area" localSheetId="3">'2'!$A$1:$K$79</definedName>
    <definedName name="_xlnm.Print_Area" localSheetId="4">'3'!$A$1:$N$49</definedName>
    <definedName name="_xlnm.Print_Area" localSheetId="5">'4'!$A$1:$H$63</definedName>
    <definedName name="_xlnm.Print_Area" localSheetId="6">'5'!$A$1:$K$90</definedName>
    <definedName name="_xlnm.Print_Area" localSheetId="7">'6'!$A$1:$R$80</definedName>
    <definedName name="_xlnm.Print_Area" localSheetId="8">'7'!$A$1:$R$44</definedName>
    <definedName name="_xlnm.Print_Area" localSheetId="9">'8'!$A$1:$I$28</definedName>
    <definedName name="_xlnm.Print_Area" localSheetId="10">'PIELIKUMS'!$A$1:$K$126</definedName>
    <definedName name="_xlnm.Print_Area" localSheetId="11">'PIETEIKUMS'!$B$1:$F$15</definedName>
    <definedName name="_xlnm.Print_Area" localSheetId="0">'SATURS'!$A$1:$B$27</definedName>
    <definedName name="_xlnm.Print_Area" localSheetId="1">'Titullapa'!$A$1:$I$35</definedName>
  </definedNames>
  <calcPr fullCalcOnLoad="1"/>
</workbook>
</file>

<file path=xl/comments6.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<sst xmlns="http://schemas.openxmlformats.org/spreadsheetml/2006/main" count="1085" uniqueCount="673">
  <si>
    <t>4.pielikums</t>
  </si>
  <si>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</si>
  <si>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</si>
  <si>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</si>
  <si>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</si>
  <si>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</si>
  <si>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</si>
  <si>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</si>
  <si>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</si>
  <si>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</si>
  <si>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</si>
  <si>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</si>
  <si>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</si>
  <si>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</si>
  <si>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</si>
  <si>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Darbības sfēra</t>
  </si>
  <si>
    <t>Produkcijas veids</t>
  </si>
  <si>
    <t>Darbinieku skaits</t>
  </si>
  <si>
    <t>Reģistrācijas numurs</t>
  </si>
  <si>
    <t>Juridiskā adrese</t>
  </si>
  <si>
    <t>Kontaktpersona</t>
  </si>
  <si>
    <t>Kontakttālrunis</t>
  </si>
  <si>
    <t>Cita informācija</t>
  </si>
  <si>
    <t>1.2.1.</t>
  </si>
  <si>
    <t>1.2.2.</t>
  </si>
  <si>
    <t>1.2.3.</t>
  </si>
  <si>
    <t>1.2.4.</t>
  </si>
  <si>
    <t>1.2.5.</t>
  </si>
  <si>
    <t>1.2.6.</t>
  </si>
  <si>
    <t>1.2.7.</t>
  </si>
  <si>
    <t>1.2.8.</t>
  </si>
  <si>
    <t>1.2.9.</t>
  </si>
  <si>
    <t>Energoauditors</t>
  </si>
  <si>
    <t>1.2.</t>
  </si>
  <si>
    <t>1.3.</t>
  </si>
  <si>
    <t>1.3.1.</t>
  </si>
  <si>
    <t>1.3.2.</t>
  </si>
  <si>
    <t>1.3.3.</t>
  </si>
  <si>
    <t>1.3.4.</t>
  </si>
  <si>
    <t>1.3.5.</t>
  </si>
  <si>
    <t>Vārds, uzvārds</t>
  </si>
  <si>
    <t>1.4.</t>
  </si>
  <si>
    <t>Ēkas apsekošanas datums</t>
  </si>
  <si>
    <t>2. Pamatinformācija par ražošanas tehnoloģisko procesu</t>
  </si>
  <si>
    <t>Darbības stundu skaits diennaktī</t>
  </si>
  <si>
    <t>Darbības diennakšu skaits nedēļā</t>
  </si>
  <si>
    <t>Darbības nedēļu skaits gadā</t>
  </si>
  <si>
    <t>Darbības mēnešu skaits gadā</t>
  </si>
  <si>
    <t>Nr.p.k.</t>
  </si>
  <si>
    <t>Ražošanas gads</t>
  </si>
  <si>
    <t>4. Ēkas norobežojošās konstrukcijas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</si>
  <si>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</si>
  <si>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</si>
  <si>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</si>
  <si>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</si>
  <si>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</si>
  <si>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</si>
  <si>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</si>
  <si>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</si>
  <si>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</si>
  <si>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</si>
  <si>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</si>
  <si>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</si>
  <si>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</si>
  <si>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</si>
  <si>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</si>
  <si>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</si>
  <si>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</si>
  <si>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</si>
  <si>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</si>
  <si>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</si>
  <si>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</si>
  <si>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5. Ēkas tehniskās sistēmas un enerģijas sadalījums</t>
  </si>
  <si>
    <t>5.3.2.</t>
  </si>
  <si>
    <t xml:space="preserve">5.4.1. </t>
  </si>
  <si>
    <t>Apkures sistēma</t>
  </si>
  <si>
    <t xml:space="preserve">5.4.3. </t>
  </si>
  <si>
    <t xml:space="preserve">5.4.5. </t>
  </si>
  <si>
    <t xml:space="preserve">5.5.1. </t>
  </si>
  <si>
    <t xml:space="preserve">5.5.2. </t>
  </si>
  <si>
    <t>5.5.3.</t>
  </si>
  <si>
    <t>5.5.4.</t>
  </si>
  <si>
    <t xml:space="preserve"> Karstā ūdens sadales sistēmas tips</t>
  </si>
  <si>
    <t>5.5.5.</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</si>
  <si>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</si>
  <si>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</si>
  <si>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</si>
  <si>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</si>
  <si>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</si>
  <si>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</si>
  <si>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</si>
  <si>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</si>
  <si>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</si>
  <si>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</si>
  <si>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</si>
  <si>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</si>
  <si>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</si>
  <si>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</si>
  <si>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</si>
  <si>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</si>
  <si>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</si>
  <si>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t>6.3.3. Aukstā ūdens patēriņš</t>
  </si>
  <si>
    <r>
      <t>Aukstā ūdens patēriņš, m</t>
    </r>
    <r>
      <rPr>
        <vertAlign val="superscript"/>
        <sz val="12"/>
        <color indexed="8"/>
        <rFont val="Times New Roman"/>
        <family val="1"/>
      </rPr>
      <t>3</t>
    </r>
  </si>
  <si>
    <t>6.3.4. Karstā ūdens patēriņš</t>
  </si>
  <si>
    <r>
      <t>Karstā ūdens patēriņš, m</t>
    </r>
    <r>
      <rPr>
        <vertAlign val="superscript"/>
        <sz val="12"/>
        <color indexed="8"/>
        <rFont val="Times New Roman"/>
        <family val="1"/>
      </rPr>
      <t>3</t>
    </r>
  </si>
  <si>
    <t xml:space="preserve">6.3.5. Elektroenerģijas patēriņš </t>
  </si>
  <si>
    <t>Nr.p.k</t>
  </si>
  <si>
    <t>Eksperta izmantotās metodes apraksts</t>
  </si>
  <si>
    <t>3. Pamatinformācija par ēku</t>
  </si>
  <si>
    <t xml:space="preserve">Konstruktīvais risinājums </t>
  </si>
  <si>
    <t>Ekspluatācijā nodošanas gads</t>
  </si>
  <si>
    <t>3.1.1.</t>
  </si>
  <si>
    <t>3.1.2.</t>
  </si>
  <si>
    <t>Stāvi</t>
  </si>
  <si>
    <t xml:space="preserve">3.3.1. pagrabs </t>
  </si>
  <si>
    <t xml:space="preserve">3.3.2. tipveida stāvi </t>
  </si>
  <si>
    <t xml:space="preserve">3.3.3. tehniskie stāvi </t>
  </si>
  <si>
    <t>3.3.4. mansarda stāvs</t>
  </si>
  <si>
    <t xml:space="preserve">3.3.5. jumta stāvs </t>
  </si>
  <si>
    <t>(skaits)</t>
  </si>
  <si>
    <t>3.1.3.</t>
  </si>
  <si>
    <t xml:space="preserve">3.1.4. </t>
  </si>
  <si>
    <t>3.1.5.</t>
  </si>
  <si>
    <t>Ēkas ārējie izmēri (ja ēkai ir neregulāra forma, pielikumā pievieno skici)</t>
  </si>
  <si>
    <t>3.1.5.3. augstums (m)</t>
  </si>
  <si>
    <t>3.1.6.</t>
  </si>
  <si>
    <t>3.1.7.</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</si>
  <si>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</si>
  <si>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</si>
  <si>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</si>
  <si>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</si>
  <si>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</si>
  <si>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</si>
  <si>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</si>
  <si>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</si>
  <si>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</si>
  <si>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</si>
  <si>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</si>
  <si>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</si>
  <si>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</si>
  <si>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</si>
  <si>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</si>
  <si>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</si>
  <si>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</si>
  <si>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</si>
  <si>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</si>
  <si>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</si>
  <si>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3.1.5.1. garums (m)</t>
  </si>
  <si>
    <t>3.1.5.2. platums (m)</t>
  </si>
  <si>
    <t>6.1.1.</t>
  </si>
  <si>
    <t>6.1.2.</t>
  </si>
  <si>
    <t>6.1.4.</t>
  </si>
  <si>
    <t>6.1.3.</t>
  </si>
  <si>
    <t>6.1.5.</t>
  </si>
  <si>
    <t>6.1.7.</t>
  </si>
  <si>
    <t>6.1.8.</t>
  </si>
  <si>
    <t>6.1.9.</t>
  </si>
  <si>
    <t>Vidēji</t>
  </si>
  <si>
    <t xml:space="preserve"> - </t>
  </si>
  <si>
    <t>Ainaži</t>
  </si>
  <si>
    <t>Alūksne</t>
  </si>
  <si>
    <t>Dīzeļdegviela</t>
  </si>
  <si>
    <t>Daugavpils</t>
  </si>
  <si>
    <t>Dobele</t>
  </si>
  <si>
    <t>Liepāja</t>
  </si>
  <si>
    <t>Mērsrags</t>
  </si>
  <si>
    <t>Priekuļi</t>
  </si>
  <si>
    <t>Rīga</t>
  </si>
  <si>
    <t>Stende</t>
  </si>
  <si>
    <t>Zīlāni</t>
  </si>
  <si>
    <t>3.1.</t>
  </si>
  <si>
    <t>3.2.</t>
  </si>
  <si>
    <t>Aprēķina formas ievades metodes instrukcija</t>
  </si>
  <si>
    <t>Skaidrojums</t>
  </si>
  <si>
    <t>Akmeņogles</t>
  </si>
  <si>
    <t>Dabasgāze</t>
  </si>
  <si>
    <t>Kokss</t>
  </si>
  <si>
    <t>Ēkas un ražošanas tehnoloģisko iekārtu energoaudita pārskats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</si>
  <si>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</si>
  <si>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</si>
  <si>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</si>
  <si>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</si>
  <si>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</si>
  <si>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</si>
  <si>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</si>
  <si>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</si>
  <si>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</si>
  <si>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</si>
  <si>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</si>
  <si>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</si>
  <si>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</si>
  <si>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</si>
  <si>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</si>
  <si>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</si>
  <si>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</si>
  <si>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</si>
  <si>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</si>
  <si>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</si>
  <si>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</si>
  <si>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</si>
  <si>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</si>
  <si>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</si>
  <si>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</si>
  <si>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</si>
  <si>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</si>
  <si>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</si>
  <si>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</si>
  <si>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</si>
  <si>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</si>
  <si>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5.1.1. Aprēķina parametri</t>
  </si>
  <si>
    <t>Iekšējie siltuma ieguvumi</t>
  </si>
  <si>
    <t>Kopējie siltuma ieguvumi **</t>
  </si>
  <si>
    <t>Metaboliskie</t>
  </si>
  <si>
    <t>No apgaismojuma ierīcēm</t>
  </si>
  <si>
    <t>No karstā ūdens sistēmas</t>
  </si>
  <si>
    <t>No/uz AVK sistēmām</t>
  </si>
  <si>
    <t>No/uz procesiem, priekšmetiem</t>
  </si>
  <si>
    <t>5.2.1. Aprēķina parametri</t>
  </si>
  <si>
    <t>Ieguvumu izman-tošanas koeficients</t>
  </si>
  <si>
    <t>5.2.2. Cita informācija</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</si>
  <si>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</si>
  <si>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</si>
  <si>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</si>
  <si>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</si>
  <si>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</si>
  <si>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</si>
  <si>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</si>
  <si>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</si>
  <si>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5.3.1. Siltumenerģijas ražošanas iekārtas</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</si>
  <si>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</si>
  <si>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</si>
  <si>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</si>
  <si>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5.3.3.</t>
  </si>
  <si>
    <t xml:space="preserve">5.3.4. </t>
  </si>
  <si>
    <t>Informācija par uzņēmuma energobilancē esošajiem, teritorijā izvietotajiem ārējiem siltumpārvades tīkliem (tīklu garums, cauruļu un siltumizolācijas parametri, tehniskais stāvoklis)</t>
  </si>
  <si>
    <t>Kopējais siltumtrases garums</t>
  </si>
  <si>
    <t xml:space="preserve">5.4.2. </t>
  </si>
  <si>
    <t xml:space="preserve">5.4.4. </t>
  </si>
  <si>
    <t>Cita informācija kā sagatavo karsto ūdeni</t>
  </si>
  <si>
    <t>6. Enerģijas patēriņš un uzskaite</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</si>
  <si>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</si>
  <si>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</si>
  <si>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</si>
  <si>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</si>
  <si>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</si>
  <si>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</si>
  <si>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</si>
  <si>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</si>
  <si>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Ražošanas procesu nodrošināšanai</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</si>
  <si>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</si>
  <si>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</si>
  <si>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</si>
  <si>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</si>
  <si>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</si>
  <si>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</si>
  <si>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</si>
  <si>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</si>
  <si>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</si>
  <si>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</si>
  <si>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Zemākais sadegšanas siltums</t>
  </si>
  <si>
    <t>6.3.1. Siltumenerģijas patēriņš apkures nodrošināšanai</t>
  </si>
  <si>
    <t>Kopējais enerģijas patēriņš, kWh</t>
  </si>
  <si>
    <t>Aprēķinātie dati (aizpilda, ja nav skaitītāju)</t>
  </si>
  <si>
    <t>6.3.2. Siltumenerģijas patēriņš karstā ūdens sagatavošanai</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</si>
  <si>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</si>
  <si>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</si>
  <si>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</si>
  <si>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7. Energoefektivitātes uzlabošanas priekšlikumi</t>
  </si>
  <si>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</si>
  <si>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</si>
  <si>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</si>
  <si>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</si>
  <si>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</si>
  <si>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</si>
  <si>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</si>
  <si>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</si>
  <si>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Esošā situācija (Aprēķinātie dati no 6.1. tabulas)</t>
  </si>
  <si>
    <t>Kopējais patēriņš</t>
  </si>
  <si>
    <t>PATĒRIŅA SAMAZINĀJUMS</t>
  </si>
  <si>
    <t>AIZVIETOTĀ ENERĢIJA NO FOSILAJIEM  RESURSIEM</t>
  </si>
  <si>
    <r>
      <t xml:space="preserve">Aizvietotās enerģijas daudzums </t>
    </r>
    <r>
      <rPr>
        <sz val="10"/>
        <color indexed="8"/>
        <rFont val="Times New Roman"/>
        <family val="1"/>
      </rPr>
      <t>(kWh gadā)</t>
    </r>
  </si>
  <si>
    <t>8.1.</t>
  </si>
  <si>
    <t>8.2.</t>
  </si>
  <si>
    <t>8.3.</t>
  </si>
  <si>
    <t>8.4.</t>
  </si>
  <si>
    <t>8.5.</t>
  </si>
  <si>
    <t>8.6.</t>
  </si>
  <si>
    <t>8.7.</t>
  </si>
  <si>
    <t>8.8.</t>
  </si>
  <si>
    <t>8.9.</t>
  </si>
  <si>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</si>
  <si>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</si>
  <si>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</si>
  <si>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8.10.</t>
  </si>
  <si>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</si>
  <si>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</si>
  <si>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</si>
  <si>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</si>
  <si>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</si>
  <si>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</si>
  <si>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</si>
  <si>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</si>
  <si>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</si>
  <si>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Ēkas īpašnieks/nomnieks</t>
  </si>
  <si>
    <t>Sertifikāta numurs</t>
  </si>
  <si>
    <t>Dati par energoauditu</t>
  </si>
  <si>
    <t>Energoaudita pārskata numurs</t>
  </si>
  <si>
    <t>1.4.1.</t>
  </si>
  <si>
    <t>1.4.2.</t>
  </si>
  <si>
    <t>Piezīme. *Var norādīt dažādus laikus dažādiem procesiem.</t>
  </si>
  <si>
    <t>Darba stundu skaits gadā, h</t>
  </si>
  <si>
    <t>Vidējā svērtā jauda**, kW</t>
  </si>
  <si>
    <t>Nomināla jauda**, kW</t>
  </si>
  <si>
    <t>2.3.1. Tehnoloģiskās iekārtas un apgaismojuma iekārtas (dati par iekārtu elektroenerģijas patēriņu)</t>
  </si>
  <si>
    <t>2.3.2. Tehnoloģiskās iekārtas (dati par iekārtām, kurās tiek patērēti citi energonesēji)</t>
  </si>
  <si>
    <t xml:space="preserve">Iekārtas nosaukums, tips </t>
  </si>
  <si>
    <t>Iekārtas lietde-rības koefi-cients</t>
  </si>
  <si>
    <t xml:space="preserve"> Energo-nesēja patēriņš gadā, kWh</t>
  </si>
  <si>
    <t>Daļa no kopējā dotā energo-nesēja patēriņa, %</t>
  </si>
  <si>
    <t>Daļa no kopējā elektro-enerģijas patēriņa, %</t>
  </si>
  <si>
    <r>
      <t>Kopējā aprēķina platība (m</t>
    </r>
    <r>
      <rPr>
        <vertAlign val="superscript"/>
        <sz val="12"/>
        <color indexed="8"/>
        <rFont val="Times New Roman"/>
        <family val="1"/>
      </rPr>
      <t>2</t>
    </r>
    <r>
      <rPr>
        <sz val="12"/>
        <color indexed="8"/>
        <rFont val="Times New Roman"/>
        <family val="1"/>
      </rPr>
      <t xml:space="preserve">) </t>
    </r>
  </si>
  <si>
    <t>Pasākums</t>
  </si>
  <si>
    <t>5.1.2. Gaisa kondicionēšana – dati par iekārtām</t>
  </si>
  <si>
    <t>5.1.3. Cita informācija</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</si>
  <si>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</si>
  <si>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</si>
  <si>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</si>
  <si>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</si>
  <si>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</si>
  <si>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</si>
  <si>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</si>
  <si>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</si>
  <si>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</si>
  <si>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</si>
  <si>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</si>
  <si>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</si>
  <si>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</si>
  <si>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</si>
  <si>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</si>
  <si>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</si>
  <si>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Energopatēriņš  gadā, kWh</t>
  </si>
  <si>
    <t>2.3. Aprēķinātie siltuma ieguvumi ēkā *</t>
  </si>
  <si>
    <t>3. Enerģijas patēriņš ražošanas procesā pirms un pēc renovācijas pasākumu veikšanas*</t>
  </si>
  <si>
    <t>Iekārtas tips (ražošanas līnijas detalizēts apraksts, norādot summētas atsevišķo elementu/ierīču jaudas)</t>
  </si>
  <si>
    <t>Pēc energoefektivitātes pasākumiem</t>
  </si>
  <si>
    <t>Starpība</t>
  </si>
  <si>
    <t>Energo-patēriņš,</t>
  </si>
  <si>
    <t>Vidējā svērtā jauda</t>
  </si>
  <si>
    <t>Vidējais augstums</t>
  </si>
  <si>
    <t>Piezīme. * Ja situācija atšķiras dažādās ēkas zonās, var norādīt atsevišķā tabulā katrai zonai.</t>
  </si>
  <si>
    <t>Piezīme. Iekļaut degvielu, kas patērēta procesu nodrošināšanai ražošanas telpās un ražošanas teritorijā, neiekļauj transporta vajadzībām patērēto degvielu materiālu transportēšanai ārpus ražošanas teritorijas.</t>
  </si>
  <si>
    <t>Piezīme. *Aprēķināts saskaņā ar Ministru kabineta 2001.gada 27.novembra noteikumiem Nr.495 "Noteikumi par Latvijas būvnormatīvu LBN 002-01 "Ēku norobežojošo konstrukciju siltumtehnika"".</t>
  </si>
  <si>
    <t>* Nenorāda iekārtas, kuru darbība un energoresursu patēriņš netiek ietekmēts projekta ieviešanas rezultātā.</t>
  </si>
  <si>
    <t>3.1.8. Ēkas apsekošanas fotodokumentācija vai termogrammas pielikumā uz</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</si>
  <si>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</si>
  <si>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</si>
  <si>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</si>
  <si>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</si>
  <si>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</si>
  <si>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</si>
  <si>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</si>
  <si>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</si>
  <si>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</si>
  <si>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</si>
  <si>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</si>
  <si>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</si>
  <si>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</si>
  <si>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</si>
  <si>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</si>
  <si>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</si>
  <si>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5.5.6.</t>
  </si>
  <si>
    <t xml:space="preserve">5.5.7. </t>
  </si>
  <si>
    <t>6.1.6.</t>
  </si>
  <si>
    <t>Ieguvumu izmanto-šanas koeficients</t>
  </si>
  <si>
    <t>8. Energoefektivitātes rādītāji un izmaiņu prognoze pēc energoefektivitātes uzlabošanas priekšlikumu īstenošanas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</si>
  <si>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</si>
  <si>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</si>
  <si>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</si>
  <si>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</si>
  <si>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</si>
  <si>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</si>
  <si>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</si>
  <si>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</si>
  <si>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</si>
  <si>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</si>
  <si>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</si>
  <si>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</si>
  <si>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Nomināla jauda, kW</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</si>
  <si>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</si>
  <si>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</si>
  <si>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</si>
  <si>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</si>
  <si>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</si>
  <si>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</si>
  <si>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</si>
  <si>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</si>
  <si>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</si>
  <si>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</si>
  <si>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</si>
  <si>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5.2.</t>
  </si>
  <si>
    <t>Aprēķinātie siltuma ieguvumi ēkā *</t>
  </si>
  <si>
    <t>5.3.</t>
  </si>
  <si>
    <t>Siltuma piegāde/ražošana un pārvade</t>
  </si>
  <si>
    <t>5.4.</t>
  </si>
  <si>
    <t>Siltuma sadale – apkures sistēma*</t>
  </si>
  <si>
    <t>5.5.</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</si>
  <si>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</si>
  <si>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</si>
  <si>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</si>
  <si>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</si>
  <si>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</si>
  <si>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</si>
  <si>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</si>
  <si>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</si>
  <si>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</si>
  <si>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</si>
  <si>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</si>
  <si>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</si>
  <si>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</si>
  <si>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7.2.daļā.
*** Ja tiek veikti energoefektivitātes pasākumi un arī fosilās enerģijas aizvietošana, aizvietotās fosilās enerģijas daudzumu aprēķina no enerģijas daudzuma, kas aprēķināts pēc pārējo energoefektivitātes pasākumu aprēķināšanas</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</si>
  <si>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</si>
  <si>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</si>
  <si>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</si>
  <si>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</si>
  <si>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</si>
  <si>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</si>
  <si>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</si>
  <si>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</si>
  <si>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Prognoze pēc energoefektivitātes pasākumu īstenošanas (saskaņā ar 7. sadaļu)</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</si>
  <si>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</si>
  <si>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</si>
  <si>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</si>
  <si>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</si>
  <si>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</si>
  <si>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</si>
  <si>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</si>
  <si>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</si>
  <si>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</si>
  <si>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</si>
  <si>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</si>
  <si>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 xml:space="preserve">Iekārtas nosaukums, tips
</t>
    </r>
    <r>
      <rPr>
        <i/>
        <sz val="10"/>
        <color indexed="8"/>
        <rFont val="Times New Roman"/>
        <family val="1"/>
      </rPr>
      <t>(var grupēt līdzīgas iekārtas, ja to darbība ir vienlaicīga (piemēram,  apgaismojuma grupas), norādot kopējo nominālo un kopējo vidējo svērto jaudu)</t>
    </r>
  </si>
  <si>
    <t>Piezīme. * Norāda visas iekārtas, kurās tiek patērēta un saražota enerģija. Ja iekārtā tiek enerģija saražota, gan patērēta, iekārtu jāuzrāda tabulās 2.3.1 un 2.3.2, to vienādi identificējot.
** Norāda iekārtas patērēto jaudu</t>
  </si>
  <si>
    <t>Energonesēja patēriņš gadā 
(uzrādīt apjomu un mērvienību)</t>
  </si>
  <si>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</si>
  <si>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</si>
  <si>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</si>
  <si>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</si>
  <si>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r>
      <t>Enerģijas patēriņa prognoze apkurei (no 8.daļ</t>
    </r>
    <r>
      <rPr>
        <sz val="10"/>
        <rFont val="Times New Roman"/>
        <family val="1"/>
      </rPr>
      <t>as "Apkurei</t>
    </r>
    <r>
      <rPr>
        <sz val="10"/>
        <color indexed="8"/>
        <rFont val="Times New Roman"/>
        <family val="1"/>
      </rPr>
      <t>")</t>
    </r>
  </si>
  <si>
    <t>2.1.</t>
  </si>
  <si>
    <t>Īsa ražošanas procesa anotācija (ietver informāciju par ražotni kopumā un ēkām, kurās plānoti energoefektivitātes pasākumi)</t>
  </si>
  <si>
    <t>2.2.</t>
  </si>
  <si>
    <t>Informācija par ēkas noslogotību*</t>
  </si>
  <si>
    <t>2.3.</t>
  </si>
  <si>
    <t>Informācija par tehnoloģijām*</t>
  </si>
  <si>
    <t>1.1.1.</t>
  </si>
  <si>
    <t>Mērvienība</t>
  </si>
  <si>
    <r>
      <rPr>
        <b/>
        <sz val="12"/>
        <color indexed="8"/>
        <rFont val="Times New Roman"/>
        <family val="1"/>
      </rPr>
      <t>9.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</si>
  <si>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Izmantotais energonesējs</t>
  </si>
  <si>
    <t>LABOT</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</si>
  <si>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</si>
  <si>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</si>
  <si>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</si>
  <si>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</si>
  <si>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</si>
  <si>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</si>
  <si>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</si>
  <si>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</si>
  <si>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</si>
  <si>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</si>
  <si>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</si>
  <si>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</si>
  <si>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</si>
  <si>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 xml:space="preserve">6.2. </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</si>
  <si>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</si>
  <si>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</si>
  <si>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</si>
  <si>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</si>
  <si>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</si>
  <si>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</si>
  <si>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</si>
  <si>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</si>
  <si>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</si>
  <si>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</si>
  <si>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</si>
  <si>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</si>
  <si>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</si>
  <si>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</si>
  <si>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</si>
  <si>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</si>
  <si>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</si>
  <si>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</si>
  <si>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</si>
  <si>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</si>
  <si>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</si>
  <si>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</si>
  <si>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</si>
  <si>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</si>
  <si>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</si>
  <si>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</si>
  <si>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</si>
  <si>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</si>
  <si>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</si>
  <si>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</si>
  <si>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</si>
  <si>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</si>
  <si>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</si>
  <si>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</si>
  <si>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</si>
  <si>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</si>
  <si>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</si>
  <si>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</si>
  <si>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</si>
  <si>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</si>
  <si>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</si>
  <si>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</si>
  <si>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</si>
  <si>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</si>
  <si>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</si>
  <si>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</si>
  <si>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</si>
  <si>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</si>
  <si>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</si>
  <si>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</si>
  <si>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</si>
  <si>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</si>
  <si>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</si>
  <si>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</si>
  <si>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</si>
  <si>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</si>
  <si>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</si>
  <si>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</si>
  <si>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</si>
  <si>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</si>
  <si>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</si>
  <si>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</si>
  <si>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</si>
  <si>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</si>
  <si>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</si>
  <si>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</si>
  <si>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</si>
  <si>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</si>
  <si>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</si>
  <si>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</si>
  <si>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</si>
  <si>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</si>
  <si>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</si>
  <si>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</si>
  <si>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</si>
  <si>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</si>
  <si>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</si>
  <si>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</si>
  <si>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</si>
  <si>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</si>
  <si>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</si>
  <si>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</si>
  <si>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</si>
  <si>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</si>
  <si>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</si>
  <si>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</si>
  <si>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</si>
  <si>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</si>
  <si>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</si>
  <si>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</si>
  <si>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</si>
  <si>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</si>
  <si>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</si>
  <si>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</si>
  <si>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</si>
  <si>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</si>
  <si>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</si>
  <si>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</si>
  <si>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</si>
  <si>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</si>
  <si>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</si>
  <si>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</si>
  <si>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</si>
  <si>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</si>
  <si>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</si>
  <si>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</si>
  <si>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</si>
  <si>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</si>
  <si>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</si>
  <si>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</si>
  <si>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</si>
  <si>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</si>
  <si>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</si>
  <si>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</si>
  <si>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</si>
  <si>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</si>
  <si>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</si>
  <si>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</si>
  <si>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</si>
  <si>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</si>
  <si>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</si>
  <si>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</si>
  <si>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</si>
  <si>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</si>
  <si>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</si>
  <si>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</si>
  <si>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</si>
  <si>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</si>
  <si>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</si>
  <si>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</si>
  <si>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</si>
  <si>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</si>
  <si>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</si>
  <si>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</si>
  <si>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</si>
  <si>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</si>
  <si>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</si>
  <si>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</si>
  <si>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</si>
  <si>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</si>
  <si>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</si>
  <si>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</si>
  <si>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</si>
  <si>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</si>
  <si>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</si>
  <si>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</si>
  <si>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</si>
  <si>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</si>
  <si>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</si>
  <si>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</si>
  <si>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</si>
  <si>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</si>
  <si>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</si>
  <si>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</si>
  <si>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</si>
  <si>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</si>
  <si>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</si>
  <si>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</si>
  <si>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</si>
  <si>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</si>
  <si>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</si>
  <si>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</si>
  <si>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</si>
  <si>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</si>
  <si>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</si>
  <si>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</si>
  <si>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</si>
  <si>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</si>
  <si>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</si>
  <si>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</si>
  <si>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</si>
  <si>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</si>
  <si>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</si>
  <si>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</si>
  <si>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</si>
  <si>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</si>
  <si>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</si>
  <si>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</si>
  <si>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</si>
  <si>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</si>
  <si>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</si>
  <si>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</si>
  <si>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</si>
  <si>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</si>
  <si>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</si>
  <si>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</si>
  <si>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</si>
  <si>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</si>
  <si>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Uzņēmums*</t>
  </si>
  <si>
    <t>Gaisa apmaiņa</t>
  </si>
  <si>
    <t>Piezīme.* Norāda aprēķinātās energoefektivitātes noteikšanai izmantotos periodu parametrus</t>
  </si>
  <si>
    <t>Piezīme. * Aprēķināts saskaņā ar Ministru kabineta 2001.gada 27.novembra noteikumiem Nr.495 "Noteikumi par Latvijas būvnormatīvu LBN 002-01 "Ēku norobežojošo konstrukciju siltumtehnika"".
**Ja nepieciešams papildināt pēc zonu skaita.</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</si>
  <si>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</si>
  <si>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</si>
  <si>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CITAS IEKĀRTAS (ne vairāk kā 10%)</t>
  </si>
  <si>
    <t>Pamata vienība</t>
  </si>
  <si>
    <t>cita tipa:</t>
  </si>
  <si>
    <t>norādīt...</t>
  </si>
  <si>
    <t>Piezīme. Ja energoefektivitātes novērtējumā un energoaudita pārskatā ir iekļauta informācija par daļu uzņēmuma, kurā nav atsevišķa energoresursu uzskaite, šajā daļā jāuzrāda visaptveroša uzņēmuma enerģijas bilance, norādot visas loģiskās vienības, kas atrodas energoresursu uzskaites robežās un kurās tiek patērēta/saražota enerģija, izņemot tā transporta vajadzībām patērētā enerģija, kas netiek patērēta ražošanas ēkās vai ražošanas kompleksa robežās. Jāiekļauj enerģijas bilancē arī vienība, par kuru sastādīts pārskats..
* kā daļa (%) no kopējā enerģijas nesēja patēriņa apjoma uzskaites robežās
**  - ieteicams pievienot sagatavotu shematisku enerģijas plūsmu attēlojumu pa ēkām un procesiem uzskaites robežās.
PIEZĪME. Ja ēkā tiek veikta tikai apgaismojuma iekštelpās un ražošanas tehnoloģisko iekārtu energoefektivitātes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attiecināms aizpildīt 3.1. tabulu, 4.daļa – nav jāaizpilda, 5.daļa – nav jāaizpilda, 6.daļa – daļā 6.1. attiecināms aizpildīt 6.1.5., 6.1.6.un 6.1.7. punktu un to veidojošās kopsummas 6.1.8.punktā, kā arī aizpildīt 6.1.9.punktu. 6.3.5.punktā attiecināma visu sadaļu aizpildīšana. Pārējie punkti 6.daļā nav attiecināmi, 7.daļa – attiecināma visu sadaļu aizpildīšana, 8.daļa – attiecināms aizpildīt 8.5., 8.6.un 8.7.punku un to veidojošās kopsummas 8.8.punktā, 9.daļa- nav jāaizpilda, Pielikums 1.daļa – attiecināma visu sadaļu aizpildīšana, Pielikums 2.daļa – nav jāaizpilda, Pielikums 3.daļa – attiecināma visu sadaļu aizpildīšana). Citās pārskata daļās informācijas uzrādīšana nav obligāta. Ja projekts nekvalificējas šiem nosacījumiem, jāveic aprēķini un jāaizpilda visas energoaudita pārskata daļas.</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</si>
  <si>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6.3.daļā. Ja nav izmērīto datu, uzrāda aprēķinātos datus no tabulām 6.3.daļā. Ja ir kopēja uzskaite, datus uzrāda vienā ailē, paskaidrojot 6.1.9.daļā.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</si>
</sst>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96">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62" fillId="33" borderId="12" xfId="0" applyFont="1" applyFill="1" applyBorder="1" applyAlignment="1">
      <alignment vertical="center"/>
    </xf>
    <xf numFmtId="0" fontId="62" fillId="33" borderId="13" xfId="0" applyFont="1" applyFill="1" applyBorder="1" applyAlignment="1">
      <alignment vertical="center"/>
    </xf>
    <xf numFmtId="0" fontId="62" fillId="33" borderId="14" xfId="0" applyFont="1" applyFill="1" applyBorder="1" applyAlignment="1">
      <alignment vertical="center"/>
    </xf>
    <xf numFmtId="0" fontId="78" fillId="33" borderId="0" xfId="0" applyFont="1" applyFill="1" applyAlignment="1">
      <alignment/>
    </xf>
    <xf numFmtId="0" fontId="82" fillId="33" borderId="0" xfId="0" applyFont="1" applyFill="1" applyAlignment="1">
      <alignment/>
    </xf>
    <xf numFmtId="0" fontId="62" fillId="33" borderId="0" xfId="0" applyFont="1" applyFill="1" applyAlignment="1">
      <alignment vertical="center"/>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3"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62" fillId="33" borderId="0" xfId="0" applyFont="1" applyFill="1" applyAlignment="1">
      <alignment vertical="center" wrapText="1"/>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33" borderId="0" xfId="0" applyFont="1" applyFill="1" applyAlignment="1">
      <alignment horizontal="center" vertical="center"/>
    </xf>
    <xf numFmtId="0" fontId="62" fillId="0" borderId="11" xfId="0" applyFont="1" applyBorder="1" applyAlignment="1">
      <alignment vertical="top" wrapText="1"/>
    </xf>
    <xf numFmtId="0" fontId="62" fillId="33" borderId="12"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5"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4"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78" fillId="33" borderId="0" xfId="0" applyFont="1" applyFill="1" applyBorder="1" applyAlignment="1">
      <alignment horizontal="right"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6" fillId="33" borderId="0" xfId="0" applyFont="1" applyFill="1" applyBorder="1" applyAlignment="1">
      <alignment horizontal="left" vertical="center"/>
    </xf>
    <xf numFmtId="0" fontId="86" fillId="33" borderId="0" xfId="0" applyFont="1" applyFill="1" applyBorder="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2"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5"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2" xfId="0" applyFont="1" applyFill="1" applyBorder="1" applyAlignment="1">
      <alignment vertical="center"/>
    </xf>
    <xf numFmtId="0" fontId="86" fillId="33" borderId="13" xfId="0" applyFont="1" applyFill="1" applyBorder="1" applyAlignment="1">
      <alignment vertical="center"/>
    </xf>
    <xf numFmtId="0" fontId="86" fillId="33" borderId="14" xfId="0" applyFont="1" applyFill="1" applyBorder="1" applyAlignment="1">
      <alignment vertical="center"/>
    </xf>
    <xf numFmtId="0" fontId="80" fillId="33" borderId="0" xfId="0" applyFont="1" applyFill="1" applyBorder="1" applyAlignment="1">
      <alignment/>
    </xf>
    <xf numFmtId="0" fontId="80" fillId="33" borderId="0" xfId="0" applyFont="1" applyFill="1" applyAlignment="1">
      <alignment wrapText="1"/>
    </xf>
    <xf numFmtId="0" fontId="78" fillId="33" borderId="0" xfId="0" applyFont="1" applyFill="1" applyBorder="1" applyAlignment="1">
      <alignment horizontal="right" vertical="top"/>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9" fontId="62" fillId="33" borderId="11" xfId="59" applyNumberFormat="1" applyFont="1" applyFill="1" applyBorder="1" applyAlignment="1">
      <alignment horizontal="center" vertical="center"/>
    </xf>
    <xf numFmtId="9" fontId="78" fillId="33" borderId="11" xfId="59" applyNumberFormat="1" applyFont="1" applyFill="1" applyBorder="1" applyAlignment="1">
      <alignment horizontal="center" vertical="center"/>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5"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5"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3" fontId="94" fillId="33" borderId="11" xfId="0" applyNumberFormat="1" applyFont="1" applyFill="1" applyBorder="1" applyAlignment="1">
      <alignment horizontal="right"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2"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3" fontId="62" fillId="35" borderId="12" xfId="0" applyNumberFormat="1" applyFont="1" applyFill="1" applyBorder="1" applyAlignment="1" applyProtection="1">
      <alignment horizontal="right" vertical="center"/>
      <protection locked="0"/>
    </xf>
    <xf numFmtId="0" fontId="62" fillId="38" borderId="11" xfId="0" applyFont="1" applyFill="1" applyBorder="1" applyAlignment="1" applyProtection="1">
      <alignment/>
      <protection locked="0"/>
    </xf>
    <xf numFmtId="9" fontId="62" fillId="35" borderId="11" xfId="0" applyNumberFormat="1" applyFont="1" applyFill="1" applyBorder="1" applyAlignment="1" applyProtection="1">
      <alignment/>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5"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3" fontId="93" fillId="35" borderId="11" xfId="0" applyNumberFormat="1" applyFont="1" applyFill="1" applyBorder="1" applyAlignment="1" applyProtection="1">
      <alignment horizontal="right" vertical="center"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2"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2"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5"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2"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0" fontId="78" fillId="38"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2"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5"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4"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3"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62" fillId="33" borderId="12" xfId="0" applyFont="1" applyFill="1" applyBorder="1" applyAlignment="1">
      <alignment horizontal="left" vertical="center"/>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xf>
    <xf numFmtId="167" fontId="62" fillId="33" borderId="11" xfId="0" applyNumberFormat="1" applyFont="1" applyFill="1" applyBorder="1" applyAlignment="1" applyProtection="1">
      <alignment horizontal="right" vertical="center"/>
      <protection/>
    </xf>
    <xf numFmtId="3" fontId="62" fillId="33" borderId="12" xfId="0" applyNumberFormat="1" applyFont="1" applyFill="1" applyBorder="1" applyAlignment="1" applyProtection="1">
      <alignment horizontal="right" vertical="center"/>
      <protection/>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86" fillId="37" borderId="11" xfId="0" applyFont="1" applyFill="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xf>
    <xf numFmtId="0" fontId="62" fillId="33" borderId="12" xfId="0" applyFont="1" applyFill="1" applyBorder="1" applyAlignment="1">
      <alignment/>
    </xf>
    <xf numFmtId="0" fontId="62" fillId="10" borderId="12" xfId="0" applyFont="1" applyFill="1" applyBorder="1" applyAlignment="1" applyProtection="1">
      <alignment horizontal="left" vertical="center" wrapText="1"/>
      <protection locked="0"/>
    </xf>
    <xf numFmtId="167" fontId="62" fillId="10" borderId="11" xfId="0" applyNumberFormat="1" applyFont="1" applyFill="1" applyBorder="1" applyAlignment="1" applyProtection="1">
      <alignment vertical="center" wrapText="1"/>
      <protection locked="0"/>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2" xfId="0" applyFont="1" applyFill="1" applyBorder="1" applyAlignment="1" applyProtection="1">
      <alignment horizontal="center" vertical="center"/>
      <protection locked="0"/>
    </xf>
    <xf numFmtId="0" fontId="62" fillId="37" borderId="13" xfId="0" applyFont="1" applyFill="1" applyBorder="1" applyAlignment="1" applyProtection="1">
      <alignment horizontal="center" vertical="center"/>
      <protection locked="0"/>
    </xf>
    <xf numFmtId="0" fontId="62" fillId="37" borderId="14"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4" xfId="0" applyFont="1" applyFill="1" applyBorder="1" applyAlignment="1" applyProtection="1">
      <alignment horizontal="center" vertical="center"/>
      <protection locked="0"/>
    </xf>
    <xf numFmtId="0" fontId="62" fillId="38" borderId="12" xfId="0" applyFont="1" applyFill="1" applyBorder="1" applyAlignment="1" applyProtection="1">
      <alignment horizontal="center"/>
      <protection locked="0"/>
    </xf>
    <xf numFmtId="0" fontId="62" fillId="38" borderId="13" xfId="0" applyFont="1" applyFill="1" applyBorder="1" applyAlignment="1" applyProtection="1">
      <alignment horizontal="center"/>
      <protection locked="0"/>
    </xf>
    <xf numFmtId="0" fontId="62" fillId="38" borderId="14" xfId="0" applyFont="1" applyFill="1" applyBorder="1" applyAlignment="1" applyProtection="1">
      <alignment horizontal="center"/>
      <protection locked="0"/>
    </xf>
    <xf numFmtId="0" fontId="84" fillId="33" borderId="12" xfId="0" applyFont="1" applyFill="1" applyBorder="1" applyAlignment="1">
      <alignment horizontal="left" vertical="top"/>
    </xf>
    <xf numFmtId="0" fontId="84" fillId="33" borderId="13" xfId="0" applyFont="1" applyFill="1" applyBorder="1" applyAlignment="1">
      <alignment horizontal="left" vertical="top"/>
    </xf>
    <xf numFmtId="0" fontId="84" fillId="33" borderId="14" xfId="0" applyFont="1" applyFill="1" applyBorder="1" applyAlignment="1">
      <alignment horizontal="left" vertical="top"/>
    </xf>
    <xf numFmtId="0" fontId="78" fillId="33" borderId="0" xfId="0" applyFont="1" applyFill="1" applyAlignment="1">
      <alignment horizontal="left" vertical="top" indent="2"/>
    </xf>
    <xf numFmtId="0" fontId="62" fillId="38" borderId="12" xfId="0" applyFont="1" applyFill="1" applyBorder="1" applyAlignment="1" applyProtection="1">
      <alignment horizontal="left" vertical="center" wrapText="1"/>
      <protection locked="0"/>
    </xf>
    <xf numFmtId="0" fontId="62" fillId="38" borderId="13" xfId="0" applyFont="1" applyFill="1" applyBorder="1" applyAlignment="1" applyProtection="1">
      <alignment horizontal="left" vertical="center" wrapText="1"/>
      <protection locked="0"/>
    </xf>
    <xf numFmtId="0" fontId="62" fillId="38" borderId="14" xfId="0" applyFont="1" applyFill="1" applyBorder="1" applyAlignment="1" applyProtection="1">
      <alignment horizontal="left" vertical="center" wrapText="1"/>
      <protection locked="0"/>
    </xf>
    <xf numFmtId="49" fontId="62" fillId="38" borderId="12" xfId="0" applyNumberFormat="1" applyFont="1" applyFill="1" applyBorder="1" applyAlignment="1" applyProtection="1">
      <alignment horizontal="left" vertical="center"/>
      <protection locked="0"/>
    </xf>
    <xf numFmtId="49" fontId="62" fillId="38" borderId="13" xfId="0" applyNumberFormat="1" applyFont="1" applyFill="1" applyBorder="1" applyAlignment="1" applyProtection="1">
      <alignment horizontal="left" vertical="center"/>
      <protection locked="0"/>
    </xf>
    <xf numFmtId="49" fontId="62" fillId="38" borderId="14" xfId="0" applyNumberFormat="1"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0" fontId="62" fillId="38" borderId="12" xfId="0" applyFont="1" applyFill="1" applyBorder="1" applyAlignment="1" applyProtection="1">
      <alignment horizontal="center" wrapText="1"/>
      <protection locked="0"/>
    </xf>
    <xf numFmtId="0" fontId="62" fillId="38" borderId="14" xfId="0" applyFont="1" applyFill="1" applyBorder="1" applyAlignment="1" applyProtection="1">
      <alignment horizontal="center" wrapText="1"/>
      <protection locked="0"/>
    </xf>
    <xf numFmtId="0" fontId="78" fillId="33" borderId="10" xfId="0" applyFont="1" applyFill="1" applyBorder="1" applyAlignment="1">
      <alignment horizontal="left" vertical="top" wrapText="1"/>
    </xf>
    <xf numFmtId="0" fontId="78" fillId="33" borderId="10" xfId="0" applyFont="1" applyFill="1" applyBorder="1" applyAlignment="1">
      <alignment horizontal="left"/>
    </xf>
    <xf numFmtId="0" fontId="78" fillId="33" borderId="0" xfId="0" applyFont="1" applyFill="1" applyBorder="1" applyAlignment="1">
      <alignment horizontal="left"/>
    </xf>
    <xf numFmtId="3" fontId="6" fillId="33" borderId="12" xfId="0" applyNumberFormat="1" applyFont="1" applyFill="1" applyBorder="1" applyAlignment="1">
      <alignment horizontal="right" vertical="center"/>
    </xf>
    <xf numFmtId="3" fontId="6" fillId="33" borderId="14" xfId="0" applyNumberFormat="1" applyFont="1" applyFill="1" applyBorder="1" applyAlignment="1">
      <alignment horizontal="right" vertical="center"/>
    </xf>
    <xf numFmtId="0" fontId="93" fillId="38" borderId="12" xfId="0" applyFont="1" applyFill="1" applyBorder="1" applyAlignment="1" applyProtection="1">
      <alignment horizontal="left" vertical="top" wrapText="1"/>
      <protection locked="0"/>
    </xf>
    <xf numFmtId="0" fontId="93" fillId="38" borderId="13" xfId="0" applyFont="1" applyFill="1" applyBorder="1" applyAlignment="1" applyProtection="1">
      <alignment horizontal="left" vertical="top" wrapText="1"/>
      <protection locked="0"/>
    </xf>
    <xf numFmtId="0" fontId="93" fillId="38" borderId="14" xfId="0" applyFont="1" applyFill="1" applyBorder="1" applyAlignment="1" applyProtection="1">
      <alignment horizontal="left" vertical="top" wrapText="1"/>
      <protection locked="0"/>
    </xf>
    <xf numFmtId="0" fontId="86" fillId="33" borderId="12" xfId="0" applyFont="1" applyFill="1" applyBorder="1" applyAlignment="1">
      <alignment horizontal="center" vertical="center" wrapText="1"/>
    </xf>
    <xf numFmtId="0" fontId="86" fillId="33" borderId="14" xfId="0" applyFont="1" applyFill="1" applyBorder="1" applyAlignment="1">
      <alignment horizontal="center" vertical="center" wrapText="1"/>
    </xf>
    <xf numFmtId="0" fontId="78" fillId="33" borderId="11" xfId="0" applyFont="1" applyFill="1" applyBorder="1" applyAlignment="1">
      <alignment horizontal="right" vertical="top" wrapText="1"/>
    </xf>
    <xf numFmtId="0" fontId="86" fillId="33" borderId="16" xfId="0" applyFont="1" applyFill="1" applyBorder="1" applyAlignment="1">
      <alignment horizontal="left" vertical="top" wrapText="1"/>
    </xf>
    <xf numFmtId="0" fontId="78" fillId="38" borderId="21" xfId="0" applyFont="1" applyFill="1" applyBorder="1" applyAlignment="1" applyProtection="1">
      <alignment horizontal="center" vertical="top" wrapText="1"/>
      <protection locked="0"/>
    </xf>
    <xf numFmtId="0" fontId="78" fillId="38" borderId="16" xfId="0" applyFont="1" applyFill="1" applyBorder="1" applyAlignment="1" applyProtection="1">
      <alignment horizontal="center" vertical="top" wrapText="1"/>
      <protection locked="0"/>
    </xf>
    <xf numFmtId="0" fontId="78" fillId="38" borderId="22" xfId="0" applyFont="1" applyFill="1" applyBorder="1" applyAlignment="1" applyProtection="1">
      <alignment horizontal="center" vertical="top" wrapText="1"/>
      <protection locked="0"/>
    </xf>
    <xf numFmtId="0" fontId="78" fillId="38" borderId="25" xfId="0" applyFont="1" applyFill="1" applyBorder="1" applyAlignment="1" applyProtection="1">
      <alignment horizontal="center" vertical="top" wrapText="1"/>
      <protection locked="0"/>
    </xf>
    <xf numFmtId="0" fontId="78" fillId="38" borderId="10" xfId="0" applyFont="1" applyFill="1" applyBorder="1" applyAlignment="1" applyProtection="1">
      <alignment horizontal="center" vertical="top" wrapText="1"/>
      <protection locked="0"/>
    </xf>
    <xf numFmtId="0" fontId="78" fillId="38" borderId="26" xfId="0" applyFont="1" applyFill="1" applyBorder="1" applyAlignment="1" applyProtection="1">
      <alignment horizontal="center" vertical="top" wrapText="1"/>
      <protection locked="0"/>
    </xf>
    <xf numFmtId="0" fontId="62" fillId="0" borderId="0" xfId="0" applyFont="1" applyAlignment="1">
      <alignment horizontal="left" vertical="top" wrapText="1"/>
    </xf>
    <xf numFmtId="3" fontId="78" fillId="33" borderId="12" xfId="0" applyNumberFormat="1" applyFont="1" applyFill="1" applyBorder="1" applyAlignment="1">
      <alignment horizontal="right" vertical="center"/>
    </xf>
    <xf numFmtId="3" fontId="78" fillId="33" borderId="14" xfId="0" applyNumberFormat="1" applyFont="1" applyFill="1" applyBorder="1" applyAlignment="1">
      <alignment horizontal="right" vertical="center"/>
    </xf>
    <xf numFmtId="3" fontId="62" fillId="35" borderId="12" xfId="0" applyNumberFormat="1" applyFont="1" applyFill="1" applyBorder="1" applyAlignment="1" applyProtection="1">
      <alignment horizontal="right" vertical="center"/>
      <protection locked="0"/>
    </xf>
    <xf numFmtId="3" fontId="62" fillId="35" borderId="14" xfId="0" applyNumberFormat="1" applyFont="1" applyFill="1" applyBorder="1" applyAlignment="1" applyProtection="1">
      <alignment horizontal="right" vertical="center"/>
      <protection locked="0"/>
    </xf>
    <xf numFmtId="0" fontId="78" fillId="33" borderId="12" xfId="0" applyFont="1" applyFill="1" applyBorder="1" applyAlignment="1">
      <alignment horizontal="right" vertical="center"/>
    </xf>
    <xf numFmtId="0" fontId="78" fillId="33" borderId="13" xfId="0" applyFont="1" applyFill="1" applyBorder="1" applyAlignment="1">
      <alignment horizontal="right" vertical="center"/>
    </xf>
    <xf numFmtId="0" fontId="78" fillId="33" borderId="14" xfId="0" applyFont="1" applyFill="1" applyBorder="1" applyAlignment="1">
      <alignment horizontal="right" vertical="center"/>
    </xf>
    <xf numFmtId="0" fontId="93" fillId="33" borderId="12" xfId="0" applyFont="1" applyFill="1" applyBorder="1" applyAlignment="1" applyProtection="1">
      <alignment horizontal="left" vertical="top" wrapText="1"/>
      <protection/>
    </xf>
    <xf numFmtId="0" fontId="93" fillId="33" borderId="13" xfId="0" applyFont="1" applyFill="1" applyBorder="1" applyAlignment="1" applyProtection="1">
      <alignment horizontal="left" vertical="top" wrapText="1"/>
      <protection/>
    </xf>
    <xf numFmtId="0" fontId="93" fillId="33" borderId="14" xfId="0" applyFont="1" applyFill="1" applyBorder="1" applyAlignment="1" applyProtection="1">
      <alignment horizontal="left" vertical="top" wrapText="1"/>
      <protection/>
    </xf>
    <xf numFmtId="164" fontId="84" fillId="35" borderId="15"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5"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2"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1" fillId="39" borderId="13" xfId="0" applyFont="1" applyFill="1" applyBorder="1" applyAlignment="1" applyProtection="1">
      <alignment horizontal="left" vertical="center"/>
      <protection/>
    </xf>
    <xf numFmtId="0" fontId="1" fillId="39" borderId="14" xfId="0" applyFont="1" applyFill="1" applyBorder="1" applyAlignment="1" applyProtection="1">
      <alignment horizontal="left" vertical="center"/>
      <protection/>
    </xf>
    <xf numFmtId="0" fontId="1" fillId="37" borderId="12" xfId="0" applyFont="1" applyFill="1" applyBorder="1" applyAlignment="1" applyProtection="1">
      <alignment horizontal="left"/>
      <protection locked="0"/>
    </xf>
    <xf numFmtId="0" fontId="1" fillId="37" borderId="13" xfId="0" applyFont="1" applyFill="1" applyBorder="1" applyAlignment="1" applyProtection="1">
      <alignment horizontal="left"/>
      <protection locked="0"/>
    </xf>
    <xf numFmtId="0" fontId="1" fillId="37" borderId="14" xfId="0" applyFont="1" applyFill="1" applyBorder="1" applyAlignment="1" applyProtection="1">
      <alignment horizontal="left"/>
      <protection locked="0"/>
    </xf>
    <xf numFmtId="0" fontId="87" fillId="3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7" fillId="33" borderId="14" xfId="0" applyFont="1" applyFill="1" applyBorder="1" applyAlignment="1">
      <alignment horizontal="center" vertical="center" wrapText="1"/>
    </xf>
    <xf numFmtId="164" fontId="84" fillId="10" borderId="15"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5"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2" xfId="0" applyFont="1" applyFill="1" applyBorder="1" applyAlignment="1" applyProtection="1">
      <alignment horizontal="left" vertical="center" wrapText="1"/>
      <protection locked="0"/>
    </xf>
    <xf numFmtId="0" fontId="6" fillId="38" borderId="13" xfId="0" applyFont="1" applyFill="1" applyBorder="1" applyAlignment="1" applyProtection="1">
      <alignment horizontal="left" vertical="center" wrapText="1"/>
      <protection locked="0"/>
    </xf>
    <xf numFmtId="0" fontId="6" fillId="38" borderId="14"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2" xfId="0" applyFont="1" applyFill="1" applyBorder="1" applyAlignment="1">
      <alignment horizontal="left" vertical="top"/>
    </xf>
    <xf numFmtId="0" fontId="62" fillId="33" borderId="10" xfId="0" applyFont="1" applyFill="1" applyBorder="1" applyAlignment="1">
      <alignment horizontal="left" vertical="top"/>
    </xf>
    <xf numFmtId="0" fontId="62" fillId="33" borderId="15"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3" xfId="0" applyFont="1" applyFill="1" applyBorder="1" applyAlignment="1">
      <alignment horizontal="left" vertical="top"/>
    </xf>
    <xf numFmtId="0" fontId="62" fillId="33" borderId="14"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2" xfId="0" applyFont="1" applyFill="1" applyBorder="1" applyAlignment="1">
      <alignment horizontal="left" vertical="top"/>
    </xf>
    <xf numFmtId="0" fontId="62" fillId="34" borderId="13" xfId="0" applyFont="1" applyFill="1" applyBorder="1" applyAlignment="1">
      <alignment horizontal="left" vertical="top"/>
    </xf>
    <xf numFmtId="0" fontId="62" fillId="34" borderId="14"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5"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62" fillId="33" borderId="11" xfId="0" applyFont="1" applyFill="1" applyBorder="1" applyAlignment="1">
      <alignment wrapText="1"/>
    </xf>
    <xf numFmtId="0" fontId="100" fillId="38" borderId="12" xfId="0" applyFont="1" applyFill="1" applyBorder="1" applyAlignment="1" applyProtection="1">
      <alignment horizontal="left" vertical="top" wrapText="1"/>
      <protection locked="0"/>
    </xf>
    <xf numFmtId="0" fontId="100" fillId="38" borderId="13" xfId="0" applyFont="1" applyFill="1" applyBorder="1" applyAlignment="1" applyProtection="1">
      <alignment horizontal="left" vertical="top" wrapText="1"/>
      <protection locked="0"/>
    </xf>
    <xf numFmtId="0" fontId="100" fillId="38" borderId="14"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2" xfId="0" applyFont="1" applyFill="1" applyBorder="1" applyAlignment="1">
      <alignment horizontal="center" vertical="center"/>
    </xf>
    <xf numFmtId="0" fontId="62" fillId="34" borderId="14" xfId="0" applyFont="1" applyFill="1" applyBorder="1" applyAlignment="1">
      <alignment horizontal="center" vertical="center"/>
    </xf>
    <xf numFmtId="0" fontId="86" fillId="33" borderId="21" xfId="0" applyFont="1" applyFill="1" applyBorder="1" applyAlignment="1">
      <alignment horizontal="center" vertical="top" wrapText="1"/>
    </xf>
    <xf numFmtId="0" fontId="86" fillId="33" borderId="16" xfId="0" applyFont="1" applyFill="1" applyBorder="1" applyAlignment="1">
      <alignment horizontal="center" vertical="top" wrapText="1"/>
    </xf>
    <xf numFmtId="0" fontId="86" fillId="33" borderId="22" xfId="0" applyFont="1" applyFill="1" applyBorder="1" applyAlignment="1">
      <alignment horizontal="center" vertical="top" wrapText="1"/>
    </xf>
    <xf numFmtId="0" fontId="86" fillId="33" borderId="25"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26" xfId="0" applyFont="1" applyFill="1" applyBorder="1" applyAlignment="1">
      <alignment horizontal="center" vertical="top" wrapText="1"/>
    </xf>
    <xf numFmtId="0" fontId="62" fillId="33" borderId="11" xfId="0" applyFont="1" applyFill="1" applyBorder="1" applyAlignment="1">
      <alignment horizontal="left"/>
    </xf>
    <xf numFmtId="0" fontId="62" fillId="38" borderId="12" xfId="0" applyFont="1" applyFill="1" applyBorder="1" applyAlignment="1" applyProtection="1">
      <alignment horizontal="left" vertical="top" wrapText="1"/>
      <protection locked="0"/>
    </xf>
    <xf numFmtId="0" fontId="62" fillId="38" borderId="13" xfId="0" applyFont="1" applyFill="1" applyBorder="1" applyAlignment="1" applyProtection="1">
      <alignment horizontal="left" vertical="top" wrapText="1"/>
      <protection locked="0"/>
    </xf>
    <xf numFmtId="0" fontId="62" fillId="38" borderId="14" xfId="0" applyFont="1" applyFill="1" applyBorder="1" applyAlignment="1" applyProtection="1">
      <alignment horizontal="left" vertical="top" wrapText="1"/>
      <protection locked="0"/>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8" borderId="12" xfId="0" applyFont="1" applyFill="1" applyBorder="1" applyAlignment="1" applyProtection="1">
      <alignment horizontal="left"/>
      <protection locked="0"/>
    </xf>
    <xf numFmtId="0" fontId="62" fillId="38" borderId="13" xfId="0" applyFont="1" applyFill="1" applyBorder="1" applyAlignment="1" applyProtection="1">
      <alignment horizontal="left"/>
      <protection locked="0"/>
    </xf>
    <xf numFmtId="0" fontId="62" fillId="38" borderId="14" xfId="0" applyFont="1" applyFill="1" applyBorder="1" applyAlignment="1" applyProtection="1">
      <alignment horizontal="left"/>
      <protection locked="0"/>
    </xf>
    <xf numFmtId="0" fontId="62" fillId="33" borderId="15"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62" fillId="33" borderId="12" xfId="0" applyFont="1" applyFill="1" applyBorder="1" applyAlignment="1">
      <alignment horizontal="left" vertical="top" wrapText="1"/>
    </xf>
    <xf numFmtId="0" fontId="62" fillId="33" borderId="13" xfId="0" applyFont="1" applyFill="1" applyBorder="1" applyAlignment="1">
      <alignment horizontal="left" vertical="top" wrapText="1"/>
    </xf>
    <xf numFmtId="0" fontId="62" fillId="33" borderId="14" xfId="0" applyFont="1" applyFill="1" applyBorder="1" applyAlignment="1">
      <alignment horizontal="left" vertical="top" wrapText="1"/>
    </xf>
    <xf numFmtId="0" fontId="78" fillId="33" borderId="12" xfId="0" applyFont="1" applyFill="1" applyBorder="1" applyAlignment="1">
      <alignment horizontal="left"/>
    </xf>
    <xf numFmtId="0" fontId="78" fillId="33" borderId="13" xfId="0" applyFont="1" applyFill="1" applyBorder="1" applyAlignment="1">
      <alignment horizontal="left"/>
    </xf>
    <xf numFmtId="0" fontId="78" fillId="33" borderId="14" xfId="0" applyFont="1" applyFill="1" applyBorder="1" applyAlignment="1">
      <alignment horizontal="left"/>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62" fillId="33" borderId="11" xfId="0" applyFont="1" applyFill="1" applyBorder="1" applyAlignment="1">
      <alignment vertical="top"/>
    </xf>
    <xf numFmtId="0" fontId="62" fillId="38" borderId="11" xfId="0" applyFont="1" applyFill="1" applyBorder="1" applyAlignment="1" applyProtection="1">
      <alignment horizontal="left" vertical="top"/>
      <protection locked="0"/>
    </xf>
    <xf numFmtId="0" fontId="62" fillId="33" borderId="15" xfId="0" applyFont="1" applyFill="1" applyBorder="1" applyAlignment="1">
      <alignment vertical="center" wrapText="1"/>
    </xf>
    <xf numFmtId="0" fontId="62" fillId="33" borderId="18" xfId="0" applyFont="1" applyFill="1" applyBorder="1" applyAlignment="1">
      <alignment vertical="center" wrapText="1"/>
    </xf>
    <xf numFmtId="0" fontId="62" fillId="33" borderId="27" xfId="0" applyFont="1" applyFill="1" applyBorder="1" applyAlignment="1">
      <alignment vertical="center" wrapText="1"/>
    </xf>
    <xf numFmtId="0" fontId="62" fillId="34" borderId="11" xfId="0" applyFont="1" applyFill="1" applyBorder="1" applyAlignment="1">
      <alignment horizontal="left" vertical="top"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3" borderId="14" xfId="0" applyFont="1" applyFill="1" applyBorder="1" applyAlignment="1">
      <alignment horizontal="left" vertical="center"/>
    </xf>
    <xf numFmtId="0" fontId="62" fillId="33" borderId="11" xfId="0" applyFont="1" applyFill="1" applyBorder="1" applyAlignment="1">
      <alignment horizontal="center" vertical="center" wrapText="1"/>
    </xf>
    <xf numFmtId="0" fontId="62" fillId="33" borderId="11" xfId="0" applyFont="1" applyFill="1" applyBorder="1" applyAlignment="1">
      <alignment horizontal="left" vertical="top" wrapText="1"/>
    </xf>
    <xf numFmtId="0" fontId="82" fillId="0" borderId="0" xfId="0" applyFont="1" applyAlignment="1">
      <alignment horizontal="left" indent="2"/>
    </xf>
    <xf numFmtId="0" fontId="82" fillId="34" borderId="12" xfId="0" applyFont="1" applyFill="1" applyBorder="1" applyAlignment="1">
      <alignment horizontal="left"/>
    </xf>
    <xf numFmtId="0" fontId="82" fillId="34" borderId="13"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5"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7" fillId="34" borderId="11" xfId="0" applyFont="1" applyFill="1" applyBorder="1" applyAlignment="1">
      <alignment horizontal="center" vertical="top" wrapText="1"/>
    </xf>
    <xf numFmtId="0" fontId="86" fillId="33" borderId="27" xfId="0" applyFont="1" applyFill="1" applyBorder="1" applyAlignment="1">
      <alignment horizontal="center" vertical="center" wrapText="1"/>
    </xf>
    <xf numFmtId="0" fontId="84" fillId="38" borderId="11" xfId="0" applyFont="1" applyFill="1" applyBorder="1" applyAlignment="1" applyProtection="1">
      <alignment horizontal="left" vertical="top" wrapText="1"/>
      <protection locked="0"/>
    </xf>
    <xf numFmtId="0" fontId="82" fillId="33" borderId="0" xfId="0" applyFont="1" applyFill="1" applyAlignment="1">
      <alignment horizontal="left" vertical="top" indent="2"/>
    </xf>
    <xf numFmtId="0" fontId="86" fillId="33"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2" xfId="0" applyFont="1" applyFill="1" applyBorder="1" applyAlignment="1">
      <alignment horizontal="right" wrapText="1"/>
    </xf>
    <xf numFmtId="0" fontId="62" fillId="33" borderId="13" xfId="0" applyFont="1" applyFill="1" applyBorder="1" applyAlignment="1">
      <alignment horizontal="right" wrapText="1"/>
    </xf>
    <xf numFmtId="0" fontId="62" fillId="33" borderId="14" xfId="0" applyFont="1" applyFill="1" applyBorder="1" applyAlignment="1">
      <alignment horizontal="right" wrapText="1"/>
    </xf>
    <xf numFmtId="4" fontId="19" fillId="33" borderId="12" xfId="0" applyNumberFormat="1" applyFont="1" applyFill="1" applyBorder="1" applyAlignment="1">
      <alignment horizontal="right" vertical="top" wrapText="1"/>
    </xf>
    <xf numFmtId="4" fontId="19" fillId="33" borderId="14"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86" fillId="33" borderId="11" xfId="0" applyFont="1" applyFill="1" applyBorder="1" applyAlignment="1">
      <alignment horizontal="center"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86" fillId="33" borderId="12" xfId="0" applyFont="1" applyFill="1" applyBorder="1" applyAlignment="1">
      <alignment horizontal="center" vertical="top" wrapText="1"/>
    </xf>
    <xf numFmtId="0" fontId="86" fillId="33" borderId="13" xfId="0" applyFont="1" applyFill="1" applyBorder="1" applyAlignment="1">
      <alignment horizontal="center" vertical="top" wrapText="1"/>
    </xf>
    <xf numFmtId="0" fontId="86" fillId="33" borderId="14" xfId="0" applyFont="1" applyFill="1" applyBorder="1" applyAlignment="1">
      <alignment horizontal="center" vertical="top" wrapText="1"/>
    </xf>
    <xf numFmtId="0" fontId="62" fillId="38" borderId="12" xfId="0" applyFont="1" applyFill="1" applyBorder="1" applyAlignment="1" applyProtection="1">
      <alignment horizontal="center" vertical="top" wrapText="1"/>
      <protection locked="0"/>
    </xf>
    <xf numFmtId="0" fontId="62" fillId="38" borderId="13" xfId="0" applyFont="1" applyFill="1" applyBorder="1" applyAlignment="1" applyProtection="1">
      <alignment horizontal="center" vertical="top" wrapText="1"/>
      <protection locked="0"/>
    </xf>
    <xf numFmtId="0" fontId="62" fillId="38" borderId="14" xfId="0" applyFont="1" applyFill="1" applyBorder="1" applyAlignment="1" applyProtection="1">
      <alignment horizontal="center" vertical="top" wrapText="1"/>
      <protection locked="0"/>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2" xfId="0" applyFont="1" applyFill="1" applyBorder="1" applyAlignment="1">
      <alignment horizontal="right" vertical="top" wrapText="1"/>
    </xf>
    <xf numFmtId="0" fontId="78" fillId="33" borderId="13" xfId="0" applyFont="1" applyFill="1" applyBorder="1" applyAlignment="1">
      <alignment horizontal="right" vertical="top" wrapText="1"/>
    </xf>
    <xf numFmtId="0" fontId="78" fillId="33" borderId="14"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5" xfId="0" applyFont="1" applyBorder="1" applyAlignment="1">
      <alignment horizontal="center" vertical="center" wrapText="1"/>
    </xf>
    <xf numFmtId="0" fontId="16" fillId="0" borderId="27" xfId="0" applyFont="1" applyBorder="1" applyAlignment="1">
      <alignment horizontal="center" vertical="center" wrapText="1"/>
    </xf>
    <xf numFmtId="0" fontId="86" fillId="33" borderId="11" xfId="0" applyFont="1" applyFill="1" applyBorder="1" applyAlignment="1">
      <alignment horizontal="center" vertical="center"/>
    </xf>
    <xf numFmtId="0" fontId="62" fillId="10" borderId="12" xfId="0" applyFont="1" applyFill="1" applyBorder="1" applyAlignment="1" applyProtection="1">
      <alignment horizontal="left" vertical="center" wrapText="1"/>
      <protection locked="0"/>
    </xf>
    <xf numFmtId="0" fontId="62" fillId="10" borderId="14" xfId="0" applyFont="1" applyFill="1" applyBorder="1" applyAlignment="1" applyProtection="1">
      <alignment horizontal="left" vertical="center" wrapText="1"/>
      <protection locked="0"/>
    </xf>
    <xf numFmtId="0" fontId="62" fillId="10" borderId="12" xfId="0" applyFont="1" applyFill="1" applyBorder="1" applyAlignment="1" applyProtection="1">
      <alignment horizontal="center" vertical="center" wrapText="1"/>
      <protection locked="0"/>
    </xf>
    <xf numFmtId="0" fontId="62" fillId="10" borderId="13" xfId="0" applyFont="1" applyFill="1" applyBorder="1" applyAlignment="1" applyProtection="1">
      <alignment horizontal="center" vertical="center" wrapText="1"/>
      <protection locked="0"/>
    </xf>
    <xf numFmtId="0" fontId="62" fillId="10" borderId="14" xfId="0" applyFont="1" applyFill="1" applyBorder="1" applyAlignment="1" applyProtection="1">
      <alignment horizontal="center" vertical="center" wrapText="1"/>
      <protection locked="0"/>
    </xf>
    <xf numFmtId="164" fontId="62" fillId="10" borderId="12" xfId="0" applyNumberFormat="1" applyFont="1" applyFill="1" applyBorder="1" applyAlignment="1" applyProtection="1">
      <alignment horizontal="center" vertical="center" wrapText="1"/>
      <protection locked="0"/>
    </xf>
    <xf numFmtId="164" fontId="62" fillId="10" borderId="14"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4" xfId="0" applyFont="1" applyFill="1" applyBorder="1" applyAlignment="1">
      <alignment horizontal="left"/>
    </xf>
    <xf numFmtId="0" fontId="84" fillId="34" borderId="12" xfId="0" applyFont="1" applyFill="1" applyBorder="1" applyAlignment="1">
      <alignment horizontal="left"/>
    </xf>
    <xf numFmtId="0" fontId="84" fillId="34" borderId="14" xfId="0" applyFont="1" applyFill="1" applyBorder="1" applyAlignment="1">
      <alignment horizontal="left"/>
    </xf>
    <xf numFmtId="0" fontId="62" fillId="0" borderId="11" xfId="0" applyFont="1" applyBorder="1" applyAlignment="1">
      <alignment horizontal="center" vertical="center" wrapText="1"/>
    </xf>
    <xf numFmtId="0" fontId="78" fillId="0" borderId="11" xfId="0" applyFont="1" applyBorder="1" applyAlignment="1">
      <alignment horizontal="right" vertical="center" wrapText="1"/>
    </xf>
    <xf numFmtId="0" fontId="86" fillId="34" borderId="12"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78" fillId="0" borderId="10" xfId="0" applyFont="1" applyBorder="1" applyAlignment="1">
      <alignment horizontal="left" vertical="top"/>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164" fontId="62" fillId="10" borderId="11" xfId="0" applyNumberFormat="1" applyFont="1" applyFill="1" applyBorder="1" applyAlignment="1" applyProtection="1">
      <alignment horizontal="center" vertical="center" wrapText="1"/>
      <protection locked="0"/>
    </xf>
    <xf numFmtId="0" fontId="78" fillId="33" borderId="11" xfId="0" applyFont="1" applyFill="1" applyBorder="1" applyAlignment="1">
      <alignment/>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4" borderId="26" xfId="0" applyFont="1" applyFill="1" applyBorder="1" applyAlignment="1">
      <alignment horizontal="center" vertical="center" wrapText="1"/>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62" fillId="0" borderId="11" xfId="0" applyFont="1" applyBorder="1" applyAlignment="1">
      <alignment horizontal="center" vertical="top" wrapText="1"/>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3" borderId="16" xfId="0" applyFont="1" applyFill="1" applyBorder="1" applyAlignment="1">
      <alignment horizontal="left" vertical="top"/>
    </xf>
    <xf numFmtId="0" fontId="87" fillId="33" borderId="16" xfId="0" applyFont="1" applyFill="1" applyBorder="1" applyAlignment="1">
      <alignment horizontal="left"/>
    </xf>
    <xf numFmtId="0" fontId="78" fillId="33" borderId="12" xfId="0" applyFont="1" applyFill="1" applyBorder="1" applyAlignment="1">
      <alignment horizontal="right"/>
    </xf>
    <xf numFmtId="0" fontId="78" fillId="33" borderId="13" xfId="0" applyFont="1" applyFill="1" applyBorder="1" applyAlignment="1">
      <alignment horizontal="right"/>
    </xf>
    <xf numFmtId="0" fontId="78" fillId="33" borderId="14"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61">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42998139"/>
        <c:axId val="26534028"/>
      </c:scatterChart>
      <c:valAx>
        <c:axId val="42998139"/>
        <c:scaling>
          <c:orientation val="minMax"/>
          <c:max val="420"/>
          <c:min val="0"/>
        </c:scaling>
        <c:axPos val="b"/>
        <c:delete val="1"/>
        <c:majorTickMark val="out"/>
        <c:minorTickMark val="none"/>
        <c:tickLblPos val="nextTo"/>
        <c:crossAx val="26534028"/>
        <c:crosses val="autoZero"/>
        <c:crossBetween val="midCat"/>
        <c:dispUnits/>
      </c:valAx>
      <c:valAx>
        <c:axId val="26534028"/>
        <c:scaling>
          <c:orientation val="minMax"/>
          <c:max val="1.5"/>
          <c:min val="0"/>
        </c:scaling>
        <c:axPos val="l"/>
        <c:delete val="1"/>
        <c:majorTickMark val="out"/>
        <c:minorTickMark val="none"/>
        <c:tickLblPos val="nextTo"/>
        <c:crossAx val="42998139"/>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9" t="s">
        <v>131</v>
      </c>
      <c r="C1" s="148"/>
      <c r="D1" s="148"/>
      <c r="E1" s="148"/>
      <c r="F1" s="148"/>
      <c r="G1" s="148"/>
      <c r="H1" s="148"/>
      <c r="I1" s="148"/>
    </row>
    <row r="2" spans="2:9" ht="15.75">
      <c r="B2" s="149"/>
      <c r="C2" s="148"/>
      <c r="D2" s="148"/>
      <c r="E2" s="148"/>
      <c r="F2" s="148"/>
      <c r="G2" s="148"/>
      <c r="H2" s="148"/>
      <c r="I2" s="148"/>
    </row>
    <row r="3" spans="1:9" ht="15.75">
      <c r="A3" s="259" t="s">
        <v>459</v>
      </c>
      <c r="B3" s="4" t="s">
        <v>461</v>
      </c>
      <c r="C3" s="148">
        <f>IF(A3="JĀ",1,0)</f>
        <v>0</v>
      </c>
      <c r="D3" s="148"/>
      <c r="E3" s="148"/>
      <c r="F3" s="148"/>
      <c r="G3" s="148"/>
      <c r="H3" s="148"/>
      <c r="I3" s="148"/>
    </row>
    <row r="4" spans="3:9" ht="15.75">
      <c r="C4" s="148"/>
      <c r="D4" s="148"/>
      <c r="E4" s="148"/>
      <c r="F4" s="148"/>
      <c r="G4" s="148"/>
      <c r="H4" s="148"/>
      <c r="I4" s="148"/>
    </row>
    <row r="5" spans="1:9" ht="15.75">
      <c r="A5" s="259" t="s">
        <v>458</v>
      </c>
      <c r="B5" s="4" t="s">
        <v>460</v>
      </c>
      <c r="C5" s="148">
        <f>IF(A5="LABOT",1,0)</f>
        <v>1</v>
      </c>
      <c r="D5" s="148"/>
      <c r="E5" s="148"/>
      <c r="F5" s="148"/>
      <c r="G5" s="148"/>
      <c r="H5" s="148"/>
      <c r="I5" s="148"/>
    </row>
    <row r="6" spans="1:9" ht="15.75">
      <c r="A6" s="36"/>
      <c r="B6" s="36"/>
      <c r="C6" s="36"/>
      <c r="D6" s="36"/>
      <c r="E6" s="36"/>
      <c r="F6" s="36"/>
      <c r="G6" s="36"/>
      <c r="H6" s="36"/>
      <c r="I6" s="36"/>
    </row>
    <row r="7" spans="1:9" ht="15.75">
      <c r="A7" s="37"/>
      <c r="B7" s="129" t="s">
        <v>394</v>
      </c>
      <c r="C7" s="95"/>
      <c r="D7" s="36"/>
      <c r="E7" s="36"/>
      <c r="F7" s="36"/>
      <c r="G7" s="36"/>
      <c r="H7" s="36"/>
      <c r="I7" s="36"/>
    </row>
    <row r="8" spans="1:9" ht="15.75">
      <c r="A8" s="37"/>
      <c r="B8" s="129" t="s">
        <v>395</v>
      </c>
      <c r="C8" s="95"/>
      <c r="D8" s="36"/>
      <c r="E8" s="36"/>
      <c r="F8" s="36"/>
      <c r="G8" s="36"/>
      <c r="H8" s="36"/>
      <c r="I8" s="36"/>
    </row>
    <row r="9" spans="1:9" ht="15.75">
      <c r="A9" s="37"/>
      <c r="B9" s="129" t="s">
        <v>108</v>
      </c>
      <c r="C9" s="36"/>
      <c r="D9" s="36"/>
      <c r="E9" s="36"/>
      <c r="F9" s="36"/>
      <c r="G9" s="36"/>
      <c r="H9" s="36"/>
      <c r="I9" s="36"/>
    </row>
    <row r="10" spans="1:9" ht="15.75">
      <c r="A10" s="37"/>
      <c r="B10" s="129" t="s">
        <v>50</v>
      </c>
      <c r="C10" s="36"/>
      <c r="D10" s="36"/>
      <c r="E10" s="36"/>
      <c r="F10" s="36"/>
      <c r="G10" s="36"/>
      <c r="H10" s="36"/>
      <c r="I10" s="36"/>
    </row>
    <row r="11" spans="1:9" ht="15.75">
      <c r="A11" s="37"/>
      <c r="B11" s="129" t="s">
        <v>72</v>
      </c>
      <c r="C11" s="36"/>
      <c r="D11" s="36"/>
      <c r="E11" s="36"/>
      <c r="F11" s="36"/>
      <c r="G11" s="36"/>
      <c r="H11" s="36"/>
      <c r="I11" s="36"/>
    </row>
    <row r="12" spans="1:9" ht="15.75">
      <c r="A12" s="37"/>
      <c r="B12" s="129" t="s">
        <v>239</v>
      </c>
      <c r="C12" s="36"/>
      <c r="D12" s="36"/>
      <c r="E12" s="36"/>
      <c r="F12" s="36"/>
      <c r="G12" s="36"/>
      <c r="H12" s="36"/>
      <c r="I12" s="36"/>
    </row>
    <row r="13" spans="1:9" ht="15.75">
      <c r="A13" s="37"/>
      <c r="B13" s="129" t="s">
        <v>267</v>
      </c>
      <c r="C13" s="36"/>
      <c r="D13" s="36"/>
      <c r="E13" s="36"/>
      <c r="F13" s="36"/>
      <c r="G13" s="36"/>
      <c r="H13" s="36"/>
      <c r="I13" s="36"/>
    </row>
    <row r="14" spans="1:9" ht="15.75">
      <c r="A14" s="38"/>
      <c r="B14" s="129" t="s">
        <v>374</v>
      </c>
      <c r="C14" s="129"/>
      <c r="D14" s="129"/>
      <c r="E14" s="129"/>
      <c r="F14" s="129"/>
      <c r="G14" s="129"/>
      <c r="H14" s="129"/>
      <c r="I14" s="129"/>
    </row>
    <row r="15" spans="1:9" ht="15.75">
      <c r="A15" s="37"/>
      <c r="B15" s="95"/>
      <c r="C15" s="36"/>
      <c r="D15" s="36"/>
      <c r="E15" s="36"/>
      <c r="F15" s="36"/>
      <c r="G15" s="36"/>
      <c r="H15" s="36"/>
      <c r="I15" s="36"/>
    </row>
    <row r="16" spans="1:9" ht="15.75">
      <c r="A16" s="36"/>
      <c r="B16" s="129" t="s">
        <v>132</v>
      </c>
      <c r="C16" s="36"/>
      <c r="D16" s="36"/>
      <c r="E16" s="36"/>
      <c r="F16" s="36"/>
      <c r="G16" s="36"/>
      <c r="H16" s="36"/>
      <c r="I16" s="36"/>
    </row>
    <row r="17" spans="1:9" ht="15.75">
      <c r="A17" s="99"/>
      <c r="B17" s="36"/>
      <c r="C17" s="36"/>
      <c r="D17" s="36"/>
      <c r="E17" s="36"/>
      <c r="F17" s="36"/>
      <c r="G17" s="36"/>
      <c r="H17" s="36"/>
      <c r="I17" s="36"/>
    </row>
    <row r="18" spans="2:9" ht="15.75">
      <c r="B18" s="4" t="s">
        <v>172</v>
      </c>
      <c r="E18" s="36"/>
      <c r="F18" s="36"/>
      <c r="G18" s="36"/>
      <c r="H18" s="36"/>
      <c r="I18" s="36"/>
    </row>
    <row r="19" spans="1:2" ht="15.75">
      <c r="A19" s="45" t="s">
        <v>475</v>
      </c>
      <c r="B19" s="160" t="s">
        <v>173</v>
      </c>
    </row>
    <row r="21" spans="1:2" ht="15.75">
      <c r="A21" s="184"/>
      <c r="B21" s="3" t="s">
        <v>462</v>
      </c>
    </row>
    <row r="22" spans="1:2" ht="15.75">
      <c r="A22" s="90"/>
      <c r="B22" s="3" t="s">
        <v>463</v>
      </c>
    </row>
    <row r="23" spans="1:2" ht="15.75">
      <c r="A23" s="185"/>
      <c r="B23" s="3" t="s">
        <v>464</v>
      </c>
    </row>
    <row r="24" spans="1:2" ht="15.75">
      <c r="A24" s="183"/>
      <c r="B24" s="3" t="s">
        <v>466</v>
      </c>
    </row>
    <row r="25" spans="1:2" ht="15.75">
      <c r="A25" s="350"/>
      <c r="B25" s="3" t="s">
        <v>467</v>
      </c>
    </row>
    <row r="35" spans="2:7" ht="15.75">
      <c r="B35" s="52"/>
      <c r="C35" s="52"/>
      <c r="D35" s="52"/>
      <c r="E35" s="52"/>
      <c r="F35" s="52"/>
      <c r="G35" s="52"/>
    </row>
    <row r="36" spans="2:7" ht="15.75">
      <c r="B36" s="52"/>
      <c r="C36" s="52"/>
      <c r="D36" s="52"/>
      <c r="E36" s="52"/>
      <c r="F36" s="52"/>
      <c r="G36" s="52"/>
    </row>
    <row r="38" ht="15.75">
      <c r="B38" s="52"/>
    </row>
    <row r="39" ht="15.75">
      <c r="B39" s="52"/>
    </row>
  </sheetData>
  <sheetProtection sheet="1" objects="1" scenarios="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3" location="'7'!A1" display="7. Energoefektivitātes uzlabošanas priekšlikumi"/>
    <hyperlink ref="B14" location="'8'!A1" display="8. Energoefektivitātes rādītāji un izmaiņu prognoze pēc energoefektivitātes uzlabošanas priekšlikumu īstenošanas"/>
    <hyperlink ref="B14:I14" location="'8'!A1" display="8. Energoefektivitātes rādītāji un izmaiņu prognoze pēc energoefektivitātes uzlabošanas priekšlikumu īstenošanas"/>
    <hyperlink ref="B16"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norobežojošās konstrukcijas"/>
    <hyperlink ref="B11" location="'5'!A1" display="5. Ēkas tehniskās sistēmas un enerģijas sadalījums"/>
    <hyperlink ref="B12" location="'6'!A1" display="6.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P34"/>
  <sheetViews>
    <sheetView view="pageBreakPreview" zoomScaleNormal="90" zoomScaleSheetLayoutView="100" zoomScalePageLayoutView="0" workbookViewId="0" topLeftCell="A16">
      <selection activeCell="I16" sqref="I16:I17"/>
    </sheetView>
  </sheetViews>
  <sheetFormatPr defaultColWidth="9.140625" defaultRowHeight="15"/>
  <cols>
    <col min="1" max="1" width="6.140625" style="24" customWidth="1"/>
    <col min="2" max="2" width="32.421875" style="24" customWidth="1"/>
    <col min="3" max="3" width="17.00390625" style="24" customWidth="1"/>
    <col min="4" max="5" width="14.00390625" style="24" customWidth="1"/>
    <col min="6" max="6" width="17.00390625" style="24" customWidth="1"/>
    <col min="7" max="9" width="14.00390625" style="24" customWidth="1"/>
    <col min="10" max="10" width="14.421875" style="24" customWidth="1"/>
    <col min="11" max="11" width="7.42187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374</v>
      </c>
      <c r="B1" s="598"/>
      <c r="C1" s="598"/>
      <c r="D1" s="598"/>
      <c r="E1" s="598"/>
      <c r="F1" s="598"/>
      <c r="G1" s="598"/>
      <c r="H1" s="598"/>
      <c r="I1" s="598"/>
      <c r="J1" s="29"/>
      <c r="K1" s="120"/>
      <c r="L1" s="29"/>
      <c r="M1" s="106"/>
    </row>
    <row r="2" spans="1:13" ht="15.75" customHeight="1">
      <c r="A2" s="109"/>
      <c r="B2" s="109"/>
      <c r="C2" s="109"/>
      <c r="D2" s="109"/>
      <c r="E2" s="109"/>
      <c r="F2" s="109"/>
      <c r="G2" s="109"/>
      <c r="H2" s="109"/>
      <c r="I2" s="109"/>
      <c r="J2" s="29"/>
      <c r="K2" s="117">
        <f>SATURS!$C$5</f>
        <v>1</v>
      </c>
      <c r="L2" s="29"/>
      <c r="M2" s="106"/>
    </row>
    <row r="3" spans="1:10" s="23" customFormat="1" ht="28.5" customHeight="1">
      <c r="A3" s="438" t="s">
        <v>48</v>
      </c>
      <c r="B3" s="437" t="s">
        <v>275</v>
      </c>
      <c r="C3" s="437" t="s">
        <v>276</v>
      </c>
      <c r="D3" s="437"/>
      <c r="E3" s="437"/>
      <c r="F3" s="644" t="s">
        <v>428</v>
      </c>
      <c r="G3" s="644"/>
      <c r="H3" s="644"/>
      <c r="I3" s="651" t="s">
        <v>377</v>
      </c>
      <c r="J3" s="92"/>
    </row>
    <row r="4" spans="1:9" s="23" customFormat="1" ht="15.75">
      <c r="A4" s="608"/>
      <c r="B4" s="437"/>
      <c r="C4" s="211" t="s">
        <v>277</v>
      </c>
      <c r="D4" s="208" t="s">
        <v>295</v>
      </c>
      <c r="E4" s="214" t="s">
        <v>296</v>
      </c>
      <c r="F4" s="211" t="s">
        <v>277</v>
      </c>
      <c r="G4" s="208" t="s">
        <v>295</v>
      </c>
      <c r="H4" s="214" t="s">
        <v>296</v>
      </c>
      <c r="I4" s="652"/>
    </row>
    <row r="5" spans="1:13" s="101" customFormat="1" ht="15.75">
      <c r="A5" s="439"/>
      <c r="B5" s="437"/>
      <c r="C5" s="211" t="s">
        <v>182</v>
      </c>
      <c r="D5" s="208" t="s">
        <v>298</v>
      </c>
      <c r="E5" s="208" t="s">
        <v>297</v>
      </c>
      <c r="F5" s="211" t="s">
        <v>182</v>
      </c>
      <c r="G5" s="208" t="s">
        <v>298</v>
      </c>
      <c r="H5" s="208" t="s">
        <v>297</v>
      </c>
      <c r="I5" s="221" t="s">
        <v>375</v>
      </c>
      <c r="J5" s="85"/>
      <c r="K5" s="85"/>
      <c r="L5" s="85"/>
      <c r="M5" s="86"/>
    </row>
    <row r="6" spans="1:9" ht="15.75" customHeight="1">
      <c r="A6" s="76"/>
      <c r="B6" s="155" t="s">
        <v>278</v>
      </c>
      <c r="C6" s="78"/>
      <c r="D6" s="78"/>
      <c r="E6" s="78"/>
      <c r="F6" s="78"/>
      <c r="G6" s="78"/>
      <c r="H6" s="78"/>
      <c r="I6" s="93"/>
    </row>
    <row r="7" spans="1:13" ht="15.75" customHeight="1">
      <c r="A7" s="50" t="s">
        <v>281</v>
      </c>
      <c r="B7" s="40" t="s">
        <v>243</v>
      </c>
      <c r="C7" s="196">
        <f>6!N6</f>
        <v>0</v>
      </c>
      <c r="D7" s="198" t="e">
        <f>C7/3!$E$10</f>
        <v>#DIV/0!</v>
      </c>
      <c r="E7" s="398">
        <f>6!Q6</f>
        <v>0</v>
      </c>
      <c r="F7" s="196">
        <f>C7-7!C27</f>
        <v>0</v>
      </c>
      <c r="G7" s="198" t="e">
        <f>F7/3!$E$10</f>
        <v>#DIV/0!</v>
      </c>
      <c r="H7" s="398">
        <f>E7-7!T27</f>
        <v>0</v>
      </c>
      <c r="I7" s="398">
        <f>E7-H7</f>
        <v>0</v>
      </c>
      <c r="J7" s="91"/>
      <c r="M7" s="215"/>
    </row>
    <row r="8" spans="1:16" ht="15.75" customHeight="1">
      <c r="A8" s="50" t="s">
        <v>282</v>
      </c>
      <c r="B8" s="73" t="s">
        <v>244</v>
      </c>
      <c r="C8" s="196">
        <f>6!N7</f>
        <v>0</v>
      </c>
      <c r="D8" s="198" t="e">
        <f>C8/3!$E$10</f>
        <v>#DIV/0!</v>
      </c>
      <c r="E8" s="398">
        <f>6!Q7</f>
        <v>0</v>
      </c>
      <c r="F8" s="196">
        <f>C8-7!G27</f>
        <v>0</v>
      </c>
      <c r="G8" s="198" t="e">
        <f>F8/3!$E$10</f>
        <v>#DIV/0!</v>
      </c>
      <c r="H8" s="398">
        <f>E8-7!V27</f>
        <v>0</v>
      </c>
      <c r="I8" s="398">
        <f aca="true" t="shared" si="0" ref="I8:I13">E8-H8</f>
        <v>0</v>
      </c>
      <c r="J8" s="105"/>
      <c r="K8" s="60"/>
      <c r="L8" s="60"/>
      <c r="M8" s="105"/>
      <c r="P8" s="105"/>
    </row>
    <row r="9" spans="1:16" ht="15.75" customHeight="1">
      <c r="A9" s="50" t="s">
        <v>283</v>
      </c>
      <c r="B9" s="40" t="s">
        <v>245</v>
      </c>
      <c r="C9" s="196">
        <f>6!N8</f>
        <v>0</v>
      </c>
      <c r="D9" s="198" t="e">
        <f>C9/3!$E$10</f>
        <v>#DIV/0!</v>
      </c>
      <c r="E9" s="398">
        <f>6!Q8</f>
        <v>0</v>
      </c>
      <c r="F9" s="196">
        <f>C9-7!E27</f>
        <v>0</v>
      </c>
      <c r="G9" s="198" t="e">
        <f>F9/3!$E$10</f>
        <v>#DIV/0!</v>
      </c>
      <c r="H9" s="398">
        <f>E9-7!U27</f>
        <v>0</v>
      </c>
      <c r="I9" s="398">
        <f t="shared" si="0"/>
        <v>0</v>
      </c>
      <c r="J9" s="62"/>
      <c r="K9" s="62"/>
      <c r="L9" s="62"/>
      <c r="M9" s="105"/>
      <c r="N9" s="102"/>
      <c r="O9" s="105"/>
      <c r="P9" s="105"/>
    </row>
    <row r="10" spans="1:14" ht="15.75" customHeight="1">
      <c r="A10" s="50" t="s">
        <v>284</v>
      </c>
      <c r="B10" s="40" t="s">
        <v>246</v>
      </c>
      <c r="C10" s="196">
        <f>6!N9</f>
        <v>0</v>
      </c>
      <c r="D10" s="198" t="e">
        <f>C10/3!$E$10</f>
        <v>#DIV/0!</v>
      </c>
      <c r="E10" s="398">
        <f>6!Q9</f>
        <v>0</v>
      </c>
      <c r="F10" s="196">
        <f>C10-7!I27</f>
        <v>0</v>
      </c>
      <c r="G10" s="198" t="e">
        <f>F10/3!$E$10</f>
        <v>#DIV/0!</v>
      </c>
      <c r="H10" s="398">
        <f>E10-7!W27</f>
        <v>0</v>
      </c>
      <c r="I10" s="398">
        <f t="shared" si="0"/>
        <v>0</v>
      </c>
      <c r="J10" s="64"/>
      <c r="K10" s="102"/>
      <c r="L10" s="53"/>
      <c r="M10" s="42"/>
      <c r="N10" s="44"/>
    </row>
    <row r="11" spans="1:14" ht="15.75" customHeight="1">
      <c r="A11" s="50" t="s">
        <v>285</v>
      </c>
      <c r="B11" s="40" t="s">
        <v>247</v>
      </c>
      <c r="C11" s="196">
        <f>6!N10</f>
        <v>0</v>
      </c>
      <c r="D11" s="198" t="e">
        <f>C11/3!$E$10</f>
        <v>#DIV/0!</v>
      </c>
      <c r="E11" s="398">
        <f>6!Q10</f>
        <v>0</v>
      </c>
      <c r="F11" s="196">
        <f>C11-7!K27</f>
        <v>0</v>
      </c>
      <c r="G11" s="198" t="e">
        <f>F11/3!$E$10</f>
        <v>#DIV/0!</v>
      </c>
      <c r="H11" s="398">
        <f>E11-7!X27</f>
        <v>0</v>
      </c>
      <c r="I11" s="398">
        <f t="shared" si="0"/>
        <v>0</v>
      </c>
      <c r="J11" s="64"/>
      <c r="K11" s="102"/>
      <c r="L11" s="53"/>
      <c r="M11" s="42"/>
      <c r="N11" s="66"/>
    </row>
    <row r="12" spans="1:15" ht="15.75" customHeight="1">
      <c r="A12" s="50" t="s">
        <v>286</v>
      </c>
      <c r="B12" s="40" t="s">
        <v>248</v>
      </c>
      <c r="C12" s="196">
        <f>6!N11</f>
        <v>0</v>
      </c>
      <c r="D12" s="198" t="e">
        <f>C12/3!$E$10</f>
        <v>#DIV/0!</v>
      </c>
      <c r="E12" s="398">
        <f>6!Q11</f>
        <v>0</v>
      </c>
      <c r="F12" s="196">
        <f>C12-7!M27</f>
        <v>0</v>
      </c>
      <c r="G12" s="198" t="e">
        <f>F12/3!$E$10</f>
        <v>#DIV/0!</v>
      </c>
      <c r="H12" s="398">
        <f>E12-7!Y27</f>
        <v>0</v>
      </c>
      <c r="I12" s="398">
        <f t="shared" si="0"/>
        <v>0</v>
      </c>
      <c r="J12" s="64"/>
      <c r="K12" s="42"/>
      <c r="L12" s="53"/>
      <c r="M12" s="42"/>
      <c r="N12" s="66"/>
      <c r="O12" s="67"/>
    </row>
    <row r="13" spans="1:14" ht="15.75" customHeight="1">
      <c r="A13" s="50" t="s">
        <v>287</v>
      </c>
      <c r="B13" s="40" t="s">
        <v>290</v>
      </c>
      <c r="C13" s="196">
        <f>6!N12</f>
        <v>0</v>
      </c>
      <c r="D13" s="198" t="e">
        <f>C13/3!$E$10</f>
        <v>#DIV/0!</v>
      </c>
      <c r="E13" s="398">
        <f>6!Q12</f>
        <v>0</v>
      </c>
      <c r="F13" s="196">
        <f>C13-7!O27</f>
        <v>0</v>
      </c>
      <c r="G13" s="198" t="e">
        <f>F13/3!$E$10</f>
        <v>#DIV/0!</v>
      </c>
      <c r="H13" s="398">
        <f>E13-7!Z27</f>
        <v>0</v>
      </c>
      <c r="I13" s="398">
        <f t="shared" si="0"/>
        <v>0</v>
      </c>
      <c r="J13" s="64"/>
      <c r="K13" s="102"/>
      <c r="L13" s="53"/>
      <c r="M13" s="42"/>
      <c r="N13" s="66"/>
    </row>
    <row r="14" spans="1:14" ht="15.75" customHeight="1">
      <c r="A14" s="50" t="s">
        <v>288</v>
      </c>
      <c r="B14" s="83" t="s">
        <v>291</v>
      </c>
      <c r="C14" s="197">
        <f>SUM(C7:C13)</f>
        <v>0</v>
      </c>
      <c r="D14" s="199" t="e">
        <f aca="true" t="shared" si="1" ref="D14:I14">SUM(D7:D13)</f>
        <v>#DIV/0!</v>
      </c>
      <c r="E14" s="199">
        <f t="shared" si="1"/>
        <v>0</v>
      </c>
      <c r="F14" s="197">
        <f>SUM(F7:F13)</f>
        <v>0</v>
      </c>
      <c r="G14" s="199" t="e">
        <f t="shared" si="1"/>
        <v>#DIV/0!</v>
      </c>
      <c r="H14" s="199">
        <f t="shared" si="1"/>
        <v>0</v>
      </c>
      <c r="I14" s="199">
        <f t="shared" si="1"/>
        <v>0</v>
      </c>
      <c r="J14" s="64"/>
      <c r="K14" s="102"/>
      <c r="L14" s="53"/>
      <c r="M14" s="42"/>
      <c r="N14" s="66"/>
    </row>
    <row r="15" spans="1:14" ht="45" customHeight="1">
      <c r="A15" s="50"/>
      <c r="B15" s="156" t="s">
        <v>279</v>
      </c>
      <c r="C15" s="80"/>
      <c r="D15" s="81"/>
      <c r="E15" s="79"/>
      <c r="F15" s="84" t="s">
        <v>280</v>
      </c>
      <c r="G15" s="79" t="s">
        <v>241</v>
      </c>
      <c r="H15" s="81"/>
      <c r="I15" s="96" t="s">
        <v>660</v>
      </c>
      <c r="J15" s="64"/>
      <c r="K15" s="102"/>
      <c r="L15" s="53"/>
      <c r="M15" s="42"/>
      <c r="N15" s="66"/>
    </row>
    <row r="16" spans="1:15" ht="80.25" customHeight="1">
      <c r="A16" s="219" t="s">
        <v>289</v>
      </c>
      <c r="B16" s="40" t="s">
        <v>292</v>
      </c>
      <c r="C16" s="145"/>
      <c r="D16" s="145"/>
      <c r="E16" s="145"/>
      <c r="F16" s="200">
        <f>7!Q27</f>
        <v>0</v>
      </c>
      <c r="G16" s="201" t="e">
        <f>F16/3!$E$10</f>
        <v>#DIV/0!</v>
      </c>
      <c r="H16" s="145"/>
      <c r="I16" s="201">
        <f>7!AA27</f>
        <v>0</v>
      </c>
      <c r="J16" s="64"/>
      <c r="K16" s="247"/>
      <c r="L16" s="53"/>
      <c r="M16" s="42"/>
      <c r="N16" s="66"/>
      <c r="O16" s="67"/>
    </row>
    <row r="17" spans="1:15" ht="15.75" customHeight="1">
      <c r="A17" s="50" t="s">
        <v>293</v>
      </c>
      <c r="B17" s="645" t="s">
        <v>294</v>
      </c>
      <c r="C17" s="646"/>
      <c r="D17" s="646"/>
      <c r="E17" s="646"/>
      <c r="F17" s="646"/>
      <c r="G17" s="646"/>
      <c r="H17" s="647"/>
      <c r="I17" s="199">
        <f>I16+I14</f>
        <v>0</v>
      </c>
      <c r="J17" s="64"/>
      <c r="K17" s="102"/>
      <c r="L17" s="53"/>
      <c r="M17" s="42"/>
      <c r="N17" s="66"/>
      <c r="O17" s="67"/>
    </row>
    <row r="18" spans="1:15" s="131" customFormat="1" ht="94.5" customHeight="1">
      <c r="A18" s="585" t="s">
        <v>665</v>
      </c>
      <c r="B18" s="585"/>
      <c r="C18" s="585"/>
      <c r="D18" s="585"/>
      <c r="E18" s="585"/>
      <c r="F18" s="585"/>
      <c r="G18" s="585"/>
      <c r="H18" s="585"/>
      <c r="I18" s="585"/>
      <c r="J18" s="132"/>
      <c r="K18" s="136"/>
      <c r="L18" s="151"/>
      <c r="M18" s="152"/>
      <c r="N18" s="153"/>
      <c r="O18" s="154"/>
    </row>
    <row r="19" spans="1:13" s="22" customFormat="1" ht="19.5" customHeight="1">
      <c r="A19" s="47"/>
      <c r="B19" s="47"/>
      <c r="C19" s="47"/>
      <c r="D19" s="47"/>
      <c r="E19" s="47"/>
      <c r="F19" s="47"/>
      <c r="G19" s="47"/>
      <c r="H19" s="47"/>
      <c r="I19" s="47"/>
      <c r="K19" s="237"/>
      <c r="L19" s="68"/>
      <c r="M19" s="68"/>
    </row>
    <row r="20" spans="1:13" ht="32.25" customHeight="1">
      <c r="A20" s="640" t="s">
        <v>456</v>
      </c>
      <c r="B20" s="640"/>
      <c r="C20" s="640"/>
      <c r="D20" s="640"/>
      <c r="E20" s="640"/>
      <c r="F20" s="640"/>
      <c r="G20" s="640"/>
      <c r="H20" s="640"/>
      <c r="I20" s="640"/>
      <c r="J20" s="23"/>
      <c r="K20" s="102"/>
      <c r="L20" s="68"/>
      <c r="M20" s="68"/>
    </row>
    <row r="21" spans="1:13" ht="32.25" customHeight="1">
      <c r="A21" s="437" t="s">
        <v>299</v>
      </c>
      <c r="B21" s="437"/>
      <c r="C21" s="437" t="s">
        <v>300</v>
      </c>
      <c r="D21" s="437"/>
      <c r="E21" s="437" t="s">
        <v>447</v>
      </c>
      <c r="F21" s="437"/>
      <c r="G21" s="437" t="s">
        <v>301</v>
      </c>
      <c r="H21" s="437"/>
      <c r="I21" s="437"/>
      <c r="J21" s="92"/>
      <c r="K21" s="23"/>
      <c r="L21" s="63"/>
      <c r="M21" s="63"/>
    </row>
    <row r="22" spans="1:12" ht="15.75" customHeight="1">
      <c r="A22" s="641"/>
      <c r="B22" s="641"/>
      <c r="C22" s="642">
        <f>A22/3.5</f>
        <v>0</v>
      </c>
      <c r="D22" s="642"/>
      <c r="E22" s="643">
        <f>F7</f>
        <v>0</v>
      </c>
      <c r="F22" s="643"/>
      <c r="G22" s="639">
        <f>IF(C22=0,0,E22/C22)</f>
        <v>0</v>
      </c>
      <c r="H22" s="639"/>
      <c r="I22" s="639"/>
      <c r="J22" s="23"/>
      <c r="K22" s="23"/>
      <c r="L22" s="54"/>
    </row>
    <row r="23" spans="1:13" ht="15.75" customHeight="1">
      <c r="A23" s="34"/>
      <c r="B23" s="30"/>
      <c r="C23" s="216"/>
      <c r="D23" s="216"/>
      <c r="J23" s="23"/>
      <c r="K23" s="23"/>
      <c r="L23" s="23"/>
      <c r="M23" s="102"/>
    </row>
    <row r="24" spans="1:13" ht="15.75" customHeight="1">
      <c r="A24" s="23"/>
      <c r="J24" s="102"/>
      <c r="K24" s="23"/>
      <c r="L24" s="23"/>
      <c r="M24" s="102"/>
    </row>
    <row r="25" spans="1:13" ht="15.75" customHeight="1">
      <c r="A25" s="648" t="s">
        <v>32</v>
      </c>
      <c r="B25" s="648"/>
      <c r="C25" s="650">
        <f>1!E23</f>
        <v>0</v>
      </c>
      <c r="D25" s="650"/>
      <c r="F25" s="234"/>
      <c r="H25" s="332"/>
      <c r="J25" s="102"/>
      <c r="K25" s="23"/>
      <c r="L25" s="23"/>
      <c r="M25" s="102"/>
    </row>
    <row r="26" spans="1:13" ht="15.75" customHeight="1">
      <c r="A26" s="648"/>
      <c r="B26" s="648"/>
      <c r="C26" s="649" t="s">
        <v>138</v>
      </c>
      <c r="D26" s="649"/>
      <c r="F26" s="237" t="s">
        <v>139</v>
      </c>
      <c r="H26" s="237" t="s">
        <v>140</v>
      </c>
      <c r="J26" s="102"/>
      <c r="K26" s="23"/>
      <c r="L26" s="23"/>
      <c r="M26" s="102"/>
    </row>
    <row r="27" spans="1:13" ht="15.75" customHeight="1">
      <c r="A27" s="3"/>
      <c r="B27" s="3"/>
      <c r="C27" s="3"/>
      <c r="D27" s="3"/>
      <c r="E27" s="3"/>
      <c r="F27" s="23"/>
      <c r="G27" s="23"/>
      <c r="J27" s="102"/>
      <c r="K27" s="23"/>
      <c r="L27" s="23"/>
      <c r="M27" s="102"/>
    </row>
    <row r="28" spans="4:13" s="29" customFormat="1" ht="15.75" customHeight="1">
      <c r="D28" s="236"/>
      <c r="E28" s="236"/>
      <c r="F28" s="59"/>
      <c r="G28" s="59"/>
      <c r="H28" s="236"/>
      <c r="I28" s="236"/>
      <c r="J28" s="236"/>
      <c r="K28" s="59"/>
      <c r="L28" s="59"/>
      <c r="M28" s="106"/>
    </row>
    <row r="29" ht="15.75" customHeight="1"/>
    <row r="31" spans="2:14" ht="15.75">
      <c r="B31" s="29"/>
      <c r="C31" s="29"/>
      <c r="D31" s="29"/>
      <c r="E31" s="29"/>
      <c r="F31" s="106"/>
      <c r="G31" s="29"/>
      <c r="H31" s="29"/>
      <c r="I31" s="29"/>
      <c r="J31" s="29"/>
      <c r="K31" s="29"/>
      <c r="L31" s="29"/>
      <c r="M31" s="106"/>
      <c r="N31" s="29"/>
    </row>
    <row r="32" spans="1:13" ht="15.75">
      <c r="A32" s="102"/>
      <c r="F32" s="215"/>
      <c r="M32" s="215"/>
    </row>
    <row r="33" spans="1:13" ht="15.75">
      <c r="A33" s="102"/>
      <c r="F33" s="215"/>
      <c r="M33" s="215"/>
    </row>
    <row r="34" spans="1:13" ht="15.75">
      <c r="A34" s="102"/>
      <c r="F34" s="215"/>
      <c r="M34" s="215"/>
    </row>
  </sheetData>
  <sheetProtection sheet="1" objects="1" scenarios="1"/>
  <mergeCells count="20">
    <mergeCell ref="I3:I4"/>
    <mergeCell ref="A18:I18"/>
    <mergeCell ref="B3:B5"/>
    <mergeCell ref="C3:E3"/>
    <mergeCell ref="F3:H3"/>
    <mergeCell ref="B17:H17"/>
    <mergeCell ref="A25:B26"/>
    <mergeCell ref="C26:D26"/>
    <mergeCell ref="A3:A5"/>
    <mergeCell ref="C25:D25"/>
    <mergeCell ref="A1:I1"/>
    <mergeCell ref="G21:I21"/>
    <mergeCell ref="G22:I22"/>
    <mergeCell ref="A20:I20"/>
    <mergeCell ref="A21:B21"/>
    <mergeCell ref="A22:B22"/>
    <mergeCell ref="C21:D21"/>
    <mergeCell ref="C22:D22"/>
    <mergeCell ref="E21:F21"/>
    <mergeCell ref="E22:F22"/>
  </mergeCells>
  <conditionalFormatting sqref="A22:B22 H25">
    <cfRule type="expression" priority="8" dxfId="0">
      <formula>$K$2=0</formula>
    </cfRule>
  </conditionalFormatting>
  <conditionalFormatting sqref="H7">
    <cfRule type="expression" priority="3" dxfId="60">
      <formula>H7&lt;0</formula>
    </cfRule>
  </conditionalFormatting>
  <conditionalFormatting sqref="H8:H13">
    <cfRule type="expression" priority="2" dxfId="60">
      <formula>H8&lt;0</formula>
    </cfRule>
  </conditionalFormatting>
  <conditionalFormatting sqref="I17">
    <cfRule type="expression" priority="1" dxfId="60">
      <formula>$E$14&lt;$I$17</formula>
    </cfRule>
  </conditionalFormatting>
  <dataValidations count="3">
    <dataValidation type="decimal" allowBlank="1" showErrorMessage="1" errorTitle="KĻŪDA" error="Ievadiet veselu skaitli robežās no 0 līdz 1000000" sqref="A22:B22">
      <formula1>0</formula1>
      <formula2>1000000</formula2>
    </dataValidation>
    <dataValidation allowBlank="1" showInputMessage="1" showErrorMessage="1" promptTitle="UZMANĪBU" prompt="Prognoze pēc pasākumu īstenošanas nevar būt negatīva" sqref="H7:H13"/>
    <dataValidation allowBlank="1" showInputMessage="1" showErrorMessage="1" promptTitle="UZMANĪBU" prompt="Kopējais CO2 samazinājums nevar pārsniegt esošo CO2 emisijas apjomu" sqref="I17"/>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9" max="8" man="1"/>
  </rowBreaks>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N127"/>
  <sheetViews>
    <sheetView tabSelected="1" view="pageBreakPreview" zoomScale="85" zoomScaleNormal="90" zoomScaleSheetLayoutView="85" zoomScalePageLayoutView="0" workbookViewId="0" topLeftCell="A1">
      <selection activeCell="B12" sqref="B12"/>
    </sheetView>
  </sheetViews>
  <sheetFormatPr defaultColWidth="9.140625" defaultRowHeight="15"/>
  <cols>
    <col min="1" max="1" width="7.421875" style="24" customWidth="1"/>
    <col min="2" max="2" width="37.7109375" style="24" customWidth="1"/>
    <col min="3" max="10" width="11.140625" style="24" customWidth="1"/>
    <col min="11" max="11" width="15.00390625" style="102"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72" t="s">
        <v>132</v>
      </c>
      <c r="B1" s="29"/>
      <c r="C1" s="29"/>
      <c r="D1" s="29"/>
      <c r="E1" s="29"/>
      <c r="F1" s="29"/>
      <c r="G1" s="29"/>
      <c r="H1" s="29"/>
      <c r="I1" s="29"/>
      <c r="J1" s="29"/>
      <c r="K1" s="236"/>
      <c r="L1" s="29"/>
      <c r="M1" s="120">
        <f>SATURS!$C$3</f>
        <v>0</v>
      </c>
    </row>
    <row r="2" spans="1:13" ht="15.75" customHeight="1">
      <c r="A2" s="72"/>
      <c r="B2" s="29"/>
      <c r="C2" s="29"/>
      <c r="D2" s="29"/>
      <c r="E2" s="29"/>
      <c r="F2" s="29"/>
      <c r="G2" s="29"/>
      <c r="H2" s="29"/>
      <c r="I2" s="29"/>
      <c r="J2" s="29"/>
      <c r="K2" s="236"/>
      <c r="L2" s="29"/>
      <c r="M2" s="117">
        <f>SATURS!$C$5</f>
        <v>1</v>
      </c>
    </row>
    <row r="3" spans="1:13" ht="15.75">
      <c r="A3" s="689" t="s">
        <v>324</v>
      </c>
      <c r="B3" s="689"/>
      <c r="C3" s="689"/>
      <c r="D3" s="689"/>
      <c r="E3" s="689"/>
      <c r="F3" s="689"/>
      <c r="G3" s="689"/>
      <c r="H3" s="689"/>
      <c r="I3" s="689"/>
      <c r="J3" s="689"/>
      <c r="K3" s="689"/>
      <c r="L3" s="106"/>
      <c r="M3" s="106"/>
    </row>
    <row r="4" spans="1:12" ht="57.75" customHeight="1">
      <c r="A4" s="683"/>
      <c r="B4" s="683"/>
      <c r="C4" s="683"/>
      <c r="D4" s="683"/>
      <c r="E4" s="683"/>
      <c r="F4" s="683"/>
      <c r="G4" s="683"/>
      <c r="H4" s="683"/>
      <c r="I4" s="683"/>
      <c r="J4" s="683"/>
      <c r="K4" s="683"/>
      <c r="L4" s="87"/>
    </row>
    <row r="5" ht="15.75">
      <c r="A5" s="4"/>
    </row>
    <row r="6" spans="1:13" s="32" customFormat="1" ht="15.75">
      <c r="A6" s="690" t="s">
        <v>325</v>
      </c>
      <c r="B6" s="690"/>
      <c r="C6" s="690"/>
      <c r="D6" s="690"/>
      <c r="E6" s="690"/>
      <c r="F6" s="690"/>
      <c r="G6" s="690"/>
      <c r="H6" s="690"/>
      <c r="I6" s="690"/>
      <c r="J6" s="690"/>
      <c r="K6" s="690"/>
      <c r="L6" s="87"/>
      <c r="M6" s="61"/>
    </row>
    <row r="7" spans="1:13" s="32" customFormat="1" ht="15.75">
      <c r="A7" s="239"/>
      <c r="B7" s="239"/>
      <c r="C7" s="239"/>
      <c r="D7" s="239"/>
      <c r="E7" s="239"/>
      <c r="F7" s="239"/>
      <c r="G7" s="239"/>
      <c r="H7" s="239"/>
      <c r="I7" s="239"/>
      <c r="J7" s="239"/>
      <c r="K7" s="239"/>
      <c r="L7" s="87"/>
      <c r="M7" s="61"/>
    </row>
    <row r="8" spans="1:13" ht="15.75">
      <c r="A8" s="682" t="s">
        <v>326</v>
      </c>
      <c r="B8" s="682"/>
      <c r="C8" s="682"/>
      <c r="D8" s="682"/>
      <c r="E8" s="682"/>
      <c r="F8" s="682"/>
      <c r="G8" s="682"/>
      <c r="H8" s="682"/>
      <c r="I8" s="682"/>
      <c r="J8" s="682"/>
      <c r="K8" s="682"/>
      <c r="M8" s="215"/>
    </row>
    <row r="9" spans="1:13" ht="15.75" customHeight="1">
      <c r="A9" s="681">
        <f>IF(3!$D$35="","",3!B36)</f>
      </c>
      <c r="B9" s="681"/>
      <c r="C9" s="681"/>
      <c r="D9" s="681"/>
      <c r="E9" s="681"/>
      <c r="F9" s="681"/>
      <c r="G9" s="681"/>
      <c r="H9" s="681"/>
      <c r="I9" s="681"/>
      <c r="J9" s="681"/>
      <c r="K9" s="681"/>
      <c r="L9" s="77"/>
      <c r="M9" s="68"/>
    </row>
    <row r="10" spans="1:11" ht="38.25">
      <c r="A10" s="601" t="s">
        <v>51</v>
      </c>
      <c r="B10" s="653" t="s">
        <v>52</v>
      </c>
      <c r="C10" s="601" t="s">
        <v>53</v>
      </c>
      <c r="D10" s="601"/>
      <c r="E10" s="228" t="s">
        <v>61</v>
      </c>
      <c r="F10" s="228" t="s">
        <v>60</v>
      </c>
      <c r="G10" s="671" t="s">
        <v>437</v>
      </c>
      <c r="H10" s="673"/>
      <c r="I10" s="674" t="s">
        <v>54</v>
      </c>
      <c r="J10" s="675"/>
      <c r="K10" s="228" t="s">
        <v>55</v>
      </c>
    </row>
    <row r="11" spans="1:11" ht="21.75" customHeight="1">
      <c r="A11" s="601"/>
      <c r="B11" s="653"/>
      <c r="C11" s="601"/>
      <c r="D11" s="601"/>
      <c r="E11" s="228" t="s">
        <v>56</v>
      </c>
      <c r="F11" s="228" t="s">
        <v>438</v>
      </c>
      <c r="G11" s="671" t="s">
        <v>439</v>
      </c>
      <c r="H11" s="673"/>
      <c r="I11" s="674" t="s">
        <v>196</v>
      </c>
      <c r="J11" s="675"/>
      <c r="K11" s="228" t="s">
        <v>58</v>
      </c>
    </row>
    <row r="12" spans="1:12" ht="15.75" customHeight="1">
      <c r="A12" s="286"/>
      <c r="B12" s="402">
        <f>IF(4!B6="","",4!B6)</f>
      </c>
      <c r="C12" s="654">
        <f>IF(4!C6="","",4!C6)</f>
      </c>
      <c r="D12" s="655"/>
      <c r="E12" s="403">
        <f>IF(4!D6="","",4!D6)</f>
      </c>
      <c r="F12" s="403">
        <f>IF(4!E6="","",4!E6)</f>
      </c>
      <c r="G12" s="656">
        <f>4!F6</f>
      </c>
      <c r="H12" s="658"/>
      <c r="I12" s="679">
        <f>IF(3!$D$35="","",3!$G$36-3!$H$36)</f>
      </c>
      <c r="J12" s="679"/>
      <c r="K12" s="182">
        <f aca="true" t="shared" si="0" ref="K12:K21">IF(I12="",0,I12*H12)</f>
        <v>0</v>
      </c>
      <c r="L12" s="91"/>
    </row>
    <row r="13" spans="1:11" ht="15.75" customHeight="1">
      <c r="A13" s="286"/>
      <c r="B13" s="402">
        <f>IF(4!B7="","",4!B7)</f>
      </c>
      <c r="C13" s="654">
        <f>IF(4!C7="","",4!C7)</f>
      </c>
      <c r="D13" s="655"/>
      <c r="E13" s="403">
        <f>IF(4!D7="","",4!D7)</f>
      </c>
      <c r="F13" s="403">
        <f>IF(4!E7="","",4!E7)</f>
      </c>
      <c r="G13" s="656">
        <f>4!F7</f>
      </c>
      <c r="H13" s="658"/>
      <c r="I13" s="679">
        <f>IF(3!$D$35="","",3!$G$36-3!$H$36)</f>
      </c>
      <c r="J13" s="679"/>
      <c r="K13" s="182">
        <f t="shared" si="0"/>
        <v>0</v>
      </c>
    </row>
    <row r="14" spans="1:11" ht="15.75" customHeight="1">
      <c r="A14" s="286"/>
      <c r="B14" s="402">
        <f>IF(4!B8="","",4!B8)</f>
      </c>
      <c r="C14" s="654">
        <f>IF(4!C8="","",4!C8)</f>
      </c>
      <c r="D14" s="655"/>
      <c r="E14" s="403">
        <f>IF(4!D8="","",4!D8)</f>
      </c>
      <c r="F14" s="403">
        <f>IF(4!E8="","",4!E8)</f>
      </c>
      <c r="G14" s="656">
        <f>4!F8</f>
      </c>
      <c r="H14" s="658"/>
      <c r="I14" s="679">
        <f>IF(3!$D$35="","",3!$G$36-3!$H$36)</f>
      </c>
      <c r="J14" s="679"/>
      <c r="K14" s="182">
        <f t="shared" si="0"/>
        <v>0</v>
      </c>
    </row>
    <row r="15" spans="1:11" ht="15.75" customHeight="1">
      <c r="A15" s="286"/>
      <c r="B15" s="402">
        <f>IF(4!B9="","",4!B9)</f>
      </c>
      <c r="C15" s="654">
        <f>IF(4!C9="","",4!C9)</f>
      </c>
      <c r="D15" s="655"/>
      <c r="E15" s="403">
        <f>IF(4!D9="","",4!D9)</f>
      </c>
      <c r="F15" s="403">
        <f>IF(4!E9="","",4!E9)</f>
      </c>
      <c r="G15" s="656">
        <f>4!F9</f>
      </c>
      <c r="H15" s="658"/>
      <c r="I15" s="679">
        <f>IF(3!$D$35="","",3!$G$36-3!$H$36)</f>
      </c>
      <c r="J15" s="679"/>
      <c r="K15" s="182">
        <f t="shared" si="0"/>
        <v>0</v>
      </c>
    </row>
    <row r="16" spans="1:11" ht="15.75" customHeight="1">
      <c r="A16" s="286"/>
      <c r="B16" s="402">
        <f>IF(4!B10="","",4!B10)</f>
      </c>
      <c r="C16" s="654">
        <f>IF(4!C10="","",4!C10)</f>
      </c>
      <c r="D16" s="655"/>
      <c r="E16" s="403">
        <f>IF(4!D10="","",4!D10)</f>
      </c>
      <c r="F16" s="403">
        <f>IF(4!E10="","",4!E10)</f>
      </c>
      <c r="G16" s="656">
        <f>4!F10</f>
      </c>
      <c r="H16" s="658"/>
      <c r="I16" s="679">
        <f>IF(3!$D$35="","",3!$G$36-3!$H$36)</f>
      </c>
      <c r="J16" s="679"/>
      <c r="K16" s="182">
        <f t="shared" si="0"/>
        <v>0</v>
      </c>
    </row>
    <row r="17" spans="1:11" ht="15.75" customHeight="1">
      <c r="A17" s="286"/>
      <c r="B17" s="402">
        <f>IF(4!B11="","",4!B11)</f>
      </c>
      <c r="C17" s="654">
        <f>IF(4!C11="","",4!C11)</f>
      </c>
      <c r="D17" s="655"/>
      <c r="E17" s="403">
        <f>IF(4!D11="","",4!D11)</f>
      </c>
      <c r="F17" s="403">
        <f>IF(4!E11="","",4!E11)</f>
      </c>
      <c r="G17" s="656">
        <f>4!F11</f>
      </c>
      <c r="H17" s="658"/>
      <c r="I17" s="679">
        <f>IF(3!$D$35="","",3!$G$36-3!$H$36)</f>
      </c>
      <c r="J17" s="679"/>
      <c r="K17" s="182">
        <f t="shared" si="0"/>
        <v>0</v>
      </c>
    </row>
    <row r="18" spans="1:11" ht="15.75" customHeight="1">
      <c r="A18" s="286"/>
      <c r="B18" s="402">
        <f>IF(4!B12="","",4!B12)</f>
      </c>
      <c r="C18" s="654">
        <f>IF(4!C12="","",4!C12)</f>
      </c>
      <c r="D18" s="655"/>
      <c r="E18" s="403">
        <f>IF(4!D12="","",4!D12)</f>
      </c>
      <c r="F18" s="403">
        <f>IF(4!E12="","",4!E12)</f>
      </c>
      <c r="G18" s="656">
        <f>4!F12</f>
      </c>
      <c r="H18" s="658"/>
      <c r="I18" s="679">
        <f>IF(3!$D$35="","",3!$G$36-3!$H$36)</f>
      </c>
      <c r="J18" s="679"/>
      <c r="K18" s="182">
        <f t="shared" si="0"/>
        <v>0</v>
      </c>
    </row>
    <row r="19" spans="1:11" ht="15.75" customHeight="1">
      <c r="A19" s="286"/>
      <c r="B19" s="402">
        <f>IF(4!B13="","",4!B13)</f>
      </c>
      <c r="C19" s="654">
        <f>IF(4!C13="","",4!C13)</f>
      </c>
      <c r="D19" s="655"/>
      <c r="E19" s="403">
        <f>IF(4!D13="","",4!D13)</f>
      </c>
      <c r="F19" s="403">
        <f>IF(4!E13="","",4!E13)</f>
      </c>
      <c r="G19" s="656">
        <f>4!F13</f>
      </c>
      <c r="H19" s="658"/>
      <c r="I19" s="679">
        <f>IF(3!$D$35="","",3!$G$36-3!$H$36)</f>
      </c>
      <c r="J19" s="679"/>
      <c r="K19" s="182">
        <f t="shared" si="0"/>
        <v>0</v>
      </c>
    </row>
    <row r="20" spans="1:11" ht="15.75" customHeight="1">
      <c r="A20" s="286"/>
      <c r="B20" s="402">
        <f>IF(4!B14="","",4!B14)</f>
      </c>
      <c r="C20" s="654">
        <f>IF(4!C14="","",4!C14)</f>
      </c>
      <c r="D20" s="655"/>
      <c r="E20" s="403">
        <f>IF(4!D14="","",4!D14)</f>
      </c>
      <c r="F20" s="403">
        <f>IF(4!E14="","",4!E14)</f>
      </c>
      <c r="G20" s="656">
        <f>4!F14</f>
      </c>
      <c r="H20" s="658"/>
      <c r="I20" s="679">
        <f>IF(3!$D$35="","",3!$G$36-3!$H$36)</f>
      </c>
      <c r="J20" s="679"/>
      <c r="K20" s="182">
        <f t="shared" si="0"/>
        <v>0</v>
      </c>
    </row>
    <row r="21" spans="1:11" s="29" customFormat="1" ht="15.75" customHeight="1">
      <c r="A21" s="286"/>
      <c r="B21" s="402">
        <f>IF(4!B15="","",4!B15)</f>
      </c>
      <c r="C21" s="654">
        <f>IF(4!C15="","",4!C15)</f>
      </c>
      <c r="D21" s="655"/>
      <c r="E21" s="403">
        <f>IF(4!D15="","",4!D15)</f>
      </c>
      <c r="F21" s="403">
        <f>IF(4!E15="","",4!E15)</f>
      </c>
      <c r="G21" s="656">
        <f>4!F15</f>
      </c>
      <c r="H21" s="658"/>
      <c r="I21" s="679">
        <f>IF(3!$D$35="","",3!$G$36-3!$H$36)</f>
      </c>
      <c r="J21" s="679"/>
      <c r="K21" s="182">
        <f t="shared" si="0"/>
        <v>0</v>
      </c>
    </row>
    <row r="22" spans="1:11" ht="38.25">
      <c r="A22" s="675" t="s">
        <v>51</v>
      </c>
      <c r="B22" s="653" t="s">
        <v>129</v>
      </c>
      <c r="C22" s="601" t="s">
        <v>14</v>
      </c>
      <c r="D22" s="601"/>
      <c r="E22" s="228" t="s">
        <v>197</v>
      </c>
      <c r="F22" s="671" t="s">
        <v>198</v>
      </c>
      <c r="G22" s="672"/>
      <c r="H22" s="673"/>
      <c r="I22" s="674" t="s">
        <v>54</v>
      </c>
      <c r="J22" s="675"/>
      <c r="K22" s="228" t="s">
        <v>55</v>
      </c>
    </row>
    <row r="23" spans="1:11" ht="15.75" customHeight="1">
      <c r="A23" s="684"/>
      <c r="B23" s="653"/>
      <c r="C23" s="601"/>
      <c r="D23" s="601"/>
      <c r="E23" s="228" t="s">
        <v>57</v>
      </c>
      <c r="F23" s="671" t="s">
        <v>199</v>
      </c>
      <c r="G23" s="672"/>
      <c r="H23" s="673"/>
      <c r="I23" s="674" t="s">
        <v>196</v>
      </c>
      <c r="J23" s="675"/>
      <c r="K23" s="228" t="s">
        <v>58</v>
      </c>
    </row>
    <row r="24" spans="1:11" ht="15.75" customHeight="1">
      <c r="A24" s="286"/>
      <c r="B24" s="402">
        <f>IF(4!B18="","",4!B18)</f>
      </c>
      <c r="C24" s="654">
        <f>IF(4!C18="","",4!C18)</f>
      </c>
      <c r="D24" s="655"/>
      <c r="E24" s="404">
        <f>IF(4!D18="","",4!D18)</f>
      </c>
      <c r="F24" s="656">
        <f>IF(4!E18="","",4!E18)</f>
      </c>
      <c r="G24" s="657"/>
      <c r="H24" s="658"/>
      <c r="I24" s="679">
        <f>IF(3!$D$35="","",3!$G$36-3!$H$36)</f>
      </c>
      <c r="J24" s="679"/>
      <c r="K24" s="182">
        <f>IF(E24="",0,E24*F24)</f>
        <v>0</v>
      </c>
    </row>
    <row r="25" spans="1:11" ht="15.75" customHeight="1">
      <c r="A25" s="286"/>
      <c r="B25" s="402">
        <f>IF(4!B19="","",4!B19)</f>
      </c>
      <c r="C25" s="654">
        <f>IF(4!C19="","",4!C19)</f>
      </c>
      <c r="D25" s="655"/>
      <c r="E25" s="404">
        <f>IF(4!D19="","",4!D19)</f>
      </c>
      <c r="F25" s="656">
        <f>IF(4!E19="","",4!E19)</f>
      </c>
      <c r="G25" s="657"/>
      <c r="H25" s="658"/>
      <c r="I25" s="679">
        <f>IF(3!$D$35="","",3!$G$36-3!$H$36)</f>
      </c>
      <c r="J25" s="679"/>
      <c r="K25" s="182">
        <f>IF(E25="",0,E25*F25)</f>
        <v>0</v>
      </c>
    </row>
    <row r="26" spans="1:11" ht="15.75" customHeight="1">
      <c r="A26" s="286"/>
      <c r="B26" s="402">
        <f>IF(4!B20="","",4!B20)</f>
      </c>
      <c r="C26" s="654">
        <f>IF(4!C20="","",4!C20)</f>
      </c>
      <c r="D26" s="655"/>
      <c r="E26" s="404">
        <f>IF(4!D20="","",4!D20)</f>
      </c>
      <c r="F26" s="656">
        <f>IF(4!E20="","",4!E20)</f>
      </c>
      <c r="G26" s="657"/>
      <c r="H26" s="658"/>
      <c r="I26" s="679">
        <f>IF(3!$D$35="","",3!$G$36-3!$H$36)</f>
      </c>
      <c r="J26" s="679"/>
      <c r="K26" s="182">
        <f>IF(E26="",0,E26*F26)</f>
        <v>0</v>
      </c>
    </row>
    <row r="27" spans="1:13" ht="15.75" customHeight="1">
      <c r="A27" s="685" t="str">
        <f>CONCATENATE("Kopā ",3!B36)</f>
        <v>Kopā ZONA 1</v>
      </c>
      <c r="B27" s="686"/>
      <c r="C27" s="686"/>
      <c r="D27" s="686"/>
      <c r="E27" s="686"/>
      <c r="F27" s="686"/>
      <c r="G27" s="686"/>
      <c r="H27" s="686"/>
      <c r="I27" s="686"/>
      <c r="J27" s="687"/>
      <c r="K27" s="189">
        <f>SUM(K24:K26)+SUM(K12:K21)</f>
        <v>0</v>
      </c>
      <c r="L27" s="23"/>
      <c r="M27" s="102"/>
    </row>
    <row r="28" spans="1:13" ht="15.75" customHeight="1">
      <c r="A28" s="681">
        <f>IF(3!$D$39="","",3!B40)</f>
      </c>
      <c r="B28" s="681"/>
      <c r="C28" s="681"/>
      <c r="D28" s="681"/>
      <c r="E28" s="681"/>
      <c r="F28" s="681"/>
      <c r="G28" s="681"/>
      <c r="H28" s="681"/>
      <c r="I28" s="681"/>
      <c r="J28" s="681"/>
      <c r="K28" s="681"/>
      <c r="L28" s="23"/>
      <c r="M28" s="102"/>
    </row>
    <row r="29" spans="1:13" ht="38.25">
      <c r="A29" s="601" t="s">
        <v>51</v>
      </c>
      <c r="B29" s="653" t="s">
        <v>52</v>
      </c>
      <c r="C29" s="601" t="s">
        <v>53</v>
      </c>
      <c r="D29" s="601"/>
      <c r="E29" s="228" t="s">
        <v>61</v>
      </c>
      <c r="F29" s="228" t="s">
        <v>60</v>
      </c>
      <c r="G29" s="671" t="s">
        <v>437</v>
      </c>
      <c r="H29" s="673"/>
      <c r="I29" s="674" t="s">
        <v>54</v>
      </c>
      <c r="J29" s="675"/>
      <c r="K29" s="228" t="s">
        <v>55</v>
      </c>
      <c r="L29" s="23"/>
      <c r="M29" s="102"/>
    </row>
    <row r="30" spans="1:13" ht="18" customHeight="1">
      <c r="A30" s="601"/>
      <c r="B30" s="653"/>
      <c r="C30" s="601"/>
      <c r="D30" s="601"/>
      <c r="E30" s="228" t="s">
        <v>56</v>
      </c>
      <c r="F30" s="228" t="s">
        <v>438</v>
      </c>
      <c r="G30" s="671" t="s">
        <v>439</v>
      </c>
      <c r="H30" s="673"/>
      <c r="I30" s="674" t="s">
        <v>196</v>
      </c>
      <c r="J30" s="675"/>
      <c r="K30" s="228" t="s">
        <v>58</v>
      </c>
      <c r="L30" s="23"/>
      <c r="M30" s="102"/>
    </row>
    <row r="31" spans="1:13" s="29" customFormat="1" ht="15.75" customHeight="1">
      <c r="A31" s="286"/>
      <c r="B31" s="402">
        <f>IF(4!B25="","",4!B25)</f>
      </c>
      <c r="C31" s="654">
        <f>IF(4!C25="","",4!C25)</f>
      </c>
      <c r="D31" s="655"/>
      <c r="E31" s="403">
        <f>IF(4!D25="","",4!D25)</f>
      </c>
      <c r="F31" s="403">
        <f>IF(4!E25="","",4!E25)</f>
      </c>
      <c r="G31" s="656">
        <f>4!F25</f>
      </c>
      <c r="H31" s="658"/>
      <c r="I31" s="659">
        <f>IF(3!$D$39="","",3!$G$40-3!$H$40)</f>
      </c>
      <c r="J31" s="660"/>
      <c r="K31" s="182">
        <f>IF(I31="",0,I31*H31)</f>
        <v>0</v>
      </c>
      <c r="L31" s="59"/>
      <c r="M31" s="106"/>
    </row>
    <row r="32" spans="1:11" ht="15.75" customHeight="1">
      <c r="A32" s="286"/>
      <c r="B32" s="402">
        <f>IF(4!B26="","",4!B26)</f>
      </c>
      <c r="C32" s="654">
        <f>IF(4!C26="","",4!C26)</f>
      </c>
      <c r="D32" s="655"/>
      <c r="E32" s="403">
        <f>IF(4!D26="","",4!D26)</f>
      </c>
      <c r="F32" s="403">
        <f>IF(4!E26="","",4!E26)</f>
      </c>
      <c r="G32" s="656">
        <f>4!F26</f>
      </c>
      <c r="H32" s="658"/>
      <c r="I32" s="659">
        <f>IF(3!$D$39="","",3!$G$40-3!$H$40)</f>
      </c>
      <c r="J32" s="660"/>
      <c r="K32" s="182">
        <f aca="true" t="shared" si="1" ref="K32:K40">IF(I32="",0,I32*H32)</f>
        <v>0</v>
      </c>
    </row>
    <row r="33" spans="1:11" ht="15.75" customHeight="1">
      <c r="A33" s="286"/>
      <c r="B33" s="402">
        <f>IF(4!B27="","",4!B27)</f>
      </c>
      <c r="C33" s="654">
        <f>IF(4!C27="","",4!C27)</f>
      </c>
      <c r="D33" s="655"/>
      <c r="E33" s="403">
        <f>IF(4!D27="","",4!D27)</f>
      </c>
      <c r="F33" s="403">
        <f>IF(4!E27="","",4!E27)</f>
      </c>
      <c r="G33" s="656">
        <f>4!F27</f>
      </c>
      <c r="H33" s="658"/>
      <c r="I33" s="659">
        <f>IF(3!$D$39="","",3!$G$40-3!$H$40)</f>
      </c>
      <c r="J33" s="660"/>
      <c r="K33" s="182">
        <f t="shared" si="1"/>
        <v>0</v>
      </c>
    </row>
    <row r="34" spans="1:11" ht="15.75" customHeight="1">
      <c r="A34" s="286"/>
      <c r="B34" s="402">
        <f>IF(4!B28="","",4!B28)</f>
      </c>
      <c r="C34" s="654">
        <f>IF(4!C28="","",4!C28)</f>
      </c>
      <c r="D34" s="655"/>
      <c r="E34" s="403">
        <f>IF(4!D28="","",4!D28)</f>
      </c>
      <c r="F34" s="403">
        <f>IF(4!E28="","",4!E28)</f>
      </c>
      <c r="G34" s="656">
        <f>4!F28</f>
      </c>
      <c r="H34" s="658"/>
      <c r="I34" s="659">
        <f>IF(3!$D$39="","",3!$G$40-3!$H$40)</f>
      </c>
      <c r="J34" s="660"/>
      <c r="K34" s="182">
        <f t="shared" si="1"/>
        <v>0</v>
      </c>
    </row>
    <row r="35" spans="1:11" ht="15.75" customHeight="1">
      <c r="A35" s="286"/>
      <c r="B35" s="402">
        <f>IF(4!B29="","",4!B29)</f>
      </c>
      <c r="C35" s="654">
        <f>IF(4!C29="","",4!C29)</f>
      </c>
      <c r="D35" s="655"/>
      <c r="E35" s="403">
        <f>IF(4!D29="","",4!D29)</f>
      </c>
      <c r="F35" s="403">
        <f>IF(4!E29="","",4!E29)</f>
      </c>
      <c r="G35" s="656">
        <f>4!F29</f>
      </c>
      <c r="H35" s="658"/>
      <c r="I35" s="659">
        <f>IF(3!$D$39="","",3!$G$40-3!$H$40)</f>
      </c>
      <c r="J35" s="660"/>
      <c r="K35" s="182">
        <f t="shared" si="1"/>
        <v>0</v>
      </c>
    </row>
    <row r="36" spans="1:11" ht="15.75" customHeight="1">
      <c r="A36" s="286"/>
      <c r="B36" s="402">
        <f>IF(4!B30="","",4!B30)</f>
      </c>
      <c r="C36" s="654">
        <f>IF(4!C30="","",4!C30)</f>
      </c>
      <c r="D36" s="655"/>
      <c r="E36" s="403">
        <f>IF(4!D30="","",4!D30)</f>
      </c>
      <c r="F36" s="403">
        <f>IF(4!E30="","",4!E30)</f>
      </c>
      <c r="G36" s="656">
        <f>4!F30</f>
      </c>
      <c r="H36" s="658"/>
      <c r="I36" s="659">
        <f>IF(3!$D$39="","",3!$G$40-3!$H$40)</f>
      </c>
      <c r="J36" s="660"/>
      <c r="K36" s="182">
        <f t="shared" si="1"/>
        <v>0</v>
      </c>
    </row>
    <row r="37" spans="1:11" ht="15.75" customHeight="1">
      <c r="A37" s="286"/>
      <c r="B37" s="402">
        <f>IF(4!B31="","",4!B31)</f>
      </c>
      <c r="C37" s="654">
        <f>IF(4!C31="","",4!C31)</f>
      </c>
      <c r="D37" s="655"/>
      <c r="E37" s="403">
        <f>IF(4!D31="","",4!D31)</f>
      </c>
      <c r="F37" s="403">
        <f>IF(4!E31="","",4!E31)</f>
      </c>
      <c r="G37" s="656">
        <f>4!F31</f>
      </c>
      <c r="H37" s="658"/>
      <c r="I37" s="659">
        <f>IF(3!$D$39="","",3!$G$40-3!$H$40)</f>
      </c>
      <c r="J37" s="660"/>
      <c r="K37" s="182">
        <f t="shared" si="1"/>
        <v>0</v>
      </c>
    </row>
    <row r="38" spans="1:11" ht="15.75" customHeight="1">
      <c r="A38" s="286"/>
      <c r="B38" s="402">
        <f>IF(4!B32="","",4!B32)</f>
      </c>
      <c r="C38" s="654">
        <f>IF(4!C32="","",4!C32)</f>
      </c>
      <c r="D38" s="655"/>
      <c r="E38" s="403">
        <f>IF(4!D32="","",4!D32)</f>
      </c>
      <c r="F38" s="403">
        <f>IF(4!E32="","",4!E32)</f>
      </c>
      <c r="G38" s="656">
        <f>4!F32</f>
      </c>
      <c r="H38" s="658"/>
      <c r="I38" s="659">
        <f>IF(3!$D$39="","",3!$G$40-3!$H$40)</f>
      </c>
      <c r="J38" s="660"/>
      <c r="K38" s="182">
        <f t="shared" si="1"/>
        <v>0</v>
      </c>
    </row>
    <row r="39" spans="1:11" ht="15.75" customHeight="1">
      <c r="A39" s="286"/>
      <c r="B39" s="402">
        <f>IF(4!B33="","",4!B33)</f>
      </c>
      <c r="C39" s="654">
        <f>IF(4!C33="","",4!C33)</f>
      </c>
      <c r="D39" s="655"/>
      <c r="E39" s="403">
        <f>IF(4!D33="","",4!D33)</f>
      </c>
      <c r="F39" s="403">
        <f>IF(4!E33="","",4!E33)</f>
      </c>
      <c r="G39" s="656">
        <f>4!F33</f>
      </c>
      <c r="H39" s="658"/>
      <c r="I39" s="659">
        <f>IF(3!$D$39="","",3!$G$40-3!$H$40)</f>
      </c>
      <c r="J39" s="660"/>
      <c r="K39" s="182">
        <f t="shared" si="1"/>
        <v>0</v>
      </c>
    </row>
    <row r="40" spans="1:11" ht="15.75">
      <c r="A40" s="286"/>
      <c r="B40" s="402">
        <f>IF(4!B34="","",4!B34)</f>
      </c>
      <c r="C40" s="654">
        <f>IF(4!C34="","",4!C34)</f>
      </c>
      <c r="D40" s="655"/>
      <c r="E40" s="403">
        <f>IF(4!D34="","",4!D34)</f>
      </c>
      <c r="F40" s="403">
        <f>IF(4!E34="","",4!E34)</f>
      </c>
      <c r="G40" s="656">
        <f>4!F34</f>
      </c>
      <c r="H40" s="658"/>
      <c r="I40" s="659">
        <f>IF(3!$D$39="","",3!$G$40-3!$H$40)</f>
      </c>
      <c r="J40" s="660"/>
      <c r="K40" s="182">
        <f t="shared" si="1"/>
        <v>0</v>
      </c>
    </row>
    <row r="41" spans="1:14" ht="38.25">
      <c r="A41" s="675" t="s">
        <v>51</v>
      </c>
      <c r="B41" s="653" t="s">
        <v>129</v>
      </c>
      <c r="C41" s="601" t="s">
        <v>14</v>
      </c>
      <c r="D41" s="601"/>
      <c r="E41" s="228" t="s">
        <v>197</v>
      </c>
      <c r="F41" s="671" t="s">
        <v>198</v>
      </c>
      <c r="G41" s="672"/>
      <c r="H41" s="673"/>
      <c r="I41" s="674" t="s">
        <v>54</v>
      </c>
      <c r="J41" s="675"/>
      <c r="K41" s="228" t="s">
        <v>55</v>
      </c>
      <c r="L41" s="29"/>
      <c r="M41" s="106"/>
      <c r="N41" s="29"/>
    </row>
    <row r="42" spans="1:13" ht="15.75">
      <c r="A42" s="684"/>
      <c r="B42" s="653"/>
      <c r="C42" s="601"/>
      <c r="D42" s="601"/>
      <c r="E42" s="228" t="s">
        <v>57</v>
      </c>
      <c r="F42" s="671" t="s">
        <v>199</v>
      </c>
      <c r="G42" s="672"/>
      <c r="H42" s="673"/>
      <c r="I42" s="674" t="s">
        <v>196</v>
      </c>
      <c r="J42" s="675"/>
      <c r="K42" s="228" t="s">
        <v>58</v>
      </c>
      <c r="M42" s="215"/>
    </row>
    <row r="43" spans="1:13" ht="15.75">
      <c r="A43" s="286"/>
      <c r="B43" s="402">
        <f>IF(4!B37="","",4!B37)</f>
      </c>
      <c r="C43" s="654">
        <f>IF(4!C37="","",4!C37)</f>
      </c>
      <c r="D43" s="655"/>
      <c r="E43" s="404">
        <f>IF(4!D37="","",4!D37)</f>
      </c>
      <c r="F43" s="656">
        <f>IF(4!E37="","",4!E37)</f>
      </c>
      <c r="G43" s="657"/>
      <c r="H43" s="658"/>
      <c r="I43" s="659">
        <f>IF(3!$D$39="","",3!$G$40-3!$H$40)</f>
      </c>
      <c r="J43" s="660"/>
      <c r="K43" s="182">
        <f>IF(E43="",0,E43*F43)</f>
        <v>0</v>
      </c>
      <c r="M43" s="215"/>
    </row>
    <row r="44" spans="1:13" ht="15.75">
      <c r="A44" s="286"/>
      <c r="B44" s="402">
        <f>IF(4!B38="","",4!B38)</f>
      </c>
      <c r="C44" s="654">
        <f>IF(4!C38="","",4!C38)</f>
      </c>
      <c r="D44" s="655"/>
      <c r="E44" s="404">
        <f>IF(4!D38="","",4!D38)</f>
      </c>
      <c r="F44" s="656">
        <f>IF(4!E38="","",4!E38)</f>
      </c>
      <c r="G44" s="657"/>
      <c r="H44" s="658"/>
      <c r="I44" s="659">
        <f>IF(3!$D$39="","",3!$G$40-3!$H$40)</f>
      </c>
      <c r="J44" s="660"/>
      <c r="K44" s="182">
        <f>IF(E44="",0,E44*F44)</f>
        <v>0</v>
      </c>
      <c r="M44" s="215"/>
    </row>
    <row r="45" spans="1:13" ht="15.75">
      <c r="A45" s="286"/>
      <c r="B45" s="402">
        <f>IF(4!B39="","",4!B39)</f>
      </c>
      <c r="C45" s="654">
        <f>IF(4!C39="","",4!C39)</f>
      </c>
      <c r="D45" s="655"/>
      <c r="E45" s="404">
        <f>IF(4!D39="","",4!D39)</f>
      </c>
      <c r="F45" s="656">
        <f>IF(4!E39="","",4!E39)</f>
      </c>
      <c r="G45" s="657"/>
      <c r="H45" s="658"/>
      <c r="I45" s="659">
        <f>IF(3!$D$39="","",3!$G$40-3!$H$40)</f>
      </c>
      <c r="J45" s="660"/>
      <c r="K45" s="182">
        <f>IF(E45="",0,E45*F45)</f>
        <v>0</v>
      </c>
      <c r="M45" s="215"/>
    </row>
    <row r="46" spans="1:11" ht="15.75" customHeight="1">
      <c r="A46" s="685" t="str">
        <f>CONCATENATE("Kopā ",3!B40)</f>
        <v>Kopā </v>
      </c>
      <c r="B46" s="686"/>
      <c r="C46" s="686"/>
      <c r="D46" s="686"/>
      <c r="E46" s="686"/>
      <c r="F46" s="686"/>
      <c r="G46" s="686"/>
      <c r="H46" s="686"/>
      <c r="I46" s="686"/>
      <c r="J46" s="687"/>
      <c r="K46" s="189">
        <f>SUM(K43:K45)+SUM(K31:K40)</f>
        <v>0</v>
      </c>
    </row>
    <row r="47" spans="1:11" ht="15.75">
      <c r="A47" s="681">
        <f>IF(3!$D$43="","",3!B44)</f>
      </c>
      <c r="B47" s="681"/>
      <c r="C47" s="681"/>
      <c r="D47" s="681"/>
      <c r="E47" s="681"/>
      <c r="F47" s="681"/>
      <c r="G47" s="681"/>
      <c r="H47" s="681"/>
      <c r="I47" s="681"/>
      <c r="J47" s="681"/>
      <c r="K47" s="681"/>
    </row>
    <row r="48" spans="1:11" ht="38.25">
      <c r="A48" s="601" t="s">
        <v>51</v>
      </c>
      <c r="B48" s="653" t="s">
        <v>52</v>
      </c>
      <c r="C48" s="601" t="s">
        <v>53</v>
      </c>
      <c r="D48" s="601"/>
      <c r="E48" s="228" t="s">
        <v>61</v>
      </c>
      <c r="F48" s="228" t="s">
        <v>60</v>
      </c>
      <c r="G48" s="671" t="s">
        <v>437</v>
      </c>
      <c r="H48" s="673"/>
      <c r="I48" s="674" t="s">
        <v>54</v>
      </c>
      <c r="J48" s="675"/>
      <c r="K48" s="228" t="s">
        <v>55</v>
      </c>
    </row>
    <row r="49" spans="1:11" ht="15.75">
      <c r="A49" s="601"/>
      <c r="B49" s="653"/>
      <c r="C49" s="601"/>
      <c r="D49" s="601"/>
      <c r="E49" s="228" t="s">
        <v>56</v>
      </c>
      <c r="F49" s="228" t="s">
        <v>438</v>
      </c>
      <c r="G49" s="671" t="s">
        <v>439</v>
      </c>
      <c r="H49" s="673"/>
      <c r="I49" s="674" t="s">
        <v>196</v>
      </c>
      <c r="J49" s="675"/>
      <c r="K49" s="228" t="s">
        <v>58</v>
      </c>
    </row>
    <row r="50" spans="1:11" ht="15.75">
      <c r="A50" s="286"/>
      <c r="B50" s="402">
        <f>IF(4!B44="","",4!B44)</f>
      </c>
      <c r="C50" s="654">
        <f>IF(4!C44="","",4!C44)</f>
      </c>
      <c r="D50" s="655"/>
      <c r="E50" s="403">
        <f>IF(4!D44="","",4!D44)</f>
      </c>
      <c r="F50" s="403">
        <f>IF(4!E44="","",4!E44)</f>
      </c>
      <c r="G50" s="656">
        <f>4!F44</f>
      </c>
      <c r="H50" s="658"/>
      <c r="I50" s="659">
        <f>IF(3!$D$39="","",3!$G$40-3!$H$40)</f>
      </c>
      <c r="J50" s="660"/>
      <c r="K50" s="182">
        <f aca="true" t="shared" si="2" ref="K50:K59">IF(I50="",0,I50*H50)</f>
        <v>0</v>
      </c>
    </row>
    <row r="51" spans="1:11" ht="15.75">
      <c r="A51" s="286"/>
      <c r="B51" s="402">
        <f>IF(4!B45="","",4!B45)</f>
      </c>
      <c r="C51" s="654">
        <f>IF(4!C45="","",4!C45)</f>
      </c>
      <c r="D51" s="655"/>
      <c r="E51" s="403">
        <f>IF(4!D45="","",4!D45)</f>
      </c>
      <c r="F51" s="403">
        <f>IF(4!E45="","",4!E45)</f>
      </c>
      <c r="G51" s="656">
        <f>4!F45</f>
      </c>
      <c r="H51" s="658"/>
      <c r="I51" s="659">
        <f>IF(3!$D$39="","",3!$G$40-3!$H$40)</f>
      </c>
      <c r="J51" s="660"/>
      <c r="K51" s="182">
        <f t="shared" si="2"/>
        <v>0</v>
      </c>
    </row>
    <row r="52" spans="1:11" ht="15.75">
      <c r="A52" s="286"/>
      <c r="B52" s="402">
        <f>IF(4!B46="","",4!B46)</f>
      </c>
      <c r="C52" s="654">
        <f>IF(4!C46="","",4!C46)</f>
      </c>
      <c r="D52" s="655"/>
      <c r="E52" s="403">
        <f>IF(4!D46="","",4!D46)</f>
      </c>
      <c r="F52" s="403">
        <f>IF(4!E46="","",4!E46)</f>
      </c>
      <c r="G52" s="656">
        <f>4!F46</f>
      </c>
      <c r="H52" s="658"/>
      <c r="I52" s="659">
        <f>IF(3!$D$39="","",3!$G$40-3!$H$40)</f>
      </c>
      <c r="J52" s="660"/>
      <c r="K52" s="182">
        <f t="shared" si="2"/>
        <v>0</v>
      </c>
    </row>
    <row r="53" spans="1:11" ht="15.75">
      <c r="A53" s="286"/>
      <c r="B53" s="402">
        <f>IF(4!B47="","",4!B47)</f>
      </c>
      <c r="C53" s="654">
        <f>IF(4!C47="","",4!C47)</f>
      </c>
      <c r="D53" s="655"/>
      <c r="E53" s="403">
        <f>IF(4!D47="","",4!D47)</f>
      </c>
      <c r="F53" s="403">
        <f>IF(4!E47="","",4!E47)</f>
      </c>
      <c r="G53" s="656">
        <f>4!F47</f>
      </c>
      <c r="H53" s="658"/>
      <c r="I53" s="659">
        <f>IF(3!$D$39="","",3!$G$40-3!$H$40)</f>
      </c>
      <c r="J53" s="660"/>
      <c r="K53" s="182">
        <f t="shared" si="2"/>
        <v>0</v>
      </c>
    </row>
    <row r="54" spans="1:11" ht="15.75">
      <c r="A54" s="286"/>
      <c r="B54" s="402">
        <f>IF(4!B48="","",4!B48)</f>
      </c>
      <c r="C54" s="654">
        <f>IF(4!C48="","",4!C48)</f>
      </c>
      <c r="D54" s="655"/>
      <c r="E54" s="403">
        <f>IF(4!D48="","",4!D48)</f>
      </c>
      <c r="F54" s="403">
        <f>IF(4!E48="","",4!E48)</f>
      </c>
      <c r="G54" s="656">
        <f>4!F48</f>
      </c>
      <c r="H54" s="658"/>
      <c r="I54" s="659">
        <f>IF(3!$D$39="","",3!$G$40-3!$H$40)</f>
      </c>
      <c r="J54" s="660"/>
      <c r="K54" s="182">
        <f t="shared" si="2"/>
        <v>0</v>
      </c>
    </row>
    <row r="55" spans="1:11" ht="15.75">
      <c r="A55" s="286"/>
      <c r="B55" s="402">
        <f>IF(4!B49="","",4!B49)</f>
      </c>
      <c r="C55" s="654">
        <f>IF(4!C49="","",4!C49)</f>
      </c>
      <c r="D55" s="655"/>
      <c r="E55" s="403">
        <f>IF(4!D49="","",4!D49)</f>
      </c>
      <c r="F55" s="403">
        <f>IF(4!E49="","",4!E49)</f>
      </c>
      <c r="G55" s="656">
        <f>4!F49</f>
      </c>
      <c r="H55" s="658"/>
      <c r="I55" s="659">
        <f>IF(3!$D$39="","",3!$G$40-3!$H$40)</f>
      </c>
      <c r="J55" s="660"/>
      <c r="K55" s="182">
        <f t="shared" si="2"/>
        <v>0</v>
      </c>
    </row>
    <row r="56" spans="1:11" ht="15.75">
      <c r="A56" s="286"/>
      <c r="B56" s="402">
        <f>IF(4!B50="","",4!B50)</f>
      </c>
      <c r="C56" s="654">
        <f>IF(4!C50="","",4!C50)</f>
      </c>
      <c r="D56" s="655"/>
      <c r="E56" s="403">
        <f>IF(4!D50="","",4!D50)</f>
      </c>
      <c r="F56" s="403">
        <f>IF(4!E50="","",4!E50)</f>
      </c>
      <c r="G56" s="656">
        <f>4!F50</f>
      </c>
      <c r="H56" s="658"/>
      <c r="I56" s="659">
        <f>IF(3!$D$39="","",3!$G$40-3!$H$40)</f>
      </c>
      <c r="J56" s="660"/>
      <c r="K56" s="182">
        <f t="shared" si="2"/>
        <v>0</v>
      </c>
    </row>
    <row r="57" spans="1:11" ht="15.75">
      <c r="A57" s="286"/>
      <c r="B57" s="402">
        <f>IF(4!B51="","",4!B51)</f>
      </c>
      <c r="C57" s="654">
        <f>IF(4!C51="","",4!C51)</f>
      </c>
      <c r="D57" s="655"/>
      <c r="E57" s="403">
        <f>IF(4!D51="","",4!D51)</f>
      </c>
      <c r="F57" s="403">
        <f>IF(4!E51="","",4!E51)</f>
      </c>
      <c r="G57" s="656">
        <f>4!F51</f>
      </c>
      <c r="H57" s="658"/>
      <c r="I57" s="659">
        <f>IF(3!$D$39="","",3!$G$40-3!$H$40)</f>
      </c>
      <c r="J57" s="660"/>
      <c r="K57" s="182">
        <f t="shared" si="2"/>
        <v>0</v>
      </c>
    </row>
    <row r="58" spans="1:11" ht="15.75">
      <c r="A58" s="286"/>
      <c r="B58" s="402">
        <f>IF(4!B52="","",4!B52)</f>
      </c>
      <c r="C58" s="654">
        <f>IF(4!C52="","",4!C52)</f>
      </c>
      <c r="D58" s="655"/>
      <c r="E58" s="403">
        <f>IF(4!D52="","",4!D52)</f>
      </c>
      <c r="F58" s="403">
        <f>IF(4!E52="","",4!E52)</f>
      </c>
      <c r="G58" s="656">
        <f>4!F52</f>
      </c>
      <c r="H58" s="658"/>
      <c r="I58" s="659">
        <f>IF(3!$D$39="","",3!$G$40-3!$H$40)</f>
      </c>
      <c r="J58" s="660"/>
      <c r="K58" s="182">
        <f t="shared" si="2"/>
        <v>0</v>
      </c>
    </row>
    <row r="59" spans="1:11" ht="15.75">
      <c r="A59" s="286"/>
      <c r="B59" s="402">
        <f>IF(4!B53="","",4!B53)</f>
      </c>
      <c r="C59" s="654">
        <f>IF(4!C53="","",4!C53)</f>
      </c>
      <c r="D59" s="655"/>
      <c r="E59" s="403">
        <f>IF(4!D53="","",4!D53)</f>
      </c>
      <c r="F59" s="403">
        <f>IF(4!E53="","",4!E53)</f>
      </c>
      <c r="G59" s="656">
        <f>4!F53</f>
      </c>
      <c r="H59" s="658"/>
      <c r="I59" s="659">
        <f>IF(3!$D$39="","",3!$G$40-3!$H$40)</f>
      </c>
      <c r="J59" s="660"/>
      <c r="K59" s="182">
        <f t="shared" si="2"/>
        <v>0</v>
      </c>
    </row>
    <row r="60" spans="1:11" ht="38.25">
      <c r="A60" s="675" t="s">
        <v>51</v>
      </c>
      <c r="B60" s="653" t="s">
        <v>129</v>
      </c>
      <c r="C60" s="601" t="s">
        <v>14</v>
      </c>
      <c r="D60" s="601"/>
      <c r="E60" s="228" t="s">
        <v>197</v>
      </c>
      <c r="F60" s="671" t="s">
        <v>198</v>
      </c>
      <c r="G60" s="672"/>
      <c r="H60" s="673"/>
      <c r="I60" s="674" t="s">
        <v>54</v>
      </c>
      <c r="J60" s="675"/>
      <c r="K60" s="228" t="s">
        <v>55</v>
      </c>
    </row>
    <row r="61" spans="1:11" ht="15.75">
      <c r="A61" s="684"/>
      <c r="B61" s="653"/>
      <c r="C61" s="601"/>
      <c r="D61" s="601"/>
      <c r="E61" s="228" t="s">
        <v>57</v>
      </c>
      <c r="F61" s="671" t="s">
        <v>199</v>
      </c>
      <c r="G61" s="672"/>
      <c r="H61" s="673"/>
      <c r="I61" s="674" t="s">
        <v>196</v>
      </c>
      <c r="J61" s="675"/>
      <c r="K61" s="228" t="s">
        <v>58</v>
      </c>
    </row>
    <row r="62" spans="1:11" ht="15.75">
      <c r="A62" s="286"/>
      <c r="B62" s="402">
        <f>IF(4!B56="","",4!B56)</f>
      </c>
      <c r="C62" s="654">
        <f>IF(4!C56="","",4!C56)</f>
      </c>
      <c r="D62" s="655"/>
      <c r="E62" s="404">
        <f>IF(4!D56="","",4!D56)</f>
      </c>
      <c r="F62" s="656">
        <f>IF(4!E56="","",4!E56)</f>
      </c>
      <c r="G62" s="657"/>
      <c r="H62" s="658"/>
      <c r="I62" s="659">
        <f>IF(3!$D$43="","",3!$G$44-3!$H$44)</f>
      </c>
      <c r="J62" s="660"/>
      <c r="K62" s="182">
        <f>IF(E62="",0,E62*F62)</f>
        <v>0</v>
      </c>
    </row>
    <row r="63" spans="1:11" ht="15.75">
      <c r="A63" s="286"/>
      <c r="B63" s="402">
        <f>IF(4!B57="","",4!B57)</f>
      </c>
      <c r="C63" s="654">
        <f>IF(4!C57="","",4!C57)</f>
      </c>
      <c r="D63" s="655"/>
      <c r="E63" s="404">
        <f>IF(4!D57="","",4!D57)</f>
      </c>
      <c r="F63" s="656">
        <f>IF(4!E57="","",4!E57)</f>
      </c>
      <c r="G63" s="657"/>
      <c r="H63" s="658"/>
      <c r="I63" s="659">
        <f>IF(3!$D$43="","",3!$G$44-3!$H$44)</f>
      </c>
      <c r="J63" s="660"/>
      <c r="K63" s="182">
        <f>IF(E63="",0,E63*F63)</f>
        <v>0</v>
      </c>
    </row>
    <row r="64" spans="1:11" ht="15.75">
      <c r="A64" s="333"/>
      <c r="B64" s="402">
        <f>IF(4!B58="","",4!B58)</f>
      </c>
      <c r="C64" s="654">
        <f>IF(4!C58="","",4!C58)</f>
      </c>
      <c r="D64" s="655"/>
      <c r="E64" s="404">
        <f>IF(4!D58="","",4!D58)</f>
      </c>
      <c r="F64" s="656">
        <f>IF(4!E58="","",4!E58)</f>
      </c>
      <c r="G64" s="657"/>
      <c r="H64" s="658"/>
      <c r="I64" s="659">
        <f>IF(3!$D$43="","",3!$G$44-3!$H$44)</f>
      </c>
      <c r="J64" s="660"/>
      <c r="K64" s="182">
        <f>IF(E64="",0,E64*F64)</f>
        <v>0</v>
      </c>
    </row>
    <row r="65" spans="1:11" ht="15.75" customHeight="1">
      <c r="A65" s="670" t="str">
        <f>CONCATENATE("Kopā ",3!B44)</f>
        <v>Kopā </v>
      </c>
      <c r="B65" s="670"/>
      <c r="C65" s="670"/>
      <c r="D65" s="670"/>
      <c r="E65" s="670"/>
      <c r="F65" s="670"/>
      <c r="G65" s="670"/>
      <c r="H65" s="670"/>
      <c r="I65" s="670"/>
      <c r="J65" s="670"/>
      <c r="K65" s="189">
        <f>SUM(K62:K64)+SUM(K50:K59)</f>
        <v>0</v>
      </c>
    </row>
    <row r="66" spans="1:11" ht="15.75">
      <c r="A66" s="669" t="s">
        <v>59</v>
      </c>
      <c r="B66" s="669"/>
      <c r="C66" s="669"/>
      <c r="D66" s="669"/>
      <c r="E66" s="669"/>
      <c r="F66" s="669"/>
      <c r="G66" s="669"/>
      <c r="H66" s="688" t="s">
        <v>327</v>
      </c>
      <c r="I66" s="688"/>
      <c r="J66" s="688"/>
      <c r="K66" s="189">
        <f>K27+K46+K65</f>
        <v>0</v>
      </c>
    </row>
    <row r="67" spans="1:11" ht="15.75">
      <c r="A67" s="669"/>
      <c r="B67" s="669"/>
      <c r="C67" s="669"/>
      <c r="D67" s="669"/>
      <c r="E67" s="669"/>
      <c r="F67" s="669"/>
      <c r="G67" s="669"/>
      <c r="H67" s="688" t="s">
        <v>201</v>
      </c>
      <c r="I67" s="688"/>
      <c r="J67" s="688"/>
      <c r="K67" s="383">
        <f>4!H62</f>
        <v>0</v>
      </c>
    </row>
    <row r="68" spans="1:11" s="135" customFormat="1" ht="12.75">
      <c r="A68" s="614" t="s">
        <v>351</v>
      </c>
      <c r="B68" s="614"/>
      <c r="C68" s="614"/>
      <c r="D68" s="614"/>
      <c r="E68" s="614"/>
      <c r="F68" s="614"/>
      <c r="G68" s="614"/>
      <c r="H68" s="614"/>
      <c r="I68" s="614"/>
      <c r="J68" s="614"/>
      <c r="K68" s="614"/>
    </row>
    <row r="69" spans="1:3" ht="15.75">
      <c r="A69" s="3"/>
      <c r="B69" s="1"/>
      <c r="C69" s="1"/>
    </row>
    <row r="70" ht="15.75">
      <c r="A70" s="4" t="s">
        <v>379</v>
      </c>
    </row>
    <row r="71" ht="15.75">
      <c r="A71" s="3" t="s">
        <v>328</v>
      </c>
    </row>
    <row r="72" spans="1:11" s="23" customFormat="1" ht="51">
      <c r="A72" s="663" t="s">
        <v>106</v>
      </c>
      <c r="B72" s="663" t="s">
        <v>186</v>
      </c>
      <c r="C72" s="663"/>
      <c r="D72" s="238" t="s">
        <v>188</v>
      </c>
      <c r="E72" s="238" t="s">
        <v>329</v>
      </c>
      <c r="F72" s="238" t="s">
        <v>202</v>
      </c>
      <c r="G72" s="238" t="s">
        <v>330</v>
      </c>
      <c r="H72" s="663" t="s">
        <v>203</v>
      </c>
      <c r="I72" s="663"/>
      <c r="J72" s="221" t="s">
        <v>204</v>
      </c>
      <c r="K72" s="157" t="s">
        <v>205</v>
      </c>
    </row>
    <row r="73" spans="1:11" ht="15.75">
      <c r="A73" s="663"/>
      <c r="B73" s="663"/>
      <c r="C73" s="663"/>
      <c r="D73" s="158" t="s">
        <v>436</v>
      </c>
      <c r="E73" s="158" t="s">
        <v>391</v>
      </c>
      <c r="F73" s="159" t="s">
        <v>128</v>
      </c>
      <c r="G73" s="158" t="s">
        <v>58</v>
      </c>
      <c r="H73" s="664"/>
      <c r="I73" s="665"/>
      <c r="J73" s="158" t="s">
        <v>144</v>
      </c>
      <c r="K73" s="157" t="s">
        <v>133</v>
      </c>
    </row>
    <row r="74" spans="1:11" ht="15.75">
      <c r="A74" s="599" t="s">
        <v>206</v>
      </c>
      <c r="B74" s="600"/>
      <c r="C74" s="600"/>
      <c r="D74" s="600"/>
      <c r="E74" s="600"/>
      <c r="F74" s="600"/>
      <c r="G74" s="600"/>
      <c r="H74" s="600"/>
      <c r="I74" s="600"/>
      <c r="J74" s="600"/>
      <c r="K74" s="666"/>
    </row>
    <row r="75" spans="1:11" ht="15.75">
      <c r="A75" s="286"/>
      <c r="B75" s="667">
        <f>5!B7</f>
      </c>
      <c r="C75" s="668"/>
      <c r="D75" s="251">
        <f>5!E7</f>
      </c>
      <c r="E75" s="349">
        <f>5!F7</f>
      </c>
      <c r="F75" s="349">
        <f>5!G7</f>
      </c>
      <c r="G75" s="334"/>
      <c r="H75" s="661"/>
      <c r="I75" s="662"/>
      <c r="J75" s="335"/>
      <c r="K75" s="336"/>
    </row>
    <row r="76" spans="1:11" ht="15.75">
      <c r="A76" s="286"/>
      <c r="B76" s="667">
        <f>5!B8</f>
      </c>
      <c r="C76" s="668"/>
      <c r="D76" s="251">
        <f>5!E8</f>
      </c>
      <c r="E76" s="349">
        <f>5!F8</f>
      </c>
      <c r="F76" s="349">
        <f>5!G8</f>
      </c>
      <c r="G76" s="281"/>
      <c r="H76" s="661"/>
      <c r="I76" s="662"/>
      <c r="J76" s="335"/>
      <c r="K76" s="336"/>
    </row>
    <row r="77" spans="1:11" ht="15.75">
      <c r="A77" s="286"/>
      <c r="B77" s="667">
        <f>5!B9</f>
      </c>
      <c r="C77" s="668"/>
      <c r="D77" s="251">
        <f>5!E9</f>
      </c>
      <c r="E77" s="349">
        <f>5!F9</f>
      </c>
      <c r="F77" s="349">
        <f>5!G9</f>
      </c>
      <c r="G77" s="281"/>
      <c r="H77" s="661"/>
      <c r="I77" s="662"/>
      <c r="J77" s="335"/>
      <c r="K77" s="336"/>
    </row>
    <row r="78" spans="1:11" ht="15.75">
      <c r="A78" s="286"/>
      <c r="B78" s="667">
        <f>5!B10</f>
      </c>
      <c r="C78" s="668"/>
      <c r="D78" s="251">
        <f>5!E10</f>
      </c>
      <c r="E78" s="349">
        <f>5!F10</f>
      </c>
      <c r="F78" s="349">
        <f>5!G10</f>
      </c>
      <c r="G78" s="281"/>
      <c r="H78" s="661"/>
      <c r="I78" s="662"/>
      <c r="J78" s="335"/>
      <c r="K78" s="336"/>
    </row>
    <row r="79" spans="1:11" ht="15.75">
      <c r="A79" s="286"/>
      <c r="B79" s="667">
        <f>5!B11</f>
      </c>
      <c r="C79" s="668"/>
      <c r="D79" s="251">
        <f>5!E11</f>
      </c>
      <c r="E79" s="349">
        <f>5!F11</f>
      </c>
      <c r="F79" s="349">
        <f>5!G11</f>
      </c>
      <c r="G79" s="281"/>
      <c r="H79" s="661"/>
      <c r="I79" s="662"/>
      <c r="J79" s="335"/>
      <c r="K79" s="336"/>
    </row>
    <row r="80" spans="1:11" ht="15.75">
      <c r="A80" s="286"/>
      <c r="B80" s="667">
        <f>5!B12</f>
      </c>
      <c r="C80" s="668"/>
      <c r="D80" s="251">
        <f>5!E12</f>
      </c>
      <c r="E80" s="349">
        <f>5!F12</f>
      </c>
      <c r="F80" s="349">
        <f>5!G12</f>
      </c>
      <c r="G80" s="337"/>
      <c r="H80" s="661"/>
      <c r="I80" s="662"/>
      <c r="J80" s="335"/>
      <c r="K80" s="336"/>
    </row>
    <row r="81" spans="1:11" ht="15.75">
      <c r="A81" s="599" t="s">
        <v>207</v>
      </c>
      <c r="B81" s="600"/>
      <c r="C81" s="600"/>
      <c r="D81" s="600"/>
      <c r="E81" s="600"/>
      <c r="F81" s="600"/>
      <c r="G81" s="600"/>
      <c r="H81" s="600"/>
      <c r="I81" s="600"/>
      <c r="J81" s="600"/>
      <c r="K81" s="666"/>
    </row>
    <row r="82" spans="1:11" ht="15.75">
      <c r="A82" s="286"/>
      <c r="B82" s="667">
        <f>5!B14</f>
      </c>
      <c r="C82" s="668"/>
      <c r="D82" s="251">
        <f>5!E14</f>
      </c>
      <c r="E82" s="349">
        <f>5!F14</f>
      </c>
      <c r="F82" s="349">
        <f>5!G14</f>
      </c>
      <c r="G82" s="338"/>
      <c r="H82" s="661"/>
      <c r="I82" s="662"/>
      <c r="J82" s="335"/>
      <c r="K82" s="336"/>
    </row>
    <row r="83" spans="1:11" ht="15.75">
      <c r="A83" s="286"/>
      <c r="B83" s="667">
        <f>5!B15</f>
      </c>
      <c r="C83" s="668"/>
      <c r="D83" s="251">
        <f>5!E15</f>
      </c>
      <c r="E83" s="349">
        <f>5!F15</f>
      </c>
      <c r="F83" s="349">
        <f>5!G15</f>
      </c>
      <c r="G83" s="339"/>
      <c r="H83" s="661"/>
      <c r="I83" s="662"/>
      <c r="J83" s="335"/>
      <c r="K83" s="336"/>
    </row>
    <row r="84" spans="1:11" ht="15.75">
      <c r="A84" s="286"/>
      <c r="B84" s="667">
        <f>5!B16</f>
      </c>
      <c r="C84" s="668"/>
      <c r="D84" s="251">
        <f>5!E16</f>
      </c>
      <c r="E84" s="349">
        <f>5!F16</f>
      </c>
      <c r="F84" s="349">
        <f>5!G16</f>
      </c>
      <c r="G84" s="339"/>
      <c r="H84" s="661"/>
      <c r="I84" s="662"/>
      <c r="J84" s="335"/>
      <c r="K84" s="336"/>
    </row>
    <row r="85" spans="1:11" s="135" customFormat="1" ht="32.25" customHeight="1">
      <c r="A85" s="456" t="s">
        <v>429</v>
      </c>
      <c r="B85" s="456"/>
      <c r="C85" s="456"/>
      <c r="D85" s="456"/>
      <c r="E85" s="456"/>
      <c r="F85" s="456"/>
      <c r="G85" s="456"/>
      <c r="H85" s="456"/>
      <c r="I85" s="456"/>
      <c r="J85" s="456"/>
      <c r="K85" s="456"/>
    </row>
    <row r="86" ht="15.75">
      <c r="A86" s="3"/>
    </row>
    <row r="87" spans="1:8" ht="15.75">
      <c r="A87" s="3" t="s">
        <v>331</v>
      </c>
      <c r="B87" s="1"/>
      <c r="C87" s="1"/>
      <c r="D87" s="1"/>
      <c r="E87" s="1"/>
      <c r="F87" s="1"/>
      <c r="G87" s="1"/>
      <c r="H87" s="1"/>
    </row>
    <row r="88" spans="1:11" s="102" customFormat="1" ht="51">
      <c r="A88" s="438" t="s">
        <v>48</v>
      </c>
      <c r="B88" s="438" t="s">
        <v>220</v>
      </c>
      <c r="C88" s="208" t="s">
        <v>336</v>
      </c>
      <c r="D88" s="208" t="s">
        <v>337</v>
      </c>
      <c r="E88" s="434" t="s">
        <v>338</v>
      </c>
      <c r="F88" s="434"/>
      <c r="G88" s="434" t="s">
        <v>332</v>
      </c>
      <c r="H88" s="434"/>
      <c r="I88" s="208" t="s">
        <v>333</v>
      </c>
      <c r="J88" s="434" t="s">
        <v>334</v>
      </c>
      <c r="K88" s="434"/>
    </row>
    <row r="89" spans="1:11" ht="15.75">
      <c r="A89" s="439"/>
      <c r="B89" s="439"/>
      <c r="C89" s="208" t="s">
        <v>335</v>
      </c>
      <c r="D89" s="208" t="s">
        <v>435</v>
      </c>
      <c r="E89" s="434" t="s">
        <v>133</v>
      </c>
      <c r="F89" s="434"/>
      <c r="G89" s="434" t="s">
        <v>339</v>
      </c>
      <c r="H89" s="434"/>
      <c r="I89" s="208" t="s">
        <v>339</v>
      </c>
      <c r="J89" s="434" t="s">
        <v>144</v>
      </c>
      <c r="K89" s="434"/>
    </row>
    <row r="90" spans="1:11" ht="15.75">
      <c r="A90" s="307"/>
      <c r="B90" s="305"/>
      <c r="C90" s="335"/>
      <c r="D90" s="335"/>
      <c r="E90" s="678"/>
      <c r="F90" s="678"/>
      <c r="G90" s="677"/>
      <c r="H90" s="677"/>
      <c r="I90" s="335"/>
      <c r="J90" s="677"/>
      <c r="K90" s="677"/>
    </row>
    <row r="91" spans="1:11" ht="15.75">
      <c r="A91" s="307"/>
      <c r="B91" s="305"/>
      <c r="C91" s="335"/>
      <c r="D91" s="335"/>
      <c r="E91" s="678"/>
      <c r="F91" s="678"/>
      <c r="G91" s="677"/>
      <c r="H91" s="677"/>
      <c r="I91" s="335"/>
      <c r="J91" s="677"/>
      <c r="K91" s="677"/>
    </row>
    <row r="92" spans="1:11" ht="15.75">
      <c r="A92" s="307"/>
      <c r="B92" s="305"/>
      <c r="C92" s="335"/>
      <c r="D92" s="335"/>
      <c r="E92" s="678"/>
      <c r="F92" s="678"/>
      <c r="G92" s="677"/>
      <c r="H92" s="677"/>
      <c r="I92" s="335"/>
      <c r="J92" s="677"/>
      <c r="K92" s="677"/>
    </row>
    <row r="93" spans="1:11" ht="15.75">
      <c r="A93" s="307"/>
      <c r="B93" s="305"/>
      <c r="C93" s="335"/>
      <c r="D93" s="335"/>
      <c r="E93" s="678"/>
      <c r="F93" s="678"/>
      <c r="G93" s="677"/>
      <c r="H93" s="677"/>
      <c r="I93" s="335"/>
      <c r="J93" s="677"/>
      <c r="K93" s="677"/>
    </row>
    <row r="94" spans="1:11" ht="15.75">
      <c r="A94" s="307"/>
      <c r="B94" s="305"/>
      <c r="C94" s="335"/>
      <c r="D94" s="335"/>
      <c r="E94" s="678"/>
      <c r="F94" s="678"/>
      <c r="G94" s="677"/>
      <c r="H94" s="677"/>
      <c r="I94" s="335"/>
      <c r="J94" s="677"/>
      <c r="K94" s="677"/>
    </row>
    <row r="95" spans="1:8" ht="15.75">
      <c r="A95" s="74"/>
      <c r="B95" s="1"/>
      <c r="C95" s="1"/>
      <c r="D95" s="1"/>
      <c r="E95" s="1"/>
      <c r="F95" s="1"/>
      <c r="G95" s="1"/>
      <c r="H95" s="1"/>
    </row>
    <row r="96" spans="1:11" ht="15.75">
      <c r="A96" s="676" t="s">
        <v>341</v>
      </c>
      <c r="B96" s="676"/>
      <c r="C96" s="676"/>
      <c r="D96" s="676"/>
      <c r="E96" s="676"/>
      <c r="F96" s="676"/>
      <c r="G96" s="676"/>
      <c r="H96" s="676"/>
      <c r="I96" s="676"/>
      <c r="J96" s="676"/>
      <c r="K96" s="676"/>
    </row>
    <row r="97" spans="1:11" ht="15.75">
      <c r="A97" s="438" t="s">
        <v>106</v>
      </c>
      <c r="B97" s="602" t="s">
        <v>186</v>
      </c>
      <c r="C97" s="434" t="s">
        <v>210</v>
      </c>
      <c r="D97" s="434"/>
      <c r="E97" s="434"/>
      <c r="F97" s="434"/>
      <c r="G97" s="434"/>
      <c r="H97" s="434" t="s">
        <v>130</v>
      </c>
      <c r="I97" s="434" t="s">
        <v>373</v>
      </c>
      <c r="J97" s="601" t="s">
        <v>211</v>
      </c>
      <c r="K97" s="601"/>
    </row>
    <row r="98" spans="1:11" ht="51" customHeight="1">
      <c r="A98" s="608"/>
      <c r="B98" s="603"/>
      <c r="C98" s="208" t="s">
        <v>212</v>
      </c>
      <c r="D98" s="208" t="s">
        <v>434</v>
      </c>
      <c r="E98" s="208" t="s">
        <v>214</v>
      </c>
      <c r="F98" s="208" t="s">
        <v>215</v>
      </c>
      <c r="G98" s="208" t="s">
        <v>216</v>
      </c>
      <c r="H98" s="434"/>
      <c r="I98" s="434"/>
      <c r="J98" s="601"/>
      <c r="K98" s="601"/>
    </row>
    <row r="99" spans="1:11" s="23" customFormat="1" ht="15.75">
      <c r="A99" s="439"/>
      <c r="B99" s="604"/>
      <c r="C99" s="240" t="s">
        <v>432</v>
      </c>
      <c r="D99" s="240" t="s">
        <v>432</v>
      </c>
      <c r="E99" s="240" t="s">
        <v>432</v>
      </c>
      <c r="F99" s="240" t="s">
        <v>432</v>
      </c>
      <c r="G99" s="208" t="s">
        <v>432</v>
      </c>
      <c r="H99" s="208" t="s">
        <v>432</v>
      </c>
      <c r="I99" s="208"/>
      <c r="J99" s="228" t="s">
        <v>432</v>
      </c>
      <c r="K99" s="228" t="s">
        <v>433</v>
      </c>
    </row>
    <row r="100" spans="1:11" ht="15.75">
      <c r="A100" s="680" t="s">
        <v>206</v>
      </c>
      <c r="B100" s="680"/>
      <c r="C100" s="680"/>
      <c r="D100" s="680"/>
      <c r="E100" s="680"/>
      <c r="F100" s="680"/>
      <c r="G100" s="680"/>
      <c r="H100" s="680"/>
      <c r="I100" s="680"/>
      <c r="J100" s="75"/>
      <c r="K100" s="88"/>
    </row>
    <row r="101" spans="1:11" ht="15.75">
      <c r="A101" s="307"/>
      <c r="B101" s="7">
        <f>5!B39</f>
      </c>
      <c r="C101" s="347">
        <f>IF(3!$D$35="","",5!C39)</f>
      </c>
      <c r="D101" s="347">
        <f>IF(3!$D$35="","",5!D39)</f>
      </c>
      <c r="E101" s="347">
        <f>IF(3!$D$35="","",5!E39)</f>
      </c>
      <c r="F101" s="347">
        <f>IF(3!$D$35="","",5!F39)</f>
      </c>
      <c r="G101" s="347">
        <f>IF(3!$D$35="","",5!G39)</f>
      </c>
      <c r="H101" s="347">
        <f>IF(3!$D$35="","",5!H39)</f>
      </c>
      <c r="I101" s="348">
        <f>IF(3!$D$35="","",5!I39)</f>
      </c>
      <c r="J101" s="190">
        <f>IF(3!$D$35="","",(C101+D101+E101+F101+G101+H101)*I101)</f>
      </c>
      <c r="K101" s="191">
        <f>IF(3!$D$35="","",J101*SUM(3!D36:D38))</f>
      </c>
    </row>
    <row r="102" spans="1:11" ht="15.75">
      <c r="A102" s="307"/>
      <c r="B102" s="7">
        <f>5!B40</f>
      </c>
      <c r="C102" s="347">
        <f>IF(3!$D$35="","",5!C40)</f>
      </c>
      <c r="D102" s="347">
        <f>IF(3!$D$35="","",5!D40)</f>
      </c>
      <c r="E102" s="347">
        <f>IF(3!$D$35="","",5!E40)</f>
      </c>
      <c r="F102" s="347">
        <f>IF(3!$D$35="","",5!F40)</f>
      </c>
      <c r="G102" s="347">
        <f>IF(3!$D$35="","",5!G40)</f>
      </c>
      <c r="H102" s="347">
        <f>IF(3!$D$35="","",5!H40)</f>
      </c>
      <c r="I102" s="348">
        <f>IF(3!$D$35="","",5!I40)</f>
      </c>
      <c r="J102" s="190">
        <f>IF(3!$D$35="","",(C102+D102+E102+F102+G102+H102)*I102)</f>
      </c>
      <c r="K102" s="191">
        <f>IF(3!$D$35="","",J102*SUM(3!D36:D38))</f>
      </c>
    </row>
    <row r="103" spans="1:11" ht="15.75">
      <c r="A103" s="307"/>
      <c r="B103" s="7">
        <f>5!B41</f>
      </c>
      <c r="C103" s="347">
        <f>IF(3!$D$39="","",5!C41)</f>
      </c>
      <c r="D103" s="347">
        <f>IF(3!$D$39="","",5!D41)</f>
      </c>
      <c r="E103" s="347">
        <f>IF(3!$D$39="","",5!E41)</f>
      </c>
      <c r="F103" s="347">
        <f>IF(3!$D$39="","",5!F41)</f>
      </c>
      <c r="G103" s="347">
        <f>IF(3!$D$39="","",5!G41)</f>
      </c>
      <c r="H103" s="347">
        <f>IF(3!$D$39="","",5!H41)</f>
      </c>
      <c r="I103" s="348">
        <f>IF(3!$D$39="","",5!I41)</f>
      </c>
      <c r="J103" s="190">
        <f>IF(3!$D$39="","",(C103+D103+E103+F103+G103+H103)*I103)</f>
      </c>
      <c r="K103" s="191">
        <f>IF(3!$D$39="","",J103*SUM(3!D40:D42))</f>
      </c>
    </row>
    <row r="104" spans="1:11" ht="15.75">
      <c r="A104" s="307"/>
      <c r="B104" s="7">
        <f>5!B42</f>
      </c>
      <c r="C104" s="347">
        <f>IF(3!$D$39="","",5!C42)</f>
      </c>
      <c r="D104" s="347">
        <f>IF(3!$D$39="","",5!D42)</f>
      </c>
      <c r="E104" s="347">
        <f>IF(3!$D$39="","",5!E42)</f>
      </c>
      <c r="F104" s="347">
        <f>IF(3!$D$39="","",5!F42)</f>
      </c>
      <c r="G104" s="347">
        <f>IF(3!$D$39="","",5!G42)</f>
      </c>
      <c r="H104" s="347">
        <f>IF(3!$D$39="","",5!H42)</f>
      </c>
      <c r="I104" s="348">
        <f>IF(3!$D$39="","",5!I42)</f>
      </c>
      <c r="J104" s="190">
        <f>IF(3!$D$39="","",(C104+D104+E104+F104+G104+H104)*I104)</f>
      </c>
      <c r="K104" s="191">
        <f>IF(3!$D$39="","",J104*SUM(3!D40:D42))</f>
      </c>
    </row>
    <row r="105" spans="1:11" ht="15.75">
      <c r="A105" s="307"/>
      <c r="B105" s="7">
        <f>5!B43</f>
      </c>
      <c r="C105" s="347">
        <f>IF(3!$D$43="","",5!C43)</f>
      </c>
      <c r="D105" s="347">
        <f>IF(3!$D$43="","",5!D43)</f>
      </c>
      <c r="E105" s="347">
        <f>IF(3!$D$43="","",5!E43)</f>
      </c>
      <c r="F105" s="347">
        <f>IF(3!$D$43="","",5!F43)</f>
      </c>
      <c r="G105" s="347">
        <f>IF(3!$D$43="","",5!G43)</f>
      </c>
      <c r="H105" s="347">
        <f>IF(3!$D$43="","",5!H43)</f>
      </c>
      <c r="I105" s="348">
        <f>IF(3!$D$43="","",5!I43)</f>
      </c>
      <c r="J105" s="190">
        <f>IF(3!$D$43="","",(C105+D105+E105+F105+G105+H105)*I105)</f>
      </c>
      <c r="K105" s="191">
        <f>IF(3!$D$43="","",J105*SUM(3!D44:D46))</f>
      </c>
    </row>
    <row r="106" spans="1:11" ht="15.75">
      <c r="A106" s="307"/>
      <c r="B106" s="7">
        <f>5!B44</f>
      </c>
      <c r="C106" s="347">
        <f>IF(3!$D$43="","",5!C44)</f>
      </c>
      <c r="D106" s="347">
        <f>IF(3!$D$43="","",5!D44)</f>
      </c>
      <c r="E106" s="347">
        <f>IF(3!$D$43="","",5!E44)</f>
      </c>
      <c r="F106" s="347">
        <f>IF(3!$D$43="","",5!F44)</f>
      </c>
      <c r="G106" s="347">
        <f>IF(3!$D$43="","",5!G44)</f>
      </c>
      <c r="H106" s="347">
        <f>IF(3!$D$43="","",5!H44)</f>
      </c>
      <c r="I106" s="348">
        <f>IF(3!$D$43="","",5!I44)</f>
      </c>
      <c r="J106" s="190">
        <f>IF(3!$D$43="","",(C106+D106+E106+F106+G106+H106)*I106)</f>
      </c>
      <c r="K106" s="191">
        <f>IF(3!$D$43="","",J106*SUM(3!D44:D46))</f>
      </c>
    </row>
    <row r="107" spans="1:11" ht="15.75">
      <c r="A107" s="680" t="s">
        <v>207</v>
      </c>
      <c r="B107" s="680"/>
      <c r="C107" s="680"/>
      <c r="D107" s="680"/>
      <c r="E107" s="680"/>
      <c r="F107" s="680"/>
      <c r="G107" s="680"/>
      <c r="H107" s="680"/>
      <c r="I107" s="680"/>
      <c r="J107" s="75"/>
      <c r="K107" s="88"/>
    </row>
    <row r="108" spans="1:11" ht="15.75">
      <c r="A108" s="307"/>
      <c r="B108" s="7">
        <f>5!B46</f>
      </c>
      <c r="C108" s="347">
        <f>IF(3!$D$35="","",5!C46)</f>
      </c>
      <c r="D108" s="347">
        <f>IF(3!$D$35="","",5!D46)</f>
      </c>
      <c r="E108" s="347">
        <f>IF(3!$D$35="","",5!E46)</f>
      </c>
      <c r="F108" s="347">
        <f>IF(3!$D$35="","",5!F46)</f>
      </c>
      <c r="G108" s="347">
        <f>IF(3!$D$35="","",5!G46)</f>
      </c>
      <c r="H108" s="347">
        <f>IF(3!$D$35="","",5!H46)</f>
      </c>
      <c r="I108" s="348">
        <f>IF(3!$D$35="","",5!I46)</f>
      </c>
      <c r="J108" s="190">
        <f>IF(3!$D$35="","",(C108+D108+E108+F108+G108+H108)*I108)</f>
      </c>
      <c r="K108" s="191">
        <f>IF(3!$D$35="","",J108*SUM(3!D36:D38))</f>
      </c>
    </row>
    <row r="109" spans="1:11" ht="15.75">
      <c r="A109" s="307"/>
      <c r="B109" s="7">
        <f>5!B47</f>
      </c>
      <c r="C109" s="347">
        <f>IF(3!$D$39="","",5!C47)</f>
      </c>
      <c r="D109" s="347">
        <f>IF(3!$D$39="","",5!D47)</f>
      </c>
      <c r="E109" s="347">
        <f>IF(3!$D$39="","",5!E47)</f>
      </c>
      <c r="F109" s="347">
        <f>IF(3!$D$39="","",5!F47)</f>
      </c>
      <c r="G109" s="347">
        <f>IF(3!$D$39="","",5!G47)</f>
      </c>
      <c r="H109" s="347">
        <f>IF(3!$D$39="","",5!H47)</f>
      </c>
      <c r="I109" s="348">
        <f>IF(3!$D$39="","",5!I47)</f>
      </c>
      <c r="J109" s="190">
        <f>IF(3!$D$39="","",(C109+D109+E109+F109+G109+H109)*I109)</f>
      </c>
      <c r="K109" s="191">
        <f>IF(3!$D$39="","",J109*SUM(3!D40:D42))</f>
      </c>
    </row>
    <row r="110" spans="1:11" ht="15.75">
      <c r="A110" s="307"/>
      <c r="B110" s="7">
        <f>5!B48</f>
      </c>
      <c r="C110" s="347">
        <f>IF(3!$D$43="","",5!C48)</f>
      </c>
      <c r="D110" s="347">
        <f>IF(3!$D$43="","",5!D48)</f>
      </c>
      <c r="E110" s="347">
        <f>IF(3!$D$43="","",5!E48)</f>
      </c>
      <c r="F110" s="347">
        <f>IF(3!$D$43="","",5!F48)</f>
      </c>
      <c r="G110" s="347">
        <f>IF(3!$D$43="","",5!G48)</f>
      </c>
      <c r="H110" s="347">
        <f>IF(3!$D$43="","",5!H48)</f>
      </c>
      <c r="I110" s="348">
        <f>IF(3!$D$43="","",5!I48)</f>
      </c>
      <c r="J110" s="190">
        <f>IF(3!$D$43="","",(C110+D110+E110+F110+G110+H110)*I110)</f>
      </c>
      <c r="K110" s="191">
        <f>IF(3!$D$43="","",J110*SUM(3!D44:D46))</f>
      </c>
    </row>
    <row r="111" spans="1:11" s="135" customFormat="1" ht="35.25" customHeight="1">
      <c r="A111" s="456" t="s">
        <v>430</v>
      </c>
      <c r="B111" s="691"/>
      <c r="C111" s="691"/>
      <c r="D111" s="691"/>
      <c r="E111" s="691"/>
      <c r="F111" s="691"/>
      <c r="G111" s="691"/>
      <c r="H111" s="691"/>
      <c r="I111" s="691"/>
      <c r="J111" s="691"/>
      <c r="K111" s="691"/>
    </row>
    <row r="112" ht="15.75">
      <c r="F112" s="215"/>
    </row>
    <row r="113" spans="1:11" ht="15.75">
      <c r="A113" s="690" t="s">
        <v>342</v>
      </c>
      <c r="B113" s="690"/>
      <c r="C113" s="690"/>
      <c r="D113" s="690"/>
      <c r="E113" s="690"/>
      <c r="F113" s="690"/>
      <c r="G113" s="690"/>
      <c r="H113" s="690"/>
      <c r="I113" s="690"/>
      <c r="J113" s="690"/>
      <c r="K113" s="690"/>
    </row>
    <row r="114" spans="1:11" s="23" customFormat="1" ht="15.75">
      <c r="A114" s="438" t="s">
        <v>48</v>
      </c>
      <c r="B114" s="438" t="s">
        <v>343</v>
      </c>
      <c r="C114" s="653" t="s">
        <v>141</v>
      </c>
      <c r="D114" s="653"/>
      <c r="E114" s="653"/>
      <c r="F114" s="653"/>
      <c r="G114" s="434" t="s">
        <v>344</v>
      </c>
      <c r="H114" s="434"/>
      <c r="I114" s="434"/>
      <c r="J114" s="434"/>
      <c r="K114" s="208" t="s">
        <v>345</v>
      </c>
    </row>
    <row r="115" spans="1:11" ht="38.25">
      <c r="A115" s="608"/>
      <c r="B115" s="608"/>
      <c r="C115" s="212" t="s">
        <v>142</v>
      </c>
      <c r="D115" s="212" t="s">
        <v>347</v>
      </c>
      <c r="E115" s="212" t="s">
        <v>143</v>
      </c>
      <c r="F115" s="212" t="s">
        <v>346</v>
      </c>
      <c r="G115" s="212" t="s">
        <v>142</v>
      </c>
      <c r="H115" s="212" t="s">
        <v>347</v>
      </c>
      <c r="I115" s="212" t="s">
        <v>143</v>
      </c>
      <c r="J115" s="212" t="s">
        <v>346</v>
      </c>
      <c r="K115" s="212" t="s">
        <v>431</v>
      </c>
    </row>
    <row r="116" spans="1:11" s="22" customFormat="1" ht="15.75">
      <c r="A116" s="439"/>
      <c r="B116" s="439"/>
      <c r="C116" s="208" t="s">
        <v>335</v>
      </c>
      <c r="D116" s="208" t="s">
        <v>335</v>
      </c>
      <c r="E116" s="208" t="s">
        <v>144</v>
      </c>
      <c r="F116" s="208" t="s">
        <v>134</v>
      </c>
      <c r="G116" s="208" t="s">
        <v>335</v>
      </c>
      <c r="H116" s="208" t="s">
        <v>335</v>
      </c>
      <c r="I116" s="208" t="s">
        <v>144</v>
      </c>
      <c r="J116" s="208" t="s">
        <v>134</v>
      </c>
      <c r="K116" s="208" t="s">
        <v>134</v>
      </c>
    </row>
    <row r="117" spans="1:11" ht="15.75">
      <c r="A117" s="340"/>
      <c r="B117" s="341"/>
      <c r="C117" s="282"/>
      <c r="D117" s="296"/>
      <c r="E117" s="326"/>
      <c r="F117" s="204">
        <f>D117*E117</f>
        <v>0</v>
      </c>
      <c r="G117" s="296"/>
      <c r="H117" s="296"/>
      <c r="I117" s="326"/>
      <c r="J117" s="204">
        <f>H117*I117</f>
        <v>0</v>
      </c>
      <c r="K117" s="191">
        <f>F117-J117</f>
        <v>0</v>
      </c>
    </row>
    <row r="118" spans="1:11" ht="15.75">
      <c r="A118" s="340"/>
      <c r="B118" s="341"/>
      <c r="C118" s="282"/>
      <c r="D118" s="296"/>
      <c r="E118" s="326"/>
      <c r="F118" s="204">
        <f aca="true" t="shared" si="3" ref="F118:F124">D118*E118</f>
        <v>0</v>
      </c>
      <c r="G118" s="296"/>
      <c r="H118" s="296"/>
      <c r="I118" s="326"/>
      <c r="J118" s="204">
        <f aca="true" t="shared" si="4" ref="J118:J123">H118*I118</f>
        <v>0</v>
      </c>
      <c r="K118" s="191">
        <f aca="true" t="shared" si="5" ref="K118:K123">F118-J118</f>
        <v>0</v>
      </c>
    </row>
    <row r="119" spans="1:11" ht="15.75">
      <c r="A119" s="340"/>
      <c r="B119" s="341"/>
      <c r="C119" s="282"/>
      <c r="D119" s="296"/>
      <c r="E119" s="326"/>
      <c r="F119" s="204">
        <f t="shared" si="3"/>
        <v>0</v>
      </c>
      <c r="G119" s="296"/>
      <c r="H119" s="296"/>
      <c r="I119" s="326"/>
      <c r="J119" s="204">
        <f t="shared" si="4"/>
        <v>0</v>
      </c>
      <c r="K119" s="191">
        <f t="shared" si="5"/>
        <v>0</v>
      </c>
    </row>
    <row r="120" spans="1:11" ht="15.75">
      <c r="A120" s="340"/>
      <c r="B120" s="341"/>
      <c r="C120" s="282"/>
      <c r="D120" s="296"/>
      <c r="E120" s="326"/>
      <c r="F120" s="204">
        <f t="shared" si="3"/>
        <v>0</v>
      </c>
      <c r="G120" s="296"/>
      <c r="H120" s="296"/>
      <c r="I120" s="326"/>
      <c r="J120" s="204">
        <f t="shared" si="4"/>
        <v>0</v>
      </c>
      <c r="K120" s="191">
        <f t="shared" si="5"/>
        <v>0</v>
      </c>
    </row>
    <row r="121" spans="1:11" ht="15.75">
      <c r="A121" s="340"/>
      <c r="B121" s="341"/>
      <c r="C121" s="282"/>
      <c r="D121" s="296"/>
      <c r="E121" s="326"/>
      <c r="F121" s="204">
        <f t="shared" si="3"/>
        <v>0</v>
      </c>
      <c r="G121" s="296"/>
      <c r="H121" s="296"/>
      <c r="I121" s="326"/>
      <c r="J121" s="204">
        <f t="shared" si="4"/>
        <v>0</v>
      </c>
      <c r="K121" s="191">
        <f t="shared" si="5"/>
        <v>0</v>
      </c>
    </row>
    <row r="122" spans="1:11" ht="15.75">
      <c r="A122" s="340"/>
      <c r="B122" s="341"/>
      <c r="C122" s="282"/>
      <c r="D122" s="296"/>
      <c r="E122" s="326"/>
      <c r="F122" s="204">
        <f t="shared" si="3"/>
        <v>0</v>
      </c>
      <c r="G122" s="296"/>
      <c r="H122" s="296"/>
      <c r="I122" s="326"/>
      <c r="J122" s="204">
        <f t="shared" si="4"/>
        <v>0</v>
      </c>
      <c r="K122" s="191">
        <f t="shared" si="5"/>
        <v>0</v>
      </c>
    </row>
    <row r="123" spans="1:11" ht="15.75">
      <c r="A123" s="342"/>
      <c r="B123" s="343"/>
      <c r="C123" s="344"/>
      <c r="D123" s="345"/>
      <c r="E123" s="346"/>
      <c r="F123" s="204">
        <f t="shared" si="3"/>
        <v>0</v>
      </c>
      <c r="G123" s="345"/>
      <c r="H123" s="345"/>
      <c r="I123" s="346"/>
      <c r="J123" s="204">
        <f t="shared" si="4"/>
        <v>0</v>
      </c>
      <c r="K123" s="191">
        <f t="shared" si="5"/>
        <v>0</v>
      </c>
    </row>
    <row r="124" spans="1:11" ht="15.75">
      <c r="A124" s="342"/>
      <c r="B124" s="343"/>
      <c r="C124" s="344"/>
      <c r="D124" s="345"/>
      <c r="E124" s="346"/>
      <c r="F124" s="204">
        <f t="shared" si="3"/>
        <v>0</v>
      </c>
      <c r="G124" s="345"/>
      <c r="H124" s="345"/>
      <c r="I124" s="346"/>
      <c r="J124" s="204">
        <f>H124*I124</f>
        <v>0</v>
      </c>
      <c r="K124" s="191">
        <f>F124-J124</f>
        <v>0</v>
      </c>
    </row>
    <row r="125" spans="1:11" ht="15.75">
      <c r="A125" s="693" t="s">
        <v>272</v>
      </c>
      <c r="B125" s="694"/>
      <c r="C125" s="694"/>
      <c r="D125" s="694"/>
      <c r="E125" s="694"/>
      <c r="F125" s="694"/>
      <c r="G125" s="694"/>
      <c r="H125" s="694"/>
      <c r="I125" s="695"/>
      <c r="J125" s="205">
        <f>SUM(J117:J124)</f>
        <v>0</v>
      </c>
      <c r="K125" s="205">
        <f>SUM(K117:K124)</f>
        <v>0</v>
      </c>
    </row>
    <row r="126" spans="1:11" ht="15.75">
      <c r="A126" s="692" t="s">
        <v>352</v>
      </c>
      <c r="B126" s="692"/>
      <c r="C126" s="692"/>
      <c r="D126" s="692"/>
      <c r="E126" s="692"/>
      <c r="F126" s="692"/>
      <c r="G126" s="692"/>
      <c r="H126" s="692"/>
      <c r="I126" s="692"/>
      <c r="J126" s="692"/>
      <c r="K126" s="692"/>
    </row>
    <row r="127" spans="1:11" ht="15.75">
      <c r="A127" s="3"/>
      <c r="B127" s="1"/>
      <c r="C127" s="1"/>
      <c r="D127" s="1"/>
      <c r="E127" s="1"/>
      <c r="F127" s="1"/>
      <c r="G127" s="1"/>
      <c r="H127" s="1"/>
      <c r="I127" s="1"/>
      <c r="J127" s="1"/>
      <c r="K127" s="255"/>
    </row>
  </sheetData>
  <sheetProtection/>
  <mergeCells count="238">
    <mergeCell ref="G38:H38"/>
    <mergeCell ref="I38:J38"/>
    <mergeCell ref="I15:J15"/>
    <mergeCell ref="G16:H16"/>
    <mergeCell ref="I16:J16"/>
    <mergeCell ref="G17:H17"/>
    <mergeCell ref="A113:K113"/>
    <mergeCell ref="F26:H26"/>
    <mergeCell ref="I17:J17"/>
    <mergeCell ref="G18:H18"/>
    <mergeCell ref="G37:H37"/>
    <mergeCell ref="I37:J37"/>
    <mergeCell ref="I41:J41"/>
    <mergeCell ref="A111:K111"/>
    <mergeCell ref="A126:K126"/>
    <mergeCell ref="B72:C73"/>
    <mergeCell ref="B75:C75"/>
    <mergeCell ref="B76:C76"/>
    <mergeCell ref="B80:C80"/>
    <mergeCell ref="B82:C82"/>
    <mergeCell ref="B83:C83"/>
    <mergeCell ref="A125:I125"/>
    <mergeCell ref="I39:J39"/>
    <mergeCell ref="I40:J40"/>
    <mergeCell ref="A46:J46"/>
    <mergeCell ref="F43:H43"/>
    <mergeCell ref="F45:H45"/>
    <mergeCell ref="I43:J43"/>
    <mergeCell ref="I45:J45"/>
    <mergeCell ref="A41:A42"/>
    <mergeCell ref="F41:H41"/>
    <mergeCell ref="F42:H42"/>
    <mergeCell ref="H67:J67"/>
    <mergeCell ref="A3:K3"/>
    <mergeCell ref="A85:K85"/>
    <mergeCell ref="A6:K6"/>
    <mergeCell ref="I18:J18"/>
    <mergeCell ref="G20:H20"/>
    <mergeCell ref="I20:J20"/>
    <mergeCell ref="G19:H19"/>
    <mergeCell ref="I19:J19"/>
    <mergeCell ref="G34:H34"/>
    <mergeCell ref="G40:H40"/>
    <mergeCell ref="I31:J31"/>
    <mergeCell ref="I32:J32"/>
    <mergeCell ref="G33:H33"/>
    <mergeCell ref="I33:J33"/>
    <mergeCell ref="H66:J66"/>
    <mergeCell ref="I34:J34"/>
    <mergeCell ref="G35:H35"/>
    <mergeCell ref="I35:J35"/>
    <mergeCell ref="G39:H39"/>
    <mergeCell ref="I26:J26"/>
    <mergeCell ref="A27:J27"/>
    <mergeCell ref="I29:J29"/>
    <mergeCell ref="I30:J30"/>
    <mergeCell ref="G31:H31"/>
    <mergeCell ref="G32:H32"/>
    <mergeCell ref="A68:K68"/>
    <mergeCell ref="A60:A61"/>
    <mergeCell ref="G50:H50"/>
    <mergeCell ref="A48:A49"/>
    <mergeCell ref="A22:A23"/>
    <mergeCell ref="G36:H36"/>
    <mergeCell ref="I36:J36"/>
    <mergeCell ref="G56:H56"/>
    <mergeCell ref="I56:J56"/>
    <mergeCell ref="I42:J42"/>
    <mergeCell ref="I25:J25"/>
    <mergeCell ref="I24:J24"/>
    <mergeCell ref="A10:A11"/>
    <mergeCell ref="B10:B11"/>
    <mergeCell ref="C10:D11"/>
    <mergeCell ref="C12:D12"/>
    <mergeCell ref="C13:D13"/>
    <mergeCell ref="C14:D14"/>
    <mergeCell ref="G14:H14"/>
    <mergeCell ref="I14:J14"/>
    <mergeCell ref="G13:H13"/>
    <mergeCell ref="G21:H21"/>
    <mergeCell ref="F22:H22"/>
    <mergeCell ref="F23:H23"/>
    <mergeCell ref="F24:H24"/>
    <mergeCell ref="F25:H25"/>
    <mergeCell ref="G15:H15"/>
    <mergeCell ref="A8:K8"/>
    <mergeCell ref="A4:K4"/>
    <mergeCell ref="A9:K9"/>
    <mergeCell ref="A28:K28"/>
    <mergeCell ref="A29:A30"/>
    <mergeCell ref="G29:H29"/>
    <mergeCell ref="G30:H30"/>
    <mergeCell ref="G10:H10"/>
    <mergeCell ref="G11:H11"/>
    <mergeCell ref="G12:H12"/>
    <mergeCell ref="G51:H51"/>
    <mergeCell ref="G59:H59"/>
    <mergeCell ref="A47:K47"/>
    <mergeCell ref="G48:H48"/>
    <mergeCell ref="G49:H49"/>
    <mergeCell ref="G52:H52"/>
    <mergeCell ref="I52:J52"/>
    <mergeCell ref="G53:H53"/>
    <mergeCell ref="I53:J53"/>
    <mergeCell ref="B48:B49"/>
    <mergeCell ref="F62:H62"/>
    <mergeCell ref="F64:H64"/>
    <mergeCell ref="I62:J62"/>
    <mergeCell ref="I64:J64"/>
    <mergeCell ref="C55:D55"/>
    <mergeCell ref="C56:D56"/>
    <mergeCell ref="C57:D57"/>
    <mergeCell ref="C58:D58"/>
    <mergeCell ref="C59:D59"/>
    <mergeCell ref="I60:J60"/>
    <mergeCell ref="B60:B61"/>
    <mergeCell ref="C60:D61"/>
    <mergeCell ref="G54:H54"/>
    <mergeCell ref="I54:J54"/>
    <mergeCell ref="G55:H55"/>
    <mergeCell ref="I55:J55"/>
    <mergeCell ref="A97:A99"/>
    <mergeCell ref="H84:I84"/>
    <mergeCell ref="A88:A89"/>
    <mergeCell ref="B88:B89"/>
    <mergeCell ref="H80:I80"/>
    <mergeCell ref="H82:I82"/>
    <mergeCell ref="E88:F88"/>
    <mergeCell ref="E89:F89"/>
    <mergeCell ref="H83:I83"/>
    <mergeCell ref="B84:C84"/>
    <mergeCell ref="I49:J49"/>
    <mergeCell ref="I50:J50"/>
    <mergeCell ref="I51:J51"/>
    <mergeCell ref="I59:J59"/>
    <mergeCell ref="E90:F90"/>
    <mergeCell ref="E94:F94"/>
    <mergeCell ref="A81:K81"/>
    <mergeCell ref="C62:D62"/>
    <mergeCell ref="C63:D63"/>
    <mergeCell ref="C64:D64"/>
    <mergeCell ref="I23:J23"/>
    <mergeCell ref="B114:B116"/>
    <mergeCell ref="C114:F114"/>
    <mergeCell ref="G114:J114"/>
    <mergeCell ref="H97:H98"/>
    <mergeCell ref="I97:I98"/>
    <mergeCell ref="J97:K98"/>
    <mergeCell ref="A100:I100"/>
    <mergeCell ref="A107:I107"/>
    <mergeCell ref="I48:J48"/>
    <mergeCell ref="E93:F93"/>
    <mergeCell ref="G93:H93"/>
    <mergeCell ref="J93:K93"/>
    <mergeCell ref="A114:A116"/>
    <mergeCell ref="I10:J10"/>
    <mergeCell ref="I11:J11"/>
    <mergeCell ref="I12:J12"/>
    <mergeCell ref="I13:J13"/>
    <mergeCell ref="I21:J21"/>
    <mergeCell ref="I22:J22"/>
    <mergeCell ref="E91:F91"/>
    <mergeCell ref="G91:H91"/>
    <mergeCell ref="J91:K91"/>
    <mergeCell ref="E92:F92"/>
    <mergeCell ref="G92:H92"/>
    <mergeCell ref="J92:K92"/>
    <mergeCell ref="J90:K90"/>
    <mergeCell ref="J94:K94"/>
    <mergeCell ref="G88:H88"/>
    <mergeCell ref="G89:H89"/>
    <mergeCell ref="G90:H90"/>
    <mergeCell ref="G94:H94"/>
    <mergeCell ref="A66:G67"/>
    <mergeCell ref="A65:J65"/>
    <mergeCell ref="F60:H60"/>
    <mergeCell ref="F61:H61"/>
    <mergeCell ref="I61:J61"/>
    <mergeCell ref="B97:B99"/>
    <mergeCell ref="C97:G97"/>
    <mergeCell ref="A96:K96"/>
    <mergeCell ref="J88:K88"/>
    <mergeCell ref="J89:K89"/>
    <mergeCell ref="H79:I79"/>
    <mergeCell ref="H72:I72"/>
    <mergeCell ref="H73:I73"/>
    <mergeCell ref="A74:K74"/>
    <mergeCell ref="H75:I75"/>
    <mergeCell ref="H76:I76"/>
    <mergeCell ref="B77:C77"/>
    <mergeCell ref="B78:C78"/>
    <mergeCell ref="B79:C79"/>
    <mergeCell ref="A72:A73"/>
    <mergeCell ref="F44:H44"/>
    <mergeCell ref="I44:J44"/>
    <mergeCell ref="F63:H63"/>
    <mergeCell ref="I63:J63"/>
    <mergeCell ref="H77:I77"/>
    <mergeCell ref="H78:I78"/>
    <mergeCell ref="G57:H57"/>
    <mergeCell ref="I57:J57"/>
    <mergeCell ref="G58:H58"/>
    <mergeCell ref="I58:J58"/>
    <mergeCell ref="C52:D52"/>
    <mergeCell ref="C53:D53"/>
    <mergeCell ref="C54:D54"/>
    <mergeCell ref="C45:D45"/>
    <mergeCell ref="C19:D19"/>
    <mergeCell ref="C20:D20"/>
    <mergeCell ref="C21:D21"/>
    <mergeCell ref="C31:D31"/>
    <mergeCell ref="C32:D32"/>
    <mergeCell ref="C33:D33"/>
    <mergeCell ref="C15:D15"/>
    <mergeCell ref="C16:D16"/>
    <mergeCell ref="C17:D17"/>
    <mergeCell ref="C18:D18"/>
    <mergeCell ref="C50:D50"/>
    <mergeCell ref="C51:D51"/>
    <mergeCell ref="C34:D34"/>
    <mergeCell ref="C35:D35"/>
    <mergeCell ref="C36:D36"/>
    <mergeCell ref="C48:D49"/>
    <mergeCell ref="C43:D43"/>
    <mergeCell ref="C44:D44"/>
    <mergeCell ref="B41:B42"/>
    <mergeCell ref="C41:D42"/>
    <mergeCell ref="C37:D37"/>
    <mergeCell ref="C38:D38"/>
    <mergeCell ref="C39:D39"/>
    <mergeCell ref="C40:D40"/>
    <mergeCell ref="B22:B23"/>
    <mergeCell ref="C22:D23"/>
    <mergeCell ref="B29:B30"/>
    <mergeCell ref="C29:D30"/>
    <mergeCell ref="C24:D24"/>
    <mergeCell ref="C25:D25"/>
    <mergeCell ref="C26:D26"/>
  </mergeCells>
  <conditionalFormatting sqref="A3:K9 A27:K28 A11 A10:C10 A12:C12 E10:K12 I13:K21 I31:K40 K50:K59 E29:K30 A13:A26 A46:K47 A29:A45 A65:K126 A48:A64 E48:K49 E22:K26 E41:K45 E60:K64">
    <cfRule type="expression" priority="30" dxfId="0">
      <formula>$M$2=0</formula>
    </cfRule>
  </conditionalFormatting>
  <conditionalFormatting sqref="A6:K9 A27:K28 A11 A10:C10 A12:C12 E10:K12 I13:K21 I31:K40 K50:K59 E29:K30 A13:A26 A46:K47 A29:A45 A65:K111 A48:A64 E48:K49 E22:K26 E41:K45 E60:K64">
    <cfRule type="expression" priority="29" dxfId="59">
      <formula>$M$1=1</formula>
    </cfRule>
  </conditionalFormatting>
  <conditionalFormatting sqref="B13:C21 E13:H21">
    <cfRule type="expression" priority="28" dxfId="0">
      <formula>$M$2=0</formula>
    </cfRule>
  </conditionalFormatting>
  <conditionalFormatting sqref="B13:C21 E13:H21">
    <cfRule type="expression" priority="27" dxfId="59">
      <formula>$M$1=1</formula>
    </cfRule>
  </conditionalFormatting>
  <conditionalFormatting sqref="B31:C40 E31:H40">
    <cfRule type="expression" priority="26" dxfId="0">
      <formula>$M$2=0</formula>
    </cfRule>
  </conditionalFormatting>
  <conditionalFormatting sqref="B31:C40 E31:H40">
    <cfRule type="expression" priority="25" dxfId="59">
      <formula>$M$1=1</formula>
    </cfRule>
  </conditionalFormatting>
  <conditionalFormatting sqref="B22:C22">
    <cfRule type="expression" priority="22" dxfId="0">
      <formula>$M$2=0</formula>
    </cfRule>
  </conditionalFormatting>
  <conditionalFormatting sqref="B22:C22">
    <cfRule type="expression" priority="21" dxfId="59">
      <formula>$M$1=1</formula>
    </cfRule>
  </conditionalFormatting>
  <conditionalFormatting sqref="B29:C29">
    <cfRule type="expression" priority="20" dxfId="0">
      <formula>$M$2=0</formula>
    </cfRule>
  </conditionalFormatting>
  <conditionalFormatting sqref="B29:C29">
    <cfRule type="expression" priority="19" dxfId="59">
      <formula>$M$1=1</formula>
    </cfRule>
  </conditionalFormatting>
  <conditionalFormatting sqref="B24:C26">
    <cfRule type="expression" priority="18" dxfId="0">
      <formula>$M$2=0</formula>
    </cfRule>
  </conditionalFormatting>
  <conditionalFormatting sqref="B24:C26">
    <cfRule type="expression" priority="17" dxfId="59">
      <formula>$M$1=1</formula>
    </cfRule>
  </conditionalFormatting>
  <conditionalFormatting sqref="B43:C45">
    <cfRule type="expression" priority="16" dxfId="0">
      <formula>$M$2=0</formula>
    </cfRule>
  </conditionalFormatting>
  <conditionalFormatting sqref="B43:C45">
    <cfRule type="expression" priority="15" dxfId="59">
      <formula>$M$1=1</formula>
    </cfRule>
  </conditionalFormatting>
  <conditionalFormatting sqref="B48:C48">
    <cfRule type="expression" priority="7" dxfId="59">
      <formula>$M$1=1</formula>
    </cfRule>
  </conditionalFormatting>
  <conditionalFormatting sqref="B41:C41">
    <cfRule type="expression" priority="12" dxfId="0">
      <formula>$M$2=0</formula>
    </cfRule>
  </conditionalFormatting>
  <conditionalFormatting sqref="B41:C41">
    <cfRule type="expression" priority="11" dxfId="59">
      <formula>$M$1=1</formula>
    </cfRule>
  </conditionalFormatting>
  <conditionalFormatting sqref="B60:C60">
    <cfRule type="expression" priority="10" dxfId="0">
      <formula>$M$2=0</formula>
    </cfRule>
  </conditionalFormatting>
  <conditionalFormatting sqref="B60:C60">
    <cfRule type="expression" priority="9" dxfId="59">
      <formula>$M$1=1</formula>
    </cfRule>
  </conditionalFormatting>
  <conditionalFormatting sqref="B48:C48">
    <cfRule type="expression" priority="8" dxfId="0">
      <formula>$M$2=0</formula>
    </cfRule>
  </conditionalFormatting>
  <conditionalFormatting sqref="I50:J59">
    <cfRule type="expression" priority="6" dxfId="0">
      <formula>$M$2=0</formula>
    </cfRule>
  </conditionalFormatting>
  <conditionalFormatting sqref="I50:J59">
    <cfRule type="expression" priority="5" dxfId="59">
      <formula>$M$1=1</formula>
    </cfRule>
  </conditionalFormatting>
  <conditionalFormatting sqref="B50:C59 E50:H59">
    <cfRule type="expression" priority="4" dxfId="0">
      <formula>$M$2=0</formula>
    </cfRule>
  </conditionalFormatting>
  <conditionalFormatting sqref="B50:C59 E50:H59">
    <cfRule type="expression" priority="3" dxfId="59">
      <formula>$M$1=1</formula>
    </cfRule>
  </conditionalFormatting>
  <conditionalFormatting sqref="B62:C64">
    <cfRule type="expression" priority="2" dxfId="0">
      <formula>$M$2=0</formula>
    </cfRule>
  </conditionalFormatting>
  <conditionalFormatting sqref="B62:C64">
    <cfRule type="expression" priority="1" dxfId="59">
      <formula>$M$1=1</formula>
    </cfRule>
  </conditionalFormatting>
  <dataValidations count="1">
    <dataValidation type="list" allowBlank="1" showInputMessage="1" showErrorMessage="1" sqref="H75:I80 H82:I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2" max="10" man="1"/>
  </rowBreaks>
  <colBreaks count="1" manualBreakCount="1">
    <brk id="14" max="65535" man="1"/>
  </colBreaks>
  <ignoredErrors>
    <ignoredError sqref="K67 E75:F80 E82:F84 J12 J31" unlockedFormula="1"/>
  </ignoredErrors>
</worksheet>
</file>

<file path=xl/worksheets/sheet12.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3">
      <selection activeCell="B4" sqref="B4"/>
    </sheetView>
  </sheetViews>
  <sheetFormatPr defaultColWidth="9.140625" defaultRowHeight="15"/>
  <cols>
    <col min="1" max="1" width="9.140625" style="52" customWidth="1"/>
    <col min="2" max="2" width="70.28125" style="52" customWidth="1"/>
    <col min="3" max="3" width="13.7109375" style="52" customWidth="1"/>
    <col min="4" max="4" width="14.8515625" style="52" customWidth="1"/>
    <col min="5" max="5" width="15.57421875" style="52" customWidth="1"/>
    <col min="6" max="16384" width="9.140625" style="52" customWidth="1"/>
  </cols>
  <sheetData>
    <row r="1" spans="2:6" ht="66">
      <c r="B1" s="384"/>
      <c r="C1" s="386" t="s">
        <v>652</v>
      </c>
      <c r="D1" s="386" t="s">
        <v>653</v>
      </c>
      <c r="E1" s="386" t="s">
        <v>654</v>
      </c>
      <c r="F1" s="386" t="s">
        <v>656</v>
      </c>
    </row>
    <row r="2" spans="1:6" ht="15.75">
      <c r="A2" s="206"/>
      <c r="B2" s="384" t="s">
        <v>648</v>
      </c>
      <c r="C2" s="385">
        <f>8!F7-8!C7+8!F8-8!C8</f>
        <v>0</v>
      </c>
      <c r="D2" s="387">
        <f>IF(E2&gt;0,E2/C2,"")</f>
      </c>
      <c r="E2" s="385">
        <f>8!I7+8!I8</f>
        <v>0</v>
      </c>
      <c r="F2" s="385" t="e">
        <f>8!G7</f>
        <v>#DIV/0!</v>
      </c>
    </row>
    <row r="3" spans="2:5" ht="15.75">
      <c r="B3" s="384" t="s">
        <v>649</v>
      </c>
      <c r="C3" s="385">
        <f>8!F9-8!C9+8!F10-8!C10+8!F11-8!C11</f>
        <v>0</v>
      </c>
      <c r="D3" s="387">
        <f>IF(E3&gt;0,E3/C3,"")</f>
      </c>
      <c r="E3" s="385">
        <f>8!I9+8!I10+8!I11</f>
        <v>0</v>
      </c>
    </row>
    <row r="4" spans="2:5" ht="15.75">
      <c r="B4" s="384" t="s">
        <v>650</v>
      </c>
      <c r="C4" s="385">
        <f>8!F12-8!C12+8!F13-8!C13</f>
        <v>0</v>
      </c>
      <c r="D4" s="387">
        <f>IF(E4&gt;0,E4/C4,"")</f>
      </c>
      <c r="E4" s="385">
        <f>8!I12+8!I13</f>
        <v>0</v>
      </c>
    </row>
    <row r="5" spans="2:5" ht="15.75">
      <c r="B5" s="384" t="s">
        <v>651</v>
      </c>
      <c r="C5" s="385">
        <f>8!F16</f>
        <v>0</v>
      </c>
      <c r="D5" s="387">
        <f>IF(E5&gt;0,E5/C5,"")</f>
      </c>
      <c r="E5" s="385">
        <f>8!I16</f>
        <v>0</v>
      </c>
    </row>
    <row r="8" spans="1:19" s="353" customFormat="1" ht="15" customHeight="1">
      <c r="A8" s="355">
        <f>IF(8!F14&lt;&gt;0,8!F14/(3!E10),0)</f>
        <v>0</v>
      </c>
      <c r="B8" s="359" t="s">
        <v>655</v>
      </c>
      <c r="C8" s="52"/>
      <c r="D8" s="52"/>
      <c r="E8" s="52"/>
      <c r="F8" s="52"/>
      <c r="G8" s="52"/>
      <c r="H8" s="351"/>
      <c r="I8" s="52"/>
      <c r="J8" s="52"/>
      <c r="K8" s="52"/>
      <c r="L8" s="52"/>
      <c r="M8" s="52"/>
      <c r="N8" s="52"/>
      <c r="O8" s="52"/>
      <c r="P8" s="52"/>
      <c r="Q8" s="52"/>
      <c r="R8" s="352"/>
      <c r="S8" s="352"/>
    </row>
    <row r="9" spans="1:19" s="353" customFormat="1" ht="15" customHeight="1">
      <c r="A9" s="355">
        <f>IF(A8&gt;410,410,A8)</f>
        <v>0</v>
      </c>
      <c r="B9" s="356"/>
      <c r="C9" s="52"/>
      <c r="D9" s="52"/>
      <c r="E9" s="52"/>
      <c r="F9" s="52"/>
      <c r="G9" s="52"/>
      <c r="H9" s="351"/>
      <c r="I9" s="52"/>
      <c r="J9" s="52"/>
      <c r="K9" s="52"/>
      <c r="L9" s="52"/>
      <c r="M9" s="52"/>
      <c r="N9" s="52"/>
      <c r="O9" s="52"/>
      <c r="P9" s="52"/>
      <c r="Q9" s="52"/>
      <c r="R9" s="352"/>
      <c r="S9" s="352"/>
    </row>
    <row r="10" spans="1:19" s="353" customFormat="1" ht="15.75" customHeight="1">
      <c r="A10" s="52"/>
      <c r="B10" s="357"/>
      <c r="C10" s="52"/>
      <c r="D10" s="52"/>
      <c r="E10" s="52"/>
      <c r="F10" s="52"/>
      <c r="G10" s="52"/>
      <c r="H10" s="351"/>
      <c r="I10" s="52"/>
      <c r="J10" s="52"/>
      <c r="K10" s="52"/>
      <c r="L10" s="52"/>
      <c r="M10" s="52"/>
      <c r="N10" s="52"/>
      <c r="O10" s="52"/>
      <c r="P10" s="52"/>
      <c r="Q10" s="52"/>
      <c r="R10" s="352"/>
      <c r="S10" s="352"/>
    </row>
    <row r="11" spans="1:19" s="353" customFormat="1" ht="15.75" customHeight="1">
      <c r="A11" s="52"/>
      <c r="B11" s="357"/>
      <c r="C11" s="52"/>
      <c r="D11" s="52"/>
      <c r="E11" s="52"/>
      <c r="F11" s="52"/>
      <c r="G11" s="52"/>
      <c r="H11" s="351"/>
      <c r="I11" s="52"/>
      <c r="J11" s="52"/>
      <c r="K11" s="52"/>
      <c r="L11" s="52"/>
      <c r="M11" s="52"/>
      <c r="N11" s="52"/>
      <c r="O11" s="52"/>
      <c r="P11" s="52"/>
      <c r="Q11" s="52"/>
      <c r="R11" s="352"/>
      <c r="S11" s="352"/>
    </row>
    <row r="12" spans="1:19" s="353" customFormat="1" ht="15" customHeight="1">
      <c r="A12" s="52"/>
      <c r="B12" s="357"/>
      <c r="C12" s="52"/>
      <c r="D12" s="52"/>
      <c r="E12" s="52"/>
      <c r="F12" s="52"/>
      <c r="G12" s="52"/>
      <c r="H12" s="351"/>
      <c r="I12" s="52"/>
      <c r="J12" s="52"/>
      <c r="K12" s="52"/>
      <c r="L12" s="52"/>
      <c r="M12" s="52"/>
      <c r="N12" s="52"/>
      <c r="O12" s="52"/>
      <c r="P12" s="52"/>
      <c r="Q12" s="52"/>
      <c r="R12" s="352"/>
      <c r="S12" s="352"/>
    </row>
    <row r="13" spans="1:19" s="353" customFormat="1" ht="14.25" customHeight="1">
      <c r="A13" s="52"/>
      <c r="B13" s="357"/>
      <c r="C13" s="52"/>
      <c r="D13" s="52"/>
      <c r="E13" s="52"/>
      <c r="F13" s="52"/>
      <c r="G13" s="52"/>
      <c r="H13" s="351"/>
      <c r="I13" s="52"/>
      <c r="J13" s="52"/>
      <c r="K13" s="52"/>
      <c r="L13" s="52"/>
      <c r="M13" s="52"/>
      <c r="N13" s="52"/>
      <c r="O13" s="52"/>
      <c r="P13" s="52"/>
      <c r="Q13" s="52"/>
      <c r="R13" s="352"/>
      <c r="S13" s="352"/>
    </row>
    <row r="14" spans="1:19" s="353" customFormat="1" ht="15.75">
      <c r="A14" s="52"/>
      <c r="B14" s="358"/>
      <c r="C14" s="52"/>
      <c r="D14" s="52"/>
      <c r="E14" s="52"/>
      <c r="F14" s="52"/>
      <c r="G14" s="52"/>
      <c r="J14" s="52"/>
      <c r="K14" s="52"/>
      <c r="L14" s="52"/>
      <c r="M14" s="52"/>
      <c r="N14" s="354"/>
      <c r="O14" s="352"/>
      <c r="P14" s="352"/>
      <c r="Q14" s="352"/>
      <c r="R14" s="352"/>
      <c r="S14" s="352"/>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34">
      <selection activeCell="J21" sqref="J21"/>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7" customFormat="1" ht="12.75">
      <c r="I1" s="116" t="s">
        <v>0</v>
      </c>
      <c r="K1" s="120">
        <f>SATURS!$C$3</f>
        <v>0</v>
      </c>
    </row>
    <row r="2" spans="9:11" s="117" customFormat="1" ht="12.75">
      <c r="I2" s="116" t="s">
        <v>1</v>
      </c>
      <c r="K2" s="117">
        <f>SATURS!$C$5</f>
        <v>1</v>
      </c>
    </row>
    <row r="3" s="117" customFormat="1" ht="12.75">
      <c r="I3" s="116" t="s">
        <v>2</v>
      </c>
    </row>
    <row r="4" s="117" customFormat="1" ht="12.75">
      <c r="I4" s="116" t="s">
        <v>3</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405" t="s">
        <v>177</v>
      </c>
      <c r="B12" s="405"/>
      <c r="C12" s="405"/>
      <c r="D12" s="405"/>
      <c r="E12" s="405"/>
      <c r="F12" s="405"/>
      <c r="G12" s="405"/>
      <c r="H12" s="405"/>
      <c r="I12" s="405"/>
    </row>
    <row r="14" spans="3:7" ht="18.75">
      <c r="C14" s="35"/>
      <c r="D14" s="25"/>
      <c r="E14" s="272"/>
      <c r="F14" s="6"/>
      <c r="G14" s="6"/>
    </row>
    <row r="15" ht="15">
      <c r="E15" s="26" t="s">
        <v>14</v>
      </c>
    </row>
    <row r="16" spans="3:4" ht="18.75">
      <c r="C16" s="2" t="s">
        <v>5</v>
      </c>
      <c r="D16" s="89">
        <f>1!E3</f>
        <v>0</v>
      </c>
    </row>
    <row r="17" ht="15.75">
      <c r="C17" s="5"/>
    </row>
    <row r="18" spans="1:9" ht="15.75">
      <c r="A18" s="260"/>
      <c r="B18" s="261"/>
      <c r="C18" s="262"/>
      <c r="D18" s="261"/>
      <c r="E18" s="261"/>
      <c r="F18" s="261"/>
      <c r="G18" s="261"/>
      <c r="H18" s="261"/>
      <c r="I18" s="263"/>
    </row>
    <row r="19" spans="1:9" ht="18.75">
      <c r="A19" s="264"/>
      <c r="B19" s="265"/>
      <c r="C19" s="266"/>
      <c r="D19" s="265"/>
      <c r="E19" s="265"/>
      <c r="F19" s="265"/>
      <c r="G19" s="265"/>
      <c r="H19" s="265"/>
      <c r="I19" s="267"/>
    </row>
    <row r="20" spans="1:9" ht="18.75">
      <c r="A20" s="264"/>
      <c r="B20" s="265"/>
      <c r="C20" s="266"/>
      <c r="D20" s="265"/>
      <c r="E20" s="265"/>
      <c r="F20" s="265"/>
      <c r="G20" s="265"/>
      <c r="H20" s="265"/>
      <c r="I20" s="267"/>
    </row>
    <row r="21" spans="1:9" ht="18.75">
      <c r="A21" s="264"/>
      <c r="B21" s="265"/>
      <c r="C21" s="266"/>
      <c r="D21" s="265"/>
      <c r="E21" s="265"/>
      <c r="F21" s="265"/>
      <c r="G21" s="265"/>
      <c r="H21" s="265"/>
      <c r="I21" s="267"/>
    </row>
    <row r="22" spans="1:9" ht="18.75">
      <c r="A22" s="264"/>
      <c r="B22" s="265"/>
      <c r="C22" s="268"/>
      <c r="D22" s="265"/>
      <c r="E22" s="265"/>
      <c r="F22" s="265"/>
      <c r="G22" s="265"/>
      <c r="H22" s="265"/>
      <c r="I22" s="267"/>
    </row>
    <row r="23" spans="1:9" ht="18.75">
      <c r="A23" s="264"/>
      <c r="B23" s="265"/>
      <c r="C23" s="268"/>
      <c r="D23" s="265"/>
      <c r="E23" s="265"/>
      <c r="F23" s="265"/>
      <c r="G23" s="265"/>
      <c r="H23" s="265"/>
      <c r="I23" s="267"/>
    </row>
    <row r="24" spans="1:9" ht="18.75">
      <c r="A24" s="264"/>
      <c r="B24" s="265"/>
      <c r="C24" s="268"/>
      <c r="D24" s="265"/>
      <c r="E24" s="265"/>
      <c r="F24" s="265"/>
      <c r="G24" s="265"/>
      <c r="H24" s="265"/>
      <c r="I24" s="267"/>
    </row>
    <row r="25" spans="1:9" ht="15.75" customHeight="1">
      <c r="A25" s="264"/>
      <c r="B25" s="406" t="s">
        <v>302</v>
      </c>
      <c r="C25" s="406"/>
      <c r="D25" s="406"/>
      <c r="E25" s="406"/>
      <c r="F25" s="406"/>
      <c r="G25" s="406"/>
      <c r="H25" s="406"/>
      <c r="I25" s="267"/>
    </row>
    <row r="26" spans="1:9" ht="15">
      <c r="A26" s="264"/>
      <c r="B26" s="265"/>
      <c r="C26" s="265"/>
      <c r="D26" s="265"/>
      <c r="E26" s="265"/>
      <c r="F26" s="265"/>
      <c r="G26" s="265"/>
      <c r="H26" s="265"/>
      <c r="I26" s="267"/>
    </row>
    <row r="27" spans="1:9" ht="15">
      <c r="A27" s="264"/>
      <c r="B27" s="265"/>
      <c r="C27" s="265"/>
      <c r="D27" s="265"/>
      <c r="E27" s="265"/>
      <c r="F27" s="265"/>
      <c r="G27" s="265"/>
      <c r="H27" s="265"/>
      <c r="I27" s="267"/>
    </row>
    <row r="28" spans="1:9" ht="15">
      <c r="A28" s="264"/>
      <c r="B28" s="265"/>
      <c r="C28" s="265"/>
      <c r="D28" s="265"/>
      <c r="E28" s="265"/>
      <c r="F28" s="265"/>
      <c r="G28" s="265"/>
      <c r="H28" s="265"/>
      <c r="I28" s="267"/>
    </row>
    <row r="29" spans="1:9" ht="15">
      <c r="A29" s="264"/>
      <c r="B29" s="265"/>
      <c r="C29" s="265"/>
      <c r="D29" s="265"/>
      <c r="E29" s="265"/>
      <c r="F29" s="265"/>
      <c r="G29" s="265"/>
      <c r="H29" s="265"/>
      <c r="I29" s="267"/>
    </row>
    <row r="30" spans="1:9" ht="15">
      <c r="A30" s="264"/>
      <c r="B30" s="265"/>
      <c r="C30" s="265"/>
      <c r="D30" s="265"/>
      <c r="E30" s="265"/>
      <c r="F30" s="265"/>
      <c r="G30" s="265"/>
      <c r="H30" s="265"/>
      <c r="I30" s="267"/>
    </row>
    <row r="31" spans="1:9" ht="15">
      <c r="A31" s="264"/>
      <c r="B31" s="265"/>
      <c r="C31" s="265"/>
      <c r="D31" s="265"/>
      <c r="E31" s="265"/>
      <c r="F31" s="265"/>
      <c r="G31" s="265"/>
      <c r="H31" s="265"/>
      <c r="I31" s="267"/>
    </row>
    <row r="32" spans="1:9" ht="15">
      <c r="A32" s="264"/>
      <c r="B32" s="265"/>
      <c r="C32" s="265"/>
      <c r="D32" s="265"/>
      <c r="E32" s="265"/>
      <c r="F32" s="265"/>
      <c r="G32" s="265"/>
      <c r="H32" s="265"/>
      <c r="I32" s="267"/>
    </row>
    <row r="33" spans="1:9" ht="15">
      <c r="A33" s="264"/>
      <c r="B33" s="265"/>
      <c r="C33" s="265"/>
      <c r="D33" s="265"/>
      <c r="E33" s="265"/>
      <c r="F33" s="265"/>
      <c r="G33" s="265"/>
      <c r="H33" s="265"/>
      <c r="I33" s="267"/>
    </row>
    <row r="34" spans="1:9" ht="15">
      <c r="A34" s="269"/>
      <c r="B34" s="270"/>
      <c r="C34" s="270"/>
      <c r="D34" s="270"/>
      <c r="E34" s="270"/>
      <c r="F34" s="270"/>
      <c r="G34" s="270"/>
      <c r="H34" s="270"/>
      <c r="I34" s="271"/>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7"/>
  <sheetViews>
    <sheetView view="pageBreakPreview" zoomScale="85" zoomScaleSheetLayoutView="85" zoomScalePageLayoutView="80" workbookViewId="0" topLeftCell="A1">
      <selection activeCell="A48" sqref="A48:H48"/>
    </sheetView>
  </sheetViews>
  <sheetFormatPr defaultColWidth="9.140625" defaultRowHeight="15"/>
  <cols>
    <col min="1" max="1" width="5.8515625" style="27"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420" t="s">
        <v>6</v>
      </c>
      <c r="B1" s="420"/>
      <c r="C1" s="420"/>
      <c r="D1" s="420"/>
      <c r="E1" s="420"/>
      <c r="F1" s="420"/>
      <c r="G1" s="420"/>
      <c r="H1" s="420"/>
      <c r="I1" s="14"/>
      <c r="J1" s="120"/>
    </row>
    <row r="2" spans="1:10" ht="15.75">
      <c r="A2" s="112" t="s">
        <v>384</v>
      </c>
      <c r="B2" s="14" t="s">
        <v>7</v>
      </c>
      <c r="C2" s="14"/>
      <c r="D2" s="14"/>
      <c r="J2" s="117">
        <f>SATURS!$C$5</f>
        <v>1</v>
      </c>
    </row>
    <row r="3" spans="1:8" ht="15.75">
      <c r="A3" s="10" t="s">
        <v>454</v>
      </c>
      <c r="B3" s="407" t="s">
        <v>4</v>
      </c>
      <c r="C3" s="407"/>
      <c r="D3" s="407"/>
      <c r="E3" s="421"/>
      <c r="F3" s="422"/>
      <c r="G3" s="422"/>
      <c r="H3" s="423"/>
    </row>
    <row r="4" spans="1:8" ht="15.75">
      <c r="A4" s="9" t="s">
        <v>8</v>
      </c>
      <c r="B4" s="407" t="s">
        <v>11</v>
      </c>
      <c r="C4" s="407"/>
      <c r="D4" s="407"/>
      <c r="E4" s="424"/>
      <c r="F4" s="425"/>
      <c r="G4" s="425"/>
      <c r="H4" s="426"/>
    </row>
    <row r="5" spans="1:8" ht="15.75">
      <c r="A5" s="9" t="s">
        <v>9</v>
      </c>
      <c r="B5" s="407" t="s">
        <v>12</v>
      </c>
      <c r="C5" s="407"/>
      <c r="D5" s="407"/>
      <c r="E5" s="427"/>
      <c r="F5" s="428"/>
      <c r="G5" s="428"/>
      <c r="H5" s="429"/>
    </row>
    <row r="6" spans="1:8" ht="47.25" customHeight="1">
      <c r="A6" s="10" t="s">
        <v>10</v>
      </c>
      <c r="B6" s="178" t="s">
        <v>13</v>
      </c>
      <c r="C6" s="178"/>
      <c r="D6" s="210"/>
      <c r="E6" s="273"/>
      <c r="F6" s="274"/>
      <c r="G6" s="274"/>
      <c r="H6" s="275"/>
    </row>
    <row r="7" spans="1:8" ht="15.75">
      <c r="A7" s="9"/>
      <c r="B7" s="407" t="s">
        <v>592</v>
      </c>
      <c r="C7" s="407"/>
      <c r="D7" s="407"/>
      <c r="E7" s="408"/>
      <c r="F7" s="409"/>
      <c r="G7" s="409"/>
      <c r="H7" s="410"/>
    </row>
    <row r="8" spans="1:8" ht="15.75">
      <c r="A8" s="9"/>
      <c r="B8" s="407" t="s">
        <v>593</v>
      </c>
      <c r="C8" s="407"/>
      <c r="D8" s="407"/>
      <c r="E8" s="411">
        <f>IF(ISNA(VLOOKUP(E7,B58:E67,4,FALSE)),"",VLOOKUP(E7,B58:E67,4,FALSE))</f>
      </c>
      <c r="F8" s="412"/>
      <c r="G8" s="412"/>
      <c r="H8" s="413"/>
    </row>
    <row r="9" spans="1:8" ht="15.75">
      <c r="A9" s="9"/>
      <c r="B9" s="407" t="s">
        <v>594</v>
      </c>
      <c r="C9" s="407"/>
      <c r="D9" s="407"/>
      <c r="E9" s="411">
        <f>IF(ISNA(VLOOKUP(E7,B58:E67,2,FALSE)),"",VLOOKUP(E7,B58:E67,2,FALSE))</f>
      </c>
      <c r="F9" s="412"/>
      <c r="G9" s="412"/>
      <c r="H9" s="413"/>
    </row>
    <row r="11" spans="1:4" ht="15.75">
      <c r="A11" s="112" t="s">
        <v>33</v>
      </c>
      <c r="B11" s="31" t="s">
        <v>303</v>
      </c>
      <c r="C11" s="31"/>
      <c r="D11" s="31"/>
    </row>
    <row r="12" spans="1:8" ht="15.75">
      <c r="A12" s="9" t="s">
        <v>23</v>
      </c>
      <c r="B12" s="417" t="s">
        <v>14</v>
      </c>
      <c r="C12" s="418"/>
      <c r="D12" s="419"/>
      <c r="E12" s="414"/>
      <c r="F12" s="415"/>
      <c r="G12" s="415"/>
      <c r="H12" s="416"/>
    </row>
    <row r="13" spans="1:8" ht="15.75">
      <c r="A13" s="9" t="s">
        <v>24</v>
      </c>
      <c r="B13" s="407" t="s">
        <v>15</v>
      </c>
      <c r="C13" s="407"/>
      <c r="D13" s="407"/>
      <c r="E13" s="414"/>
      <c r="F13" s="415"/>
      <c r="G13" s="415"/>
      <c r="H13" s="416"/>
    </row>
    <row r="14" spans="1:8" ht="15.75">
      <c r="A14" s="9" t="s">
        <v>25</v>
      </c>
      <c r="B14" s="407" t="s">
        <v>16</v>
      </c>
      <c r="C14" s="407"/>
      <c r="D14" s="407"/>
      <c r="E14" s="414"/>
      <c r="F14" s="415"/>
      <c r="G14" s="415"/>
      <c r="H14" s="416"/>
    </row>
    <row r="15" spans="1:8" ht="15.75">
      <c r="A15" s="9" t="s">
        <v>26</v>
      </c>
      <c r="B15" s="407" t="s">
        <v>17</v>
      </c>
      <c r="C15" s="407"/>
      <c r="D15" s="407"/>
      <c r="E15" s="414"/>
      <c r="F15" s="415"/>
      <c r="G15" s="415"/>
      <c r="H15" s="416"/>
    </row>
    <row r="16" spans="1:8" ht="15.75">
      <c r="A16" s="9" t="s">
        <v>27</v>
      </c>
      <c r="B16" s="407" t="s">
        <v>18</v>
      </c>
      <c r="C16" s="407"/>
      <c r="D16" s="407"/>
      <c r="E16" s="414"/>
      <c r="F16" s="415"/>
      <c r="G16" s="415"/>
      <c r="H16" s="416"/>
    </row>
    <row r="17" spans="1:8" ht="15.75">
      <c r="A17" s="9" t="s">
        <v>28</v>
      </c>
      <c r="B17" s="407" t="s">
        <v>19</v>
      </c>
      <c r="C17" s="407"/>
      <c r="D17" s="407"/>
      <c r="E17" s="414"/>
      <c r="F17" s="415"/>
      <c r="G17" s="415"/>
      <c r="H17" s="416"/>
    </row>
    <row r="18" spans="1:8" ht="15.75">
      <c r="A18" s="9" t="s">
        <v>29</v>
      </c>
      <c r="B18" s="407" t="s">
        <v>20</v>
      </c>
      <c r="C18" s="407"/>
      <c r="D18" s="407"/>
      <c r="E18" s="414"/>
      <c r="F18" s="415"/>
      <c r="G18" s="415"/>
      <c r="H18" s="416"/>
    </row>
    <row r="19" spans="1:8" ht="15.75">
      <c r="A19" s="9" t="s">
        <v>30</v>
      </c>
      <c r="B19" s="407" t="s">
        <v>21</v>
      </c>
      <c r="C19" s="407"/>
      <c r="D19" s="407"/>
      <c r="E19" s="414"/>
      <c r="F19" s="415"/>
      <c r="G19" s="415"/>
      <c r="H19" s="416"/>
    </row>
    <row r="20" spans="1:8" ht="15.75">
      <c r="A20" s="9" t="s">
        <v>31</v>
      </c>
      <c r="B20" s="407" t="s">
        <v>22</v>
      </c>
      <c r="C20" s="407"/>
      <c r="D20" s="407"/>
      <c r="E20" s="414"/>
      <c r="F20" s="415"/>
      <c r="G20" s="415"/>
      <c r="H20" s="416"/>
    </row>
    <row r="22" spans="1:4" ht="15.75">
      <c r="A22" s="113" t="s">
        <v>34</v>
      </c>
      <c r="B22" s="15" t="s">
        <v>32</v>
      </c>
      <c r="C22" s="15"/>
      <c r="D22" s="15"/>
    </row>
    <row r="23" spans="1:8" ht="15.75">
      <c r="A23" s="50" t="s">
        <v>35</v>
      </c>
      <c r="B23" s="407" t="s">
        <v>40</v>
      </c>
      <c r="C23" s="407"/>
      <c r="D23" s="407"/>
      <c r="E23" s="414"/>
      <c r="F23" s="415"/>
      <c r="G23" s="415"/>
      <c r="H23" s="416"/>
    </row>
    <row r="24" spans="1:8" ht="15.75">
      <c r="A24" s="50" t="s">
        <v>36</v>
      </c>
      <c r="B24" s="407" t="s">
        <v>304</v>
      </c>
      <c r="C24" s="407"/>
      <c r="D24" s="407"/>
      <c r="E24" s="414"/>
      <c r="F24" s="415"/>
      <c r="G24" s="415"/>
      <c r="H24" s="416"/>
    </row>
    <row r="25" spans="1:8" ht="15.75">
      <c r="A25" s="50" t="s">
        <v>37</v>
      </c>
      <c r="B25" s="407" t="s">
        <v>661</v>
      </c>
      <c r="C25" s="407"/>
      <c r="D25" s="407"/>
      <c r="E25" s="414"/>
      <c r="F25" s="415"/>
      <c r="G25" s="415"/>
      <c r="H25" s="416"/>
    </row>
    <row r="26" spans="1:8" ht="15.75">
      <c r="A26" s="219" t="s">
        <v>38</v>
      </c>
      <c r="B26" s="407" t="s">
        <v>145</v>
      </c>
      <c r="C26" s="407"/>
      <c r="D26" s="407"/>
      <c r="E26" s="414"/>
      <c r="F26" s="415"/>
      <c r="G26" s="415"/>
      <c r="H26" s="416"/>
    </row>
    <row r="27" spans="1:8" ht="15.75">
      <c r="A27" s="219" t="s">
        <v>39</v>
      </c>
      <c r="B27" s="407" t="s">
        <v>382</v>
      </c>
      <c r="C27" s="407"/>
      <c r="D27" s="407"/>
      <c r="E27" s="414"/>
      <c r="F27" s="415"/>
      <c r="G27" s="415"/>
      <c r="H27" s="416"/>
    </row>
    <row r="28" spans="1:4" s="117" customFormat="1" ht="12.75">
      <c r="A28" s="118" t="s">
        <v>386</v>
      </c>
      <c r="B28" s="118"/>
      <c r="C28" s="119"/>
      <c r="D28" s="119"/>
    </row>
    <row r="29" ht="14.25" customHeight="1"/>
    <row r="30" spans="1:8" ht="15.75">
      <c r="A30" s="114" t="s">
        <v>41</v>
      </c>
      <c r="B30" s="70" t="s">
        <v>305</v>
      </c>
      <c r="C30" s="70"/>
      <c r="D30" s="70"/>
      <c r="E30" s="435"/>
      <c r="F30" s="435"/>
      <c r="G30" s="435"/>
      <c r="H30" s="435"/>
    </row>
    <row r="31" spans="1:8" ht="15.75">
      <c r="A31" s="219" t="s">
        <v>307</v>
      </c>
      <c r="B31" s="407" t="s">
        <v>42</v>
      </c>
      <c r="C31" s="407"/>
      <c r="D31" s="407"/>
      <c r="E31" s="414"/>
      <c r="F31" s="415"/>
      <c r="G31" s="415"/>
      <c r="H31" s="416"/>
    </row>
    <row r="32" spans="1:8" ht="15.75">
      <c r="A32" s="219" t="s">
        <v>308</v>
      </c>
      <c r="B32" s="407" t="s">
        <v>306</v>
      </c>
      <c r="C32" s="407"/>
      <c r="D32" s="407"/>
      <c r="E32" s="414"/>
      <c r="F32" s="415"/>
      <c r="G32" s="415"/>
      <c r="H32" s="416"/>
    </row>
    <row r="33" spans="1:8" ht="15.75">
      <c r="A33" s="216"/>
      <c r="B33" s="216"/>
      <c r="C33" s="216"/>
      <c r="D33" s="216"/>
      <c r="E33" s="216"/>
      <c r="F33" s="8"/>
      <c r="G33" s="436"/>
      <c r="H33" s="436"/>
    </row>
    <row r="34" spans="1:8" ht="15.75">
      <c r="A34" s="115" t="s">
        <v>385</v>
      </c>
      <c r="B34" s="29" t="s">
        <v>383</v>
      </c>
      <c r="C34" s="29"/>
      <c r="D34" s="29"/>
      <c r="E34" s="29"/>
      <c r="F34" s="29"/>
      <c r="G34" s="29"/>
      <c r="H34" s="55"/>
    </row>
    <row r="35" spans="1:8" ht="39" customHeight="1">
      <c r="A35" s="437" t="s">
        <v>178</v>
      </c>
      <c r="B35" s="437"/>
      <c r="C35" s="399" t="s">
        <v>60</v>
      </c>
      <c r="D35" s="434" t="s">
        <v>179</v>
      </c>
      <c r="E35" s="434"/>
      <c r="F35" s="438" t="s">
        <v>180</v>
      </c>
      <c r="G35" s="437" t="s">
        <v>181</v>
      </c>
      <c r="H35" s="437"/>
    </row>
    <row r="36" spans="1:8" ht="15.75">
      <c r="A36" s="437"/>
      <c r="B36" s="437"/>
      <c r="C36" s="400" t="str">
        <f>IF(C35="Laukums","m2","m3")</f>
        <v>m2</v>
      </c>
      <c r="D36" s="434"/>
      <c r="E36" s="434"/>
      <c r="F36" s="439"/>
      <c r="G36" s="235" t="s">
        <v>182</v>
      </c>
      <c r="H36" s="211" t="s">
        <v>183</v>
      </c>
    </row>
    <row r="37" spans="1:8" ht="15.75">
      <c r="A37" s="430" t="s">
        <v>668</v>
      </c>
      <c r="B37" s="430"/>
      <c r="C37" s="321"/>
      <c r="D37" s="432"/>
      <c r="E37" s="432"/>
      <c r="F37" s="277"/>
      <c r="G37" s="276"/>
      <c r="H37" s="248">
        <f>IF($G$46=0,0,G37/$G$46)</f>
        <v>0</v>
      </c>
    </row>
    <row r="38" spans="1:8" ht="15.75">
      <c r="A38" s="431"/>
      <c r="B38" s="431"/>
      <c r="C38" s="396"/>
      <c r="D38" s="433"/>
      <c r="E38" s="433"/>
      <c r="F38" s="279"/>
      <c r="G38" s="276"/>
      <c r="H38" s="248">
        <f aca="true" t="shared" si="0" ref="H38:H45">IF($G$46=0,0,G38/$G$46)</f>
        <v>0</v>
      </c>
    </row>
    <row r="39" spans="1:8" ht="15.75">
      <c r="A39" s="441"/>
      <c r="B39" s="441"/>
      <c r="C39" s="397"/>
      <c r="D39" s="433"/>
      <c r="E39" s="433"/>
      <c r="F39" s="279"/>
      <c r="G39" s="276"/>
      <c r="H39" s="248">
        <f t="shared" si="0"/>
        <v>0</v>
      </c>
    </row>
    <row r="40" spans="1:8" ht="15.75">
      <c r="A40" s="441"/>
      <c r="B40" s="441"/>
      <c r="C40" s="397"/>
      <c r="D40" s="433"/>
      <c r="E40" s="433"/>
      <c r="F40" s="280"/>
      <c r="G40" s="276"/>
      <c r="H40" s="248">
        <f t="shared" si="0"/>
        <v>0</v>
      </c>
    </row>
    <row r="41" spans="1:8" ht="15.75">
      <c r="A41" s="441"/>
      <c r="B41" s="441"/>
      <c r="C41" s="397"/>
      <c r="D41" s="433"/>
      <c r="E41" s="433"/>
      <c r="F41" s="280"/>
      <c r="G41" s="276"/>
      <c r="H41" s="248">
        <f t="shared" si="0"/>
        <v>0</v>
      </c>
    </row>
    <row r="42" spans="1:8" ht="15.75">
      <c r="A42" s="441"/>
      <c r="B42" s="441"/>
      <c r="C42" s="397"/>
      <c r="D42" s="433"/>
      <c r="E42" s="433"/>
      <c r="F42" s="280"/>
      <c r="G42" s="276"/>
      <c r="H42" s="248">
        <f t="shared" si="0"/>
        <v>0</v>
      </c>
    </row>
    <row r="43" spans="1:8" ht="15.75">
      <c r="A43" s="441"/>
      <c r="B43" s="441"/>
      <c r="C43" s="397"/>
      <c r="D43" s="433"/>
      <c r="E43" s="433"/>
      <c r="F43" s="280"/>
      <c r="G43" s="276"/>
      <c r="H43" s="248">
        <f t="shared" si="0"/>
        <v>0</v>
      </c>
    </row>
    <row r="44" spans="1:8" ht="15.75">
      <c r="A44" s="441"/>
      <c r="B44" s="441"/>
      <c r="C44" s="397"/>
      <c r="D44" s="433"/>
      <c r="E44" s="433"/>
      <c r="F44" s="280"/>
      <c r="G44" s="276"/>
      <c r="H44" s="248">
        <f t="shared" si="0"/>
        <v>0</v>
      </c>
    </row>
    <row r="45" spans="1:8" ht="15.75">
      <c r="A45" s="441"/>
      <c r="B45" s="441"/>
      <c r="C45" s="397"/>
      <c r="D45" s="433"/>
      <c r="E45" s="433"/>
      <c r="F45" s="280"/>
      <c r="G45" s="276"/>
      <c r="H45" s="248">
        <f t="shared" si="0"/>
        <v>0</v>
      </c>
    </row>
    <row r="46" spans="1:8" ht="15.75">
      <c r="A46" s="442" t="s">
        <v>100</v>
      </c>
      <c r="B46" s="442"/>
      <c r="C46" s="383">
        <f>SUM(C37:C45)</f>
        <v>0</v>
      </c>
      <c r="D46" s="442" t="s">
        <v>158</v>
      </c>
      <c r="E46" s="442"/>
      <c r="F46" s="209" t="s">
        <v>158</v>
      </c>
      <c r="G46" s="177">
        <f>SUM(G37:G45)</f>
        <v>0</v>
      </c>
      <c r="H46" s="98">
        <f>SUM(H37:H45)</f>
        <v>0</v>
      </c>
    </row>
    <row r="47" spans="1:7" ht="15.75">
      <c r="A47" s="48"/>
      <c r="B47" s="56"/>
      <c r="C47" s="56"/>
      <c r="D47" s="56"/>
      <c r="E47" s="48"/>
      <c r="F47" s="57"/>
      <c r="G47" s="57"/>
    </row>
    <row r="48" spans="1:8" s="117" customFormat="1" ht="202.5" customHeight="1">
      <c r="A48" s="440" t="s">
        <v>671</v>
      </c>
      <c r="B48" s="440"/>
      <c r="C48" s="440"/>
      <c r="D48" s="440"/>
      <c r="E48" s="440"/>
      <c r="F48" s="440"/>
      <c r="G48" s="440"/>
      <c r="H48" s="440"/>
    </row>
    <row r="57" spans="1:5" s="117" customFormat="1" ht="12.75">
      <c r="A57" s="362"/>
      <c r="B57" s="363"/>
      <c r="C57" s="364" t="s">
        <v>596</v>
      </c>
      <c r="E57" s="364" t="s">
        <v>595</v>
      </c>
    </row>
    <row r="58" spans="1:5" s="117" customFormat="1" ht="12.75">
      <c r="A58" s="362"/>
      <c r="B58" s="365" t="s">
        <v>159</v>
      </c>
      <c r="C58" s="365">
        <v>205</v>
      </c>
      <c r="E58" s="365">
        <v>-0.5</v>
      </c>
    </row>
    <row r="59" spans="1:5" s="117" customFormat="1" ht="12.75">
      <c r="A59" s="362"/>
      <c r="B59" s="365" t="s">
        <v>160</v>
      </c>
      <c r="C59" s="365">
        <v>214</v>
      </c>
      <c r="E59" s="365">
        <v>-1.9</v>
      </c>
    </row>
    <row r="60" spans="1:5" s="117" customFormat="1" ht="12.75">
      <c r="A60" s="362"/>
      <c r="B60" s="365" t="s">
        <v>162</v>
      </c>
      <c r="C60" s="365">
        <v>205</v>
      </c>
      <c r="E60" s="365">
        <v>-1.3</v>
      </c>
    </row>
    <row r="61" spans="1:5" s="117" customFormat="1" ht="12.75">
      <c r="A61" s="362"/>
      <c r="B61" s="365" t="s">
        <v>163</v>
      </c>
      <c r="C61" s="365">
        <v>204</v>
      </c>
      <c r="E61" s="365">
        <v>-0.4</v>
      </c>
    </row>
    <row r="62" spans="1:5" s="117" customFormat="1" ht="12.75">
      <c r="A62" s="362"/>
      <c r="B62" s="365" t="s">
        <v>164</v>
      </c>
      <c r="C62" s="365">
        <v>193</v>
      </c>
      <c r="E62" s="365">
        <v>0.6</v>
      </c>
    </row>
    <row r="63" spans="1:5" s="117" customFormat="1" ht="12.75">
      <c r="A63" s="362"/>
      <c r="B63" s="365" t="s">
        <v>165</v>
      </c>
      <c r="C63" s="365">
        <v>211</v>
      </c>
      <c r="E63" s="365">
        <v>0.4</v>
      </c>
    </row>
    <row r="64" spans="1:5" s="117" customFormat="1" ht="12.75">
      <c r="A64" s="362"/>
      <c r="B64" s="365" t="s">
        <v>166</v>
      </c>
      <c r="C64" s="365">
        <v>208</v>
      </c>
      <c r="E64" s="365">
        <v>-1.1</v>
      </c>
    </row>
    <row r="65" spans="1:5" s="117" customFormat="1" ht="12.75">
      <c r="A65" s="362"/>
      <c r="B65" s="365" t="s">
        <v>167</v>
      </c>
      <c r="C65" s="365">
        <v>203</v>
      </c>
      <c r="E65" s="365">
        <v>0</v>
      </c>
    </row>
    <row r="66" spans="1:5" s="117" customFormat="1" ht="12.75">
      <c r="A66" s="362"/>
      <c r="B66" s="365" t="s">
        <v>168</v>
      </c>
      <c r="C66" s="365">
        <v>209</v>
      </c>
      <c r="E66" s="365">
        <v>-0.2</v>
      </c>
    </row>
    <row r="67" spans="1:5" s="117" customFormat="1" ht="12.75">
      <c r="A67" s="362"/>
      <c r="B67" s="365" t="s">
        <v>169</v>
      </c>
      <c r="C67" s="365">
        <v>206</v>
      </c>
      <c r="E67" s="365">
        <v>-1.3</v>
      </c>
    </row>
  </sheetData>
  <sheetProtection sheet="1" objects="1" scenarios="1"/>
  <mergeCells count="72">
    <mergeCell ref="A46:B46"/>
    <mergeCell ref="D39:E39"/>
    <mergeCell ref="D41:E41"/>
    <mergeCell ref="D42:E42"/>
    <mergeCell ref="D43:E43"/>
    <mergeCell ref="A48:H48"/>
    <mergeCell ref="A39:B39"/>
    <mergeCell ref="A42:B42"/>
    <mergeCell ref="A43:B43"/>
    <mergeCell ref="A44:B44"/>
    <mergeCell ref="A40:B40"/>
    <mergeCell ref="A41:B41"/>
    <mergeCell ref="D45:E45"/>
    <mergeCell ref="D46:E46"/>
    <mergeCell ref="A45:B45"/>
    <mergeCell ref="E32:H32"/>
    <mergeCell ref="B32:D32"/>
    <mergeCell ref="D40:E40"/>
    <mergeCell ref="G35:H35"/>
    <mergeCell ref="F35:F36"/>
    <mergeCell ref="A35:B36"/>
    <mergeCell ref="B23:D23"/>
    <mergeCell ref="B24:D24"/>
    <mergeCell ref="D44:E44"/>
    <mergeCell ref="B25:D25"/>
    <mergeCell ref="B26:D26"/>
    <mergeCell ref="B27:D27"/>
    <mergeCell ref="B31:D31"/>
    <mergeCell ref="E30:H30"/>
    <mergeCell ref="G33:H33"/>
    <mergeCell ref="E31:H31"/>
    <mergeCell ref="A37:B37"/>
    <mergeCell ref="A38:B38"/>
    <mergeCell ref="D37:E37"/>
    <mergeCell ref="D38:E38"/>
    <mergeCell ref="D35:E36"/>
    <mergeCell ref="B16:D16"/>
    <mergeCell ref="B17:D17"/>
    <mergeCell ref="B18:D18"/>
    <mergeCell ref="B19:D19"/>
    <mergeCell ref="B20:D20"/>
    <mergeCell ref="E16:H16"/>
    <mergeCell ref="E17:H17"/>
    <mergeCell ref="E25:H25"/>
    <mergeCell ref="E26:H26"/>
    <mergeCell ref="E27:H27"/>
    <mergeCell ref="E18:H18"/>
    <mergeCell ref="E19:H19"/>
    <mergeCell ref="E20:H20"/>
    <mergeCell ref="E23:H23"/>
    <mergeCell ref="E24:H24"/>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8">
    <cfRule type="expression" priority="1" dxfId="0">
      <formula>$J$2=0</formula>
    </cfRule>
  </conditionalFormatting>
  <dataValidations count="3">
    <dataValidation type="whole" allowBlank="1" showErrorMessage="1" promptTitle="Paskaidrojums" errorTitle="KĻŪDA" error="Tikai veselus skaitļus robežās no 0 līdz 10000000" sqref="C37:C45 G37:G45">
      <formula1>0</formula1>
      <formula2>10000000</formula2>
    </dataValidation>
    <dataValidation type="list" allowBlank="1" showInputMessage="1" showErrorMessage="1" sqref="E7:H7">
      <formula1>$B$58:$B$67</formula1>
    </dataValidation>
    <dataValidation type="list" showErrorMessage="1" sqref="C35">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32"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M79"/>
  <sheetViews>
    <sheetView view="pageBreakPreview" zoomScale="85" zoomScaleNormal="90" zoomScaleSheetLayoutView="85" zoomScalePageLayoutView="90" workbookViewId="0" topLeftCell="A1">
      <selection activeCell="A56" sqref="A56:IV77"/>
    </sheetView>
  </sheetViews>
  <sheetFormatPr defaultColWidth="9.140625" defaultRowHeight="15"/>
  <cols>
    <col min="1" max="1" width="7.28125" style="39" customWidth="1"/>
    <col min="2" max="2" width="39.28125" style="3" customWidth="1"/>
    <col min="3" max="3" width="9.28125" style="3" customWidth="1"/>
    <col min="4" max="4" width="9.140625" style="3" customWidth="1"/>
    <col min="5" max="5" width="12.140625" style="3" customWidth="1"/>
    <col min="6" max="8" width="9.28125" style="3" customWidth="1"/>
    <col min="9" max="9" width="8.00390625" style="3" customWidth="1"/>
    <col min="10" max="11" width="9.28125" style="3" customWidth="1"/>
    <col min="12" max="16384" width="9.140625" style="3" customWidth="1"/>
  </cols>
  <sheetData>
    <row r="1" spans="1:13" ht="15.75">
      <c r="A1" s="420" t="s">
        <v>43</v>
      </c>
      <c r="B1" s="420"/>
      <c r="C1" s="420"/>
      <c r="D1" s="420"/>
      <c r="E1" s="420"/>
      <c r="F1" s="420"/>
      <c r="G1" s="420"/>
      <c r="H1" s="420"/>
      <c r="I1" s="420"/>
      <c r="J1" s="420"/>
      <c r="K1" s="420"/>
      <c r="M1" s="120"/>
    </row>
    <row r="2" spans="1:13" ht="15.75">
      <c r="A2" s="147" t="s">
        <v>448</v>
      </c>
      <c r="B2" s="445" t="s">
        <v>449</v>
      </c>
      <c r="C2" s="445"/>
      <c r="D2" s="445"/>
      <c r="E2" s="445"/>
      <c r="F2" s="445"/>
      <c r="G2" s="445"/>
      <c r="H2" s="445"/>
      <c r="I2" s="445"/>
      <c r="J2" s="445"/>
      <c r="K2" s="445"/>
      <c r="M2" s="117">
        <f>SATURS!$C$5</f>
        <v>1</v>
      </c>
    </row>
    <row r="3" spans="1:11" ht="31.5" customHeight="1">
      <c r="A3" s="457"/>
      <c r="B3" s="458"/>
      <c r="C3" s="458"/>
      <c r="D3" s="458"/>
      <c r="E3" s="458"/>
      <c r="F3" s="458"/>
      <c r="G3" s="458"/>
      <c r="H3" s="458"/>
      <c r="I3" s="458"/>
      <c r="J3" s="458"/>
      <c r="K3" s="459"/>
    </row>
    <row r="4" spans="1:11" ht="31.5" customHeight="1">
      <c r="A4" s="460"/>
      <c r="B4" s="461"/>
      <c r="C4" s="461"/>
      <c r="D4" s="461"/>
      <c r="E4" s="461"/>
      <c r="F4" s="461"/>
      <c r="G4" s="461"/>
      <c r="H4" s="461"/>
      <c r="I4" s="461"/>
      <c r="J4" s="461"/>
      <c r="K4" s="462"/>
    </row>
    <row r="5" spans="4:8" ht="15.75">
      <c r="D5" s="101"/>
      <c r="E5" s="101"/>
      <c r="F5" s="101"/>
      <c r="G5" s="101"/>
      <c r="H5" s="101"/>
    </row>
    <row r="6" spans="1:11" ht="15.75">
      <c r="A6" s="103" t="s">
        <v>450</v>
      </c>
      <c r="B6" s="446" t="s">
        <v>451</v>
      </c>
      <c r="C6" s="446"/>
      <c r="D6" s="446"/>
      <c r="E6" s="446"/>
      <c r="F6" s="446"/>
      <c r="G6" s="446"/>
      <c r="H6" s="446"/>
      <c r="I6" s="446"/>
      <c r="J6" s="446"/>
      <c r="K6" s="446"/>
    </row>
    <row r="7" spans="1:11" s="16" customFormat="1" ht="15.75" customHeight="1">
      <c r="A7" s="390" t="s">
        <v>44</v>
      </c>
      <c r="B7" s="12"/>
      <c r="C7" s="12"/>
      <c r="D7" s="12"/>
      <c r="E7" s="13"/>
      <c r="F7" s="392"/>
      <c r="G7" s="11" t="s">
        <v>45</v>
      </c>
      <c r="H7" s="12"/>
      <c r="I7" s="12"/>
      <c r="J7" s="12"/>
      <c r="K7" s="392"/>
    </row>
    <row r="8" spans="1:11" ht="15.75" customHeight="1">
      <c r="A8" s="390" t="s">
        <v>46</v>
      </c>
      <c r="B8" s="12"/>
      <c r="C8" s="12"/>
      <c r="D8" s="12"/>
      <c r="E8" s="13"/>
      <c r="F8" s="392"/>
      <c r="G8" s="11" t="s">
        <v>47</v>
      </c>
      <c r="H8" s="12"/>
      <c r="I8" s="12"/>
      <c r="J8" s="12"/>
      <c r="K8" s="392"/>
    </row>
    <row r="9" spans="1:8" s="117" customFormat="1" ht="12.75">
      <c r="A9" s="121" t="s">
        <v>309</v>
      </c>
      <c r="B9" s="122"/>
      <c r="C9" s="122"/>
      <c r="D9" s="122"/>
      <c r="E9" s="122"/>
      <c r="F9" s="122"/>
      <c r="G9" s="122"/>
      <c r="H9" s="122"/>
    </row>
    <row r="10" spans="1:8" ht="15.75">
      <c r="A10" s="102"/>
      <c r="B10" s="173"/>
      <c r="C10" s="173"/>
      <c r="D10" s="173"/>
      <c r="E10" s="173"/>
      <c r="F10" s="8"/>
      <c r="G10" s="8"/>
      <c r="H10" s="8"/>
    </row>
    <row r="11" spans="1:11" ht="15.75">
      <c r="A11" s="175" t="s">
        <v>452</v>
      </c>
      <c r="B11" s="447" t="s">
        <v>453</v>
      </c>
      <c r="C11" s="447"/>
      <c r="D11" s="447"/>
      <c r="E11" s="447"/>
      <c r="F11" s="447"/>
      <c r="G11" s="447"/>
      <c r="H11" s="447"/>
      <c r="I11" s="447"/>
      <c r="J11" s="447"/>
      <c r="K11" s="447"/>
    </row>
    <row r="12" spans="1:11" ht="15.75">
      <c r="A12" s="463" t="s">
        <v>313</v>
      </c>
      <c r="B12" s="463"/>
      <c r="C12" s="463"/>
      <c r="D12" s="463"/>
      <c r="E12" s="463"/>
      <c r="F12" s="463"/>
      <c r="G12" s="463"/>
      <c r="H12" s="463"/>
      <c r="I12" s="463"/>
      <c r="J12" s="463"/>
      <c r="K12" s="463"/>
    </row>
    <row r="13" spans="1:11" s="28" customFormat="1" ht="76.5">
      <c r="A13" s="388" t="s">
        <v>48</v>
      </c>
      <c r="B13" s="434" t="s">
        <v>440</v>
      </c>
      <c r="C13" s="434"/>
      <c r="D13" s="434"/>
      <c r="E13" s="388" t="s">
        <v>49</v>
      </c>
      <c r="F13" s="388" t="s">
        <v>312</v>
      </c>
      <c r="G13" s="388" t="s">
        <v>311</v>
      </c>
      <c r="H13" s="388" t="s">
        <v>310</v>
      </c>
      <c r="I13" s="453" t="s">
        <v>340</v>
      </c>
      <c r="J13" s="454"/>
      <c r="K13" s="388" t="s">
        <v>319</v>
      </c>
    </row>
    <row r="14" spans="1:11" ht="32.25" customHeight="1">
      <c r="A14" s="392"/>
      <c r="B14" s="450"/>
      <c r="C14" s="451"/>
      <c r="D14" s="452"/>
      <c r="E14" s="392"/>
      <c r="F14" s="391"/>
      <c r="G14" s="391"/>
      <c r="H14" s="283"/>
      <c r="I14" s="448">
        <f aca="true" t="shared" si="0" ref="I14:I42">G14*H14</f>
        <v>0</v>
      </c>
      <c r="J14" s="449"/>
      <c r="K14" s="186">
        <f aca="true" t="shared" si="1" ref="K14:K43">IF($I$44=0,0,I14/$I$44)</f>
        <v>0</v>
      </c>
    </row>
    <row r="15" spans="1:11" ht="32.25" customHeight="1">
      <c r="A15" s="392"/>
      <c r="B15" s="450"/>
      <c r="C15" s="451"/>
      <c r="D15" s="452"/>
      <c r="E15" s="392"/>
      <c r="F15" s="391"/>
      <c r="G15" s="391"/>
      <c r="H15" s="283"/>
      <c r="I15" s="448">
        <f t="shared" si="0"/>
        <v>0</v>
      </c>
      <c r="J15" s="449"/>
      <c r="K15" s="186">
        <f t="shared" si="1"/>
        <v>0</v>
      </c>
    </row>
    <row r="16" spans="1:11" ht="32.25" customHeight="1">
      <c r="A16" s="392"/>
      <c r="B16" s="450"/>
      <c r="C16" s="451"/>
      <c r="D16" s="452"/>
      <c r="E16" s="392"/>
      <c r="F16" s="391"/>
      <c r="G16" s="391"/>
      <c r="H16" s="283"/>
      <c r="I16" s="448">
        <f t="shared" si="0"/>
        <v>0</v>
      </c>
      <c r="J16" s="449"/>
      <c r="K16" s="186">
        <f t="shared" si="1"/>
        <v>0</v>
      </c>
    </row>
    <row r="17" spans="1:11" ht="32.25" customHeight="1">
      <c r="A17" s="392"/>
      <c r="B17" s="450"/>
      <c r="C17" s="451"/>
      <c r="D17" s="452"/>
      <c r="E17" s="392"/>
      <c r="F17" s="391"/>
      <c r="G17" s="391"/>
      <c r="H17" s="283"/>
      <c r="I17" s="448">
        <f t="shared" si="0"/>
        <v>0</v>
      </c>
      <c r="J17" s="449"/>
      <c r="K17" s="186">
        <f t="shared" si="1"/>
        <v>0</v>
      </c>
    </row>
    <row r="18" spans="1:11" ht="32.25" customHeight="1">
      <c r="A18" s="392"/>
      <c r="B18" s="450"/>
      <c r="C18" s="451"/>
      <c r="D18" s="452"/>
      <c r="E18" s="392"/>
      <c r="F18" s="391"/>
      <c r="G18" s="391"/>
      <c r="H18" s="283"/>
      <c r="I18" s="448">
        <f t="shared" si="0"/>
        <v>0</v>
      </c>
      <c r="J18" s="449"/>
      <c r="K18" s="186">
        <f t="shared" si="1"/>
        <v>0</v>
      </c>
    </row>
    <row r="19" spans="1:11" ht="32.25" customHeight="1">
      <c r="A19" s="392"/>
      <c r="B19" s="450"/>
      <c r="C19" s="451"/>
      <c r="D19" s="452"/>
      <c r="E19" s="392"/>
      <c r="F19" s="391"/>
      <c r="G19" s="391"/>
      <c r="H19" s="283"/>
      <c r="I19" s="448">
        <f t="shared" si="0"/>
        <v>0</v>
      </c>
      <c r="J19" s="449"/>
      <c r="K19" s="186">
        <f t="shared" si="1"/>
        <v>0</v>
      </c>
    </row>
    <row r="20" spans="1:11" ht="32.25" customHeight="1">
      <c r="A20" s="392"/>
      <c r="B20" s="450"/>
      <c r="C20" s="451"/>
      <c r="D20" s="452"/>
      <c r="E20" s="392"/>
      <c r="F20" s="391"/>
      <c r="G20" s="391"/>
      <c r="H20" s="283"/>
      <c r="I20" s="448">
        <f t="shared" si="0"/>
        <v>0</v>
      </c>
      <c r="J20" s="449"/>
      <c r="K20" s="186">
        <f t="shared" si="1"/>
        <v>0</v>
      </c>
    </row>
    <row r="21" spans="1:11" ht="32.25" customHeight="1">
      <c r="A21" s="392"/>
      <c r="B21" s="450"/>
      <c r="C21" s="451"/>
      <c r="D21" s="452"/>
      <c r="E21" s="392"/>
      <c r="F21" s="391"/>
      <c r="G21" s="391"/>
      <c r="H21" s="283"/>
      <c r="I21" s="448">
        <f t="shared" si="0"/>
        <v>0</v>
      </c>
      <c r="J21" s="449"/>
      <c r="K21" s="186">
        <f t="shared" si="1"/>
        <v>0</v>
      </c>
    </row>
    <row r="22" spans="1:11" ht="32.25" customHeight="1">
      <c r="A22" s="392"/>
      <c r="B22" s="450"/>
      <c r="C22" s="451"/>
      <c r="D22" s="452"/>
      <c r="E22" s="392"/>
      <c r="F22" s="391"/>
      <c r="G22" s="391"/>
      <c r="H22" s="283"/>
      <c r="I22" s="448">
        <f t="shared" si="0"/>
        <v>0</v>
      </c>
      <c r="J22" s="449"/>
      <c r="K22" s="186">
        <f t="shared" si="1"/>
        <v>0</v>
      </c>
    </row>
    <row r="23" spans="1:11" ht="32.25" customHeight="1">
      <c r="A23" s="392"/>
      <c r="B23" s="450"/>
      <c r="C23" s="451"/>
      <c r="D23" s="452"/>
      <c r="E23" s="392"/>
      <c r="F23" s="391"/>
      <c r="G23" s="391"/>
      <c r="H23" s="283"/>
      <c r="I23" s="448">
        <f t="shared" si="0"/>
        <v>0</v>
      </c>
      <c r="J23" s="449"/>
      <c r="K23" s="186">
        <f t="shared" si="1"/>
        <v>0</v>
      </c>
    </row>
    <row r="24" spans="1:11" ht="32.25" customHeight="1">
      <c r="A24" s="392"/>
      <c r="B24" s="450"/>
      <c r="C24" s="451"/>
      <c r="D24" s="452"/>
      <c r="E24" s="392"/>
      <c r="F24" s="391"/>
      <c r="G24" s="391"/>
      <c r="H24" s="283"/>
      <c r="I24" s="448">
        <f t="shared" si="0"/>
        <v>0</v>
      </c>
      <c r="J24" s="449"/>
      <c r="K24" s="186">
        <f t="shared" si="1"/>
        <v>0</v>
      </c>
    </row>
    <row r="25" spans="1:11" ht="32.25" customHeight="1">
      <c r="A25" s="392"/>
      <c r="B25" s="450"/>
      <c r="C25" s="451"/>
      <c r="D25" s="452"/>
      <c r="E25" s="392"/>
      <c r="F25" s="391"/>
      <c r="G25" s="391"/>
      <c r="H25" s="283"/>
      <c r="I25" s="448">
        <f t="shared" si="0"/>
        <v>0</v>
      </c>
      <c r="J25" s="449"/>
      <c r="K25" s="186">
        <f t="shared" si="1"/>
        <v>0</v>
      </c>
    </row>
    <row r="26" spans="1:11" ht="32.25" customHeight="1">
      <c r="A26" s="392"/>
      <c r="B26" s="450"/>
      <c r="C26" s="451"/>
      <c r="D26" s="452"/>
      <c r="E26" s="392"/>
      <c r="F26" s="391"/>
      <c r="G26" s="391"/>
      <c r="H26" s="283"/>
      <c r="I26" s="448">
        <f t="shared" si="0"/>
        <v>0</v>
      </c>
      <c r="J26" s="449"/>
      <c r="K26" s="186">
        <f t="shared" si="1"/>
        <v>0</v>
      </c>
    </row>
    <row r="27" spans="1:11" ht="32.25" customHeight="1">
      <c r="A27" s="392"/>
      <c r="B27" s="450"/>
      <c r="C27" s="451"/>
      <c r="D27" s="452"/>
      <c r="E27" s="392"/>
      <c r="F27" s="391"/>
      <c r="G27" s="391"/>
      <c r="H27" s="283"/>
      <c r="I27" s="448">
        <f t="shared" si="0"/>
        <v>0</v>
      </c>
      <c r="J27" s="449"/>
      <c r="K27" s="186">
        <f t="shared" si="1"/>
        <v>0</v>
      </c>
    </row>
    <row r="28" spans="1:11" ht="32.25" customHeight="1">
      <c r="A28" s="392"/>
      <c r="B28" s="450"/>
      <c r="C28" s="451"/>
      <c r="D28" s="452"/>
      <c r="E28" s="392"/>
      <c r="F28" s="391"/>
      <c r="G28" s="391"/>
      <c r="H28" s="283"/>
      <c r="I28" s="448">
        <f t="shared" si="0"/>
        <v>0</v>
      </c>
      <c r="J28" s="449"/>
      <c r="K28" s="186">
        <f t="shared" si="1"/>
        <v>0</v>
      </c>
    </row>
    <row r="29" spans="1:11" ht="32.25" customHeight="1">
      <c r="A29" s="392"/>
      <c r="B29" s="450"/>
      <c r="C29" s="451"/>
      <c r="D29" s="452"/>
      <c r="E29" s="392"/>
      <c r="F29" s="391"/>
      <c r="G29" s="391"/>
      <c r="H29" s="283"/>
      <c r="I29" s="448">
        <f t="shared" si="0"/>
        <v>0</v>
      </c>
      <c r="J29" s="449"/>
      <c r="K29" s="186">
        <f t="shared" si="1"/>
        <v>0</v>
      </c>
    </row>
    <row r="30" spans="1:11" ht="32.25" customHeight="1">
      <c r="A30" s="392"/>
      <c r="B30" s="450"/>
      <c r="C30" s="451"/>
      <c r="D30" s="452"/>
      <c r="E30" s="392"/>
      <c r="F30" s="391"/>
      <c r="G30" s="391"/>
      <c r="H30" s="283"/>
      <c r="I30" s="448">
        <f t="shared" si="0"/>
        <v>0</v>
      </c>
      <c r="J30" s="449"/>
      <c r="K30" s="186">
        <f t="shared" si="1"/>
        <v>0</v>
      </c>
    </row>
    <row r="31" spans="1:11" ht="32.25" customHeight="1">
      <c r="A31" s="392"/>
      <c r="B31" s="450"/>
      <c r="C31" s="451"/>
      <c r="D31" s="452"/>
      <c r="E31" s="392"/>
      <c r="F31" s="391"/>
      <c r="G31" s="391"/>
      <c r="H31" s="283"/>
      <c r="I31" s="448">
        <f t="shared" si="0"/>
        <v>0</v>
      </c>
      <c r="J31" s="449"/>
      <c r="K31" s="186">
        <f t="shared" si="1"/>
        <v>0</v>
      </c>
    </row>
    <row r="32" spans="1:11" ht="32.25" customHeight="1">
      <c r="A32" s="392"/>
      <c r="B32" s="450"/>
      <c r="C32" s="451"/>
      <c r="D32" s="452"/>
      <c r="E32" s="392"/>
      <c r="F32" s="391"/>
      <c r="G32" s="391"/>
      <c r="H32" s="283"/>
      <c r="I32" s="448">
        <f t="shared" si="0"/>
        <v>0</v>
      </c>
      <c r="J32" s="449"/>
      <c r="K32" s="186">
        <f t="shared" si="1"/>
        <v>0</v>
      </c>
    </row>
    <row r="33" spans="1:11" ht="32.25" customHeight="1">
      <c r="A33" s="392"/>
      <c r="B33" s="450"/>
      <c r="C33" s="451"/>
      <c r="D33" s="452"/>
      <c r="E33" s="392"/>
      <c r="F33" s="391"/>
      <c r="G33" s="391"/>
      <c r="H33" s="283"/>
      <c r="I33" s="448">
        <f t="shared" si="0"/>
        <v>0</v>
      </c>
      <c r="J33" s="449"/>
      <c r="K33" s="186">
        <f t="shared" si="1"/>
        <v>0</v>
      </c>
    </row>
    <row r="34" spans="1:11" ht="32.25" customHeight="1">
      <c r="A34" s="392"/>
      <c r="B34" s="450"/>
      <c r="C34" s="451"/>
      <c r="D34" s="452"/>
      <c r="E34" s="392"/>
      <c r="F34" s="391"/>
      <c r="G34" s="391"/>
      <c r="H34" s="283"/>
      <c r="I34" s="448">
        <f t="shared" si="0"/>
        <v>0</v>
      </c>
      <c r="J34" s="449"/>
      <c r="K34" s="186">
        <f t="shared" si="1"/>
        <v>0</v>
      </c>
    </row>
    <row r="35" spans="1:11" ht="32.25" customHeight="1">
      <c r="A35" s="392"/>
      <c r="B35" s="450"/>
      <c r="C35" s="451"/>
      <c r="D35" s="452"/>
      <c r="E35" s="392"/>
      <c r="F35" s="391"/>
      <c r="G35" s="391"/>
      <c r="H35" s="283"/>
      <c r="I35" s="448">
        <f t="shared" si="0"/>
        <v>0</v>
      </c>
      <c r="J35" s="449"/>
      <c r="K35" s="186">
        <f t="shared" si="1"/>
        <v>0</v>
      </c>
    </row>
    <row r="36" spans="1:11" ht="32.25" customHeight="1">
      <c r="A36" s="392"/>
      <c r="B36" s="450"/>
      <c r="C36" s="451"/>
      <c r="D36" s="452"/>
      <c r="E36" s="392"/>
      <c r="F36" s="391"/>
      <c r="G36" s="391"/>
      <c r="H36" s="283"/>
      <c r="I36" s="448">
        <f t="shared" si="0"/>
        <v>0</v>
      </c>
      <c r="J36" s="449"/>
      <c r="K36" s="186">
        <f t="shared" si="1"/>
        <v>0</v>
      </c>
    </row>
    <row r="37" spans="1:11" ht="32.25" customHeight="1">
      <c r="A37" s="392"/>
      <c r="B37" s="450"/>
      <c r="C37" s="451"/>
      <c r="D37" s="452"/>
      <c r="E37" s="392"/>
      <c r="F37" s="391"/>
      <c r="G37" s="391"/>
      <c r="H37" s="283"/>
      <c r="I37" s="448">
        <f t="shared" si="0"/>
        <v>0</v>
      </c>
      <c r="J37" s="449"/>
      <c r="K37" s="186">
        <f t="shared" si="1"/>
        <v>0</v>
      </c>
    </row>
    <row r="38" spans="1:11" ht="32.25" customHeight="1">
      <c r="A38" s="392"/>
      <c r="B38" s="450"/>
      <c r="C38" s="451"/>
      <c r="D38" s="452"/>
      <c r="E38" s="392"/>
      <c r="F38" s="391"/>
      <c r="G38" s="391"/>
      <c r="H38" s="283"/>
      <c r="I38" s="448">
        <f t="shared" si="0"/>
        <v>0</v>
      </c>
      <c r="J38" s="449"/>
      <c r="K38" s="186">
        <f t="shared" si="1"/>
        <v>0</v>
      </c>
    </row>
    <row r="39" spans="1:11" ht="32.25" customHeight="1">
      <c r="A39" s="392"/>
      <c r="B39" s="450"/>
      <c r="C39" s="451"/>
      <c r="D39" s="452"/>
      <c r="E39" s="392"/>
      <c r="F39" s="391"/>
      <c r="G39" s="391"/>
      <c r="H39" s="283"/>
      <c r="I39" s="448">
        <f t="shared" si="0"/>
        <v>0</v>
      </c>
      <c r="J39" s="449"/>
      <c r="K39" s="186">
        <f t="shared" si="1"/>
        <v>0</v>
      </c>
    </row>
    <row r="40" spans="1:11" ht="32.25" customHeight="1">
      <c r="A40" s="392"/>
      <c r="B40" s="450"/>
      <c r="C40" s="451"/>
      <c r="D40" s="452"/>
      <c r="E40" s="392"/>
      <c r="F40" s="391"/>
      <c r="G40" s="391"/>
      <c r="H40" s="283"/>
      <c r="I40" s="448">
        <f t="shared" si="0"/>
        <v>0</v>
      </c>
      <c r="J40" s="449"/>
      <c r="K40" s="186">
        <f t="shared" si="1"/>
        <v>0</v>
      </c>
    </row>
    <row r="41" spans="1:11" ht="32.25" customHeight="1">
      <c r="A41" s="392"/>
      <c r="B41" s="450"/>
      <c r="C41" s="451"/>
      <c r="D41" s="452"/>
      <c r="E41" s="392"/>
      <c r="F41" s="391"/>
      <c r="G41" s="391"/>
      <c r="H41" s="283"/>
      <c r="I41" s="448">
        <f t="shared" si="0"/>
        <v>0</v>
      </c>
      <c r="J41" s="449"/>
      <c r="K41" s="186">
        <f t="shared" si="1"/>
        <v>0</v>
      </c>
    </row>
    <row r="42" spans="1:11" ht="32.25" customHeight="1">
      <c r="A42" s="392"/>
      <c r="B42" s="450"/>
      <c r="C42" s="451"/>
      <c r="D42" s="452"/>
      <c r="E42" s="392"/>
      <c r="F42" s="391"/>
      <c r="G42" s="391"/>
      <c r="H42" s="283"/>
      <c r="I42" s="448">
        <f t="shared" si="0"/>
        <v>0</v>
      </c>
      <c r="J42" s="449"/>
      <c r="K42" s="186">
        <f t="shared" si="1"/>
        <v>0</v>
      </c>
    </row>
    <row r="43" spans="1:11" ht="15.75">
      <c r="A43" s="392"/>
      <c r="B43" s="471" t="s">
        <v>667</v>
      </c>
      <c r="C43" s="472"/>
      <c r="D43" s="473"/>
      <c r="E43" s="393"/>
      <c r="F43" s="394"/>
      <c r="G43" s="394"/>
      <c r="H43" s="395"/>
      <c r="I43" s="466"/>
      <c r="J43" s="467"/>
      <c r="K43" s="186">
        <f t="shared" si="1"/>
        <v>0</v>
      </c>
    </row>
    <row r="44" spans="1:11" ht="15.75">
      <c r="A44" s="468" t="s">
        <v>100</v>
      </c>
      <c r="B44" s="469"/>
      <c r="C44" s="469"/>
      <c r="D44" s="469"/>
      <c r="E44" s="469"/>
      <c r="F44" s="469"/>
      <c r="G44" s="469"/>
      <c r="H44" s="470"/>
      <c r="I44" s="464">
        <f>SUM(I14:J43)</f>
        <v>0</v>
      </c>
      <c r="J44" s="465"/>
      <c r="K44" s="187">
        <f>SUM(K14:K43)</f>
        <v>0</v>
      </c>
    </row>
    <row r="45" spans="1:11" s="117" customFormat="1" ht="39.75" customHeight="1">
      <c r="A45" s="456" t="s">
        <v>441</v>
      </c>
      <c r="B45" s="456"/>
      <c r="C45" s="456"/>
      <c r="D45" s="456"/>
      <c r="E45" s="456"/>
      <c r="F45" s="456"/>
      <c r="G45" s="456"/>
      <c r="H45" s="456"/>
      <c r="I45" s="456"/>
      <c r="J45" s="456"/>
      <c r="K45" s="456"/>
    </row>
    <row r="47" spans="1:13" ht="15.75">
      <c r="A47" s="3" t="s">
        <v>314</v>
      </c>
      <c r="B47" s="1"/>
      <c r="C47" s="1"/>
      <c r="D47" s="1"/>
      <c r="E47" s="1"/>
      <c r="F47" s="1"/>
      <c r="G47" s="1"/>
      <c r="H47" s="1"/>
      <c r="I47" s="1"/>
      <c r="J47" s="1"/>
      <c r="K47" s="1"/>
      <c r="L47" s="1"/>
      <c r="M47" s="1"/>
    </row>
    <row r="48" spans="1:11" s="39" customFormat="1" ht="89.25">
      <c r="A48" s="388" t="s">
        <v>48</v>
      </c>
      <c r="B48" s="388" t="s">
        <v>315</v>
      </c>
      <c r="C48" s="388" t="s">
        <v>49</v>
      </c>
      <c r="D48" s="389" t="s">
        <v>387</v>
      </c>
      <c r="E48" s="388" t="s">
        <v>457</v>
      </c>
      <c r="F48" s="388" t="s">
        <v>310</v>
      </c>
      <c r="G48" s="434" t="s">
        <v>442</v>
      </c>
      <c r="H48" s="434"/>
      <c r="I48" s="388" t="s">
        <v>316</v>
      </c>
      <c r="J48" s="388" t="s">
        <v>317</v>
      </c>
      <c r="K48" s="388" t="s">
        <v>318</v>
      </c>
    </row>
    <row r="49" spans="1:12" ht="15.75">
      <c r="A49" s="392"/>
      <c r="B49" s="279"/>
      <c r="C49" s="392"/>
      <c r="D49" s="391"/>
      <c r="E49" s="284"/>
      <c r="F49" s="283"/>
      <c r="G49" s="443"/>
      <c r="H49" s="444"/>
      <c r="I49" s="285"/>
      <c r="J49" s="285"/>
      <c r="K49" s="186">
        <f aca="true" t="shared" si="2" ref="K49:K77">IF($J$78=0,0,J49/$J$78)</f>
        <v>0</v>
      </c>
      <c r="L49" s="39"/>
    </row>
    <row r="50" spans="1:12" ht="15.75">
      <c r="A50" s="392"/>
      <c r="B50" s="279"/>
      <c r="C50" s="392"/>
      <c r="D50" s="391"/>
      <c r="E50" s="284"/>
      <c r="F50" s="283"/>
      <c r="G50" s="443"/>
      <c r="H50" s="444"/>
      <c r="I50" s="285"/>
      <c r="J50" s="285"/>
      <c r="K50" s="186">
        <f t="shared" si="2"/>
        <v>0</v>
      </c>
      <c r="L50" s="39"/>
    </row>
    <row r="51" spans="1:12" ht="15.75">
      <c r="A51" s="392"/>
      <c r="B51" s="279"/>
      <c r="C51" s="392"/>
      <c r="D51" s="391"/>
      <c r="E51" s="284"/>
      <c r="F51" s="283"/>
      <c r="G51" s="443"/>
      <c r="H51" s="444"/>
      <c r="I51" s="285"/>
      <c r="J51" s="285"/>
      <c r="K51" s="186">
        <f t="shared" si="2"/>
        <v>0</v>
      </c>
      <c r="L51" s="39"/>
    </row>
    <row r="52" spans="1:12" ht="15.75">
      <c r="A52" s="392"/>
      <c r="B52" s="279"/>
      <c r="C52" s="392"/>
      <c r="D52" s="391"/>
      <c r="E52" s="284"/>
      <c r="F52" s="283"/>
      <c r="G52" s="443"/>
      <c r="H52" s="444"/>
      <c r="I52" s="285"/>
      <c r="J52" s="285"/>
      <c r="K52" s="186">
        <f t="shared" si="2"/>
        <v>0</v>
      </c>
      <c r="L52" s="39"/>
    </row>
    <row r="53" spans="1:12" ht="15.75">
      <c r="A53" s="392"/>
      <c r="B53" s="279"/>
      <c r="C53" s="392"/>
      <c r="D53" s="391"/>
      <c r="E53" s="284"/>
      <c r="F53" s="283"/>
      <c r="G53" s="443"/>
      <c r="H53" s="444"/>
      <c r="I53" s="285"/>
      <c r="J53" s="285"/>
      <c r="K53" s="186">
        <f t="shared" si="2"/>
        <v>0</v>
      </c>
      <c r="L53" s="39"/>
    </row>
    <row r="54" spans="1:12" ht="15.75">
      <c r="A54" s="392"/>
      <c r="B54" s="279"/>
      <c r="C54" s="392"/>
      <c r="D54" s="391"/>
      <c r="E54" s="284"/>
      <c r="F54" s="283"/>
      <c r="G54" s="443"/>
      <c r="H54" s="444"/>
      <c r="I54" s="285"/>
      <c r="J54" s="285"/>
      <c r="K54" s="186">
        <f t="shared" si="2"/>
        <v>0</v>
      </c>
      <c r="L54" s="39"/>
    </row>
    <row r="55" spans="1:12" ht="15.75">
      <c r="A55" s="392"/>
      <c r="B55" s="279"/>
      <c r="C55" s="392"/>
      <c r="D55" s="391"/>
      <c r="E55" s="284"/>
      <c r="F55" s="283"/>
      <c r="G55" s="443"/>
      <c r="H55" s="444"/>
      <c r="I55" s="285"/>
      <c r="J55" s="285"/>
      <c r="K55" s="186">
        <f t="shared" si="2"/>
        <v>0</v>
      </c>
      <c r="L55" s="39"/>
    </row>
    <row r="56" spans="1:12" ht="15.75">
      <c r="A56" s="392"/>
      <c r="B56" s="279"/>
      <c r="C56" s="392"/>
      <c r="D56" s="391"/>
      <c r="E56" s="284"/>
      <c r="F56" s="283"/>
      <c r="G56" s="443"/>
      <c r="H56" s="444"/>
      <c r="I56" s="285"/>
      <c r="J56" s="285"/>
      <c r="K56" s="186">
        <f t="shared" si="2"/>
        <v>0</v>
      </c>
      <c r="L56" s="39"/>
    </row>
    <row r="57" spans="1:12" ht="15.75">
      <c r="A57" s="392"/>
      <c r="B57" s="279"/>
      <c r="C57" s="392"/>
      <c r="D57" s="391"/>
      <c r="E57" s="284"/>
      <c r="F57" s="283"/>
      <c r="G57" s="443"/>
      <c r="H57" s="444"/>
      <c r="I57" s="285"/>
      <c r="J57" s="285"/>
      <c r="K57" s="186">
        <f t="shared" si="2"/>
        <v>0</v>
      </c>
      <c r="L57" s="39"/>
    </row>
    <row r="58" spans="1:12" ht="15.75">
      <c r="A58" s="392"/>
      <c r="B58" s="279"/>
      <c r="C58" s="392"/>
      <c r="D58" s="391"/>
      <c r="E58" s="284"/>
      <c r="F58" s="283"/>
      <c r="G58" s="443"/>
      <c r="H58" s="444"/>
      <c r="I58" s="285"/>
      <c r="J58" s="285"/>
      <c r="K58" s="186">
        <f t="shared" si="2"/>
        <v>0</v>
      </c>
      <c r="L58" s="39"/>
    </row>
    <row r="59" spans="1:12" ht="15.75">
      <c r="A59" s="392"/>
      <c r="B59" s="279"/>
      <c r="C59" s="392"/>
      <c r="D59" s="391"/>
      <c r="E59" s="284"/>
      <c r="F59" s="283"/>
      <c r="G59" s="443"/>
      <c r="H59" s="444"/>
      <c r="I59" s="285"/>
      <c r="J59" s="285"/>
      <c r="K59" s="186">
        <f t="shared" si="2"/>
        <v>0</v>
      </c>
      <c r="L59" s="39"/>
    </row>
    <row r="60" spans="1:12" ht="15.75">
      <c r="A60" s="392"/>
      <c r="B60" s="279"/>
      <c r="C60" s="392"/>
      <c r="D60" s="391"/>
      <c r="E60" s="284"/>
      <c r="F60" s="283"/>
      <c r="G60" s="443"/>
      <c r="H60" s="444"/>
      <c r="I60" s="285"/>
      <c r="J60" s="285"/>
      <c r="K60" s="186">
        <f t="shared" si="2"/>
        <v>0</v>
      </c>
      <c r="L60" s="39"/>
    </row>
    <row r="61" spans="1:12" ht="15.75">
      <c r="A61" s="392"/>
      <c r="B61" s="279"/>
      <c r="C61" s="392"/>
      <c r="D61" s="391"/>
      <c r="E61" s="284"/>
      <c r="F61" s="283"/>
      <c r="G61" s="443"/>
      <c r="H61" s="444"/>
      <c r="I61" s="285"/>
      <c r="J61" s="285"/>
      <c r="K61" s="186">
        <f t="shared" si="2"/>
        <v>0</v>
      </c>
      <c r="L61" s="39"/>
    </row>
    <row r="62" spans="1:12" ht="15.75">
      <c r="A62" s="392"/>
      <c r="B62" s="279"/>
      <c r="C62" s="392"/>
      <c r="D62" s="391"/>
      <c r="E62" s="284"/>
      <c r="F62" s="283"/>
      <c r="G62" s="443"/>
      <c r="H62" s="444"/>
      <c r="I62" s="285"/>
      <c r="J62" s="285"/>
      <c r="K62" s="186">
        <f t="shared" si="2"/>
        <v>0</v>
      </c>
      <c r="L62" s="39"/>
    </row>
    <row r="63" spans="1:12" ht="15.75">
      <c r="A63" s="392"/>
      <c r="B63" s="279"/>
      <c r="C63" s="392"/>
      <c r="D63" s="391"/>
      <c r="E63" s="284"/>
      <c r="F63" s="283"/>
      <c r="G63" s="443"/>
      <c r="H63" s="444"/>
      <c r="I63" s="285"/>
      <c r="J63" s="285"/>
      <c r="K63" s="186">
        <f t="shared" si="2"/>
        <v>0</v>
      </c>
      <c r="L63" s="39"/>
    </row>
    <row r="64" spans="1:12" ht="15.75">
      <c r="A64" s="392"/>
      <c r="B64" s="279"/>
      <c r="C64" s="392"/>
      <c r="D64" s="391"/>
      <c r="E64" s="284"/>
      <c r="F64" s="283"/>
      <c r="G64" s="443"/>
      <c r="H64" s="444"/>
      <c r="I64" s="285"/>
      <c r="J64" s="285"/>
      <c r="K64" s="186">
        <f t="shared" si="2"/>
        <v>0</v>
      </c>
      <c r="L64" s="39"/>
    </row>
    <row r="65" spans="1:12" ht="15.75">
      <c r="A65" s="392"/>
      <c r="B65" s="279"/>
      <c r="C65" s="392"/>
      <c r="D65" s="391"/>
      <c r="E65" s="284"/>
      <c r="F65" s="283"/>
      <c r="G65" s="443"/>
      <c r="H65" s="444"/>
      <c r="I65" s="285"/>
      <c r="J65" s="285"/>
      <c r="K65" s="186">
        <f t="shared" si="2"/>
        <v>0</v>
      </c>
      <c r="L65" s="39"/>
    </row>
    <row r="66" spans="1:12" ht="15.75">
      <c r="A66" s="392"/>
      <c r="B66" s="279"/>
      <c r="C66" s="392"/>
      <c r="D66" s="391"/>
      <c r="E66" s="284"/>
      <c r="F66" s="283"/>
      <c r="G66" s="443"/>
      <c r="H66" s="444"/>
      <c r="I66" s="285"/>
      <c r="J66" s="285"/>
      <c r="K66" s="186">
        <f t="shared" si="2"/>
        <v>0</v>
      </c>
      <c r="L66" s="39"/>
    </row>
    <row r="67" spans="1:12" ht="15.75">
      <c r="A67" s="392"/>
      <c r="B67" s="279"/>
      <c r="C67" s="392"/>
      <c r="D67" s="391"/>
      <c r="E67" s="284"/>
      <c r="F67" s="283"/>
      <c r="G67" s="443"/>
      <c r="H67" s="444"/>
      <c r="I67" s="285"/>
      <c r="J67" s="285"/>
      <c r="K67" s="186">
        <f t="shared" si="2"/>
        <v>0</v>
      </c>
      <c r="L67" s="39"/>
    </row>
    <row r="68" spans="1:12" ht="15.75">
      <c r="A68" s="392"/>
      <c r="B68" s="279"/>
      <c r="C68" s="392"/>
      <c r="D68" s="391"/>
      <c r="E68" s="284"/>
      <c r="F68" s="283"/>
      <c r="G68" s="443"/>
      <c r="H68" s="444"/>
      <c r="I68" s="285"/>
      <c r="J68" s="285"/>
      <c r="K68" s="186">
        <f t="shared" si="2"/>
        <v>0</v>
      </c>
      <c r="L68" s="39"/>
    </row>
    <row r="69" spans="1:12" ht="15.75">
      <c r="A69" s="392"/>
      <c r="B69" s="279"/>
      <c r="C69" s="392"/>
      <c r="D69" s="391"/>
      <c r="E69" s="284"/>
      <c r="F69" s="283"/>
      <c r="G69" s="443"/>
      <c r="H69" s="444"/>
      <c r="I69" s="285"/>
      <c r="J69" s="285"/>
      <c r="K69" s="186">
        <f t="shared" si="2"/>
        <v>0</v>
      </c>
      <c r="L69" s="39"/>
    </row>
    <row r="70" spans="1:12" ht="15.75">
      <c r="A70" s="392"/>
      <c r="B70" s="279"/>
      <c r="C70" s="392"/>
      <c r="D70" s="391"/>
      <c r="E70" s="284"/>
      <c r="F70" s="283"/>
      <c r="G70" s="443"/>
      <c r="H70" s="444"/>
      <c r="I70" s="285"/>
      <c r="J70" s="285"/>
      <c r="K70" s="186">
        <f t="shared" si="2"/>
        <v>0</v>
      </c>
      <c r="L70" s="39"/>
    </row>
    <row r="71" spans="1:12" ht="15.75">
      <c r="A71" s="392"/>
      <c r="B71" s="279"/>
      <c r="C71" s="392"/>
      <c r="D71" s="391"/>
      <c r="E71" s="284"/>
      <c r="F71" s="283"/>
      <c r="G71" s="443"/>
      <c r="H71" s="444"/>
      <c r="I71" s="285"/>
      <c r="J71" s="285"/>
      <c r="K71" s="186">
        <f t="shared" si="2"/>
        <v>0</v>
      </c>
      <c r="L71" s="39"/>
    </row>
    <row r="72" spans="1:12" ht="15.75">
      <c r="A72" s="392"/>
      <c r="B72" s="279"/>
      <c r="C72" s="392"/>
      <c r="D72" s="391"/>
      <c r="E72" s="284"/>
      <c r="F72" s="283"/>
      <c r="G72" s="443"/>
      <c r="H72" s="444"/>
      <c r="I72" s="285"/>
      <c r="J72" s="285"/>
      <c r="K72" s="186">
        <f t="shared" si="2"/>
        <v>0</v>
      </c>
      <c r="L72" s="39"/>
    </row>
    <row r="73" spans="1:12" ht="15.75">
      <c r="A73" s="392"/>
      <c r="B73" s="279"/>
      <c r="C73" s="392"/>
      <c r="D73" s="391"/>
      <c r="E73" s="284"/>
      <c r="F73" s="283"/>
      <c r="G73" s="443"/>
      <c r="H73" s="444"/>
      <c r="I73" s="285"/>
      <c r="J73" s="285"/>
      <c r="K73" s="186">
        <f t="shared" si="2"/>
        <v>0</v>
      </c>
      <c r="L73" s="39"/>
    </row>
    <row r="74" spans="1:12" ht="15.75">
      <c r="A74" s="392"/>
      <c r="B74" s="279"/>
      <c r="C74" s="392"/>
      <c r="D74" s="391"/>
      <c r="E74" s="284"/>
      <c r="F74" s="283"/>
      <c r="G74" s="443"/>
      <c r="H74" s="444"/>
      <c r="I74" s="285"/>
      <c r="J74" s="285"/>
      <c r="K74" s="186">
        <f t="shared" si="2"/>
        <v>0</v>
      </c>
      <c r="L74" s="39"/>
    </row>
    <row r="75" spans="1:12" ht="15.75">
      <c r="A75" s="392"/>
      <c r="B75" s="279"/>
      <c r="C75" s="392"/>
      <c r="D75" s="391"/>
      <c r="E75" s="284"/>
      <c r="F75" s="283"/>
      <c r="G75" s="443"/>
      <c r="H75" s="444"/>
      <c r="I75" s="285"/>
      <c r="J75" s="285"/>
      <c r="K75" s="186">
        <f t="shared" si="2"/>
        <v>0</v>
      </c>
      <c r="L75" s="39"/>
    </row>
    <row r="76" spans="1:12" ht="15.75">
      <c r="A76" s="392"/>
      <c r="B76" s="279"/>
      <c r="C76" s="392"/>
      <c r="D76" s="391"/>
      <c r="E76" s="284"/>
      <c r="F76" s="283"/>
      <c r="G76" s="443"/>
      <c r="H76" s="444"/>
      <c r="I76" s="285"/>
      <c r="J76" s="285"/>
      <c r="K76" s="186">
        <f t="shared" si="2"/>
        <v>0</v>
      </c>
      <c r="L76" s="39"/>
    </row>
    <row r="77" spans="1:12" ht="15.75">
      <c r="A77" s="392"/>
      <c r="B77" s="279"/>
      <c r="C77" s="392"/>
      <c r="D77" s="391"/>
      <c r="E77" s="284"/>
      <c r="F77" s="283"/>
      <c r="G77" s="443"/>
      <c r="H77" s="444"/>
      <c r="I77" s="285"/>
      <c r="J77" s="285"/>
      <c r="K77" s="186">
        <f t="shared" si="2"/>
        <v>0</v>
      </c>
      <c r="L77" s="39"/>
    </row>
    <row r="78" spans="1:12" ht="15.75">
      <c r="A78" s="455" t="s">
        <v>100</v>
      </c>
      <c r="B78" s="455"/>
      <c r="C78" s="455"/>
      <c r="D78" s="455"/>
      <c r="E78" s="455"/>
      <c r="F78" s="455"/>
      <c r="G78" s="455"/>
      <c r="H78" s="455"/>
      <c r="I78" s="455"/>
      <c r="J78" s="179">
        <f>SUM(J49:J77)</f>
        <v>0</v>
      </c>
      <c r="K78" s="187">
        <f>SUM(K49:K77)</f>
        <v>0</v>
      </c>
      <c r="L78" s="39"/>
    </row>
    <row r="79" spans="1:12" ht="15.75">
      <c r="A79" s="174"/>
      <c r="B79" s="174"/>
      <c r="C79" s="174"/>
      <c r="D79" s="174"/>
      <c r="E79" s="174"/>
      <c r="F79" s="174"/>
      <c r="G79" s="174"/>
      <c r="H79" s="174"/>
      <c r="I79" s="174"/>
      <c r="J79" s="174"/>
      <c r="K79" s="174"/>
      <c r="L79" s="39"/>
    </row>
  </sheetData>
  <sheetProtection sheet="1" objects="1" scenarios="1"/>
  <mergeCells count="102">
    <mergeCell ref="I41:J41"/>
    <mergeCell ref="I42:J42"/>
    <mergeCell ref="I31:J31"/>
    <mergeCell ref="I32:J32"/>
    <mergeCell ref="I39:J39"/>
    <mergeCell ref="B29:D29"/>
    <mergeCell ref="B30:D30"/>
    <mergeCell ref="B31:D31"/>
    <mergeCell ref="B32:D32"/>
    <mergeCell ref="I40:J40"/>
    <mergeCell ref="I38:J38"/>
    <mergeCell ref="I33:J33"/>
    <mergeCell ref="I34:J34"/>
    <mergeCell ref="I35:J35"/>
    <mergeCell ref="I36:J36"/>
    <mergeCell ref="I37:J37"/>
    <mergeCell ref="I27:J27"/>
    <mergeCell ref="I28:J28"/>
    <mergeCell ref="I29:J29"/>
    <mergeCell ref="I30:J30"/>
    <mergeCell ref="B40:D40"/>
    <mergeCell ref="B33:D33"/>
    <mergeCell ref="B34:D34"/>
    <mergeCell ref="B35:D35"/>
    <mergeCell ref="B36:D36"/>
    <mergeCell ref="B37:D37"/>
    <mergeCell ref="I22:J22"/>
    <mergeCell ref="B23:D23"/>
    <mergeCell ref="B24:D24"/>
    <mergeCell ref="B25:D25"/>
    <mergeCell ref="B26:D26"/>
    <mergeCell ref="I23:J23"/>
    <mergeCell ref="I24:J24"/>
    <mergeCell ref="I25:J25"/>
    <mergeCell ref="I26:J26"/>
    <mergeCell ref="B17:D17"/>
    <mergeCell ref="B18:D18"/>
    <mergeCell ref="B19:D19"/>
    <mergeCell ref="B20:D20"/>
    <mergeCell ref="A44:H44"/>
    <mergeCell ref="B43:D43"/>
    <mergeCell ref="B21:D21"/>
    <mergeCell ref="B22:D22"/>
    <mergeCell ref="B41:D41"/>
    <mergeCell ref="B42:D42"/>
    <mergeCell ref="A78:I78"/>
    <mergeCell ref="A45:K45"/>
    <mergeCell ref="A1:K1"/>
    <mergeCell ref="A3:K4"/>
    <mergeCell ref="A12:K12"/>
    <mergeCell ref="I44:J44"/>
    <mergeCell ref="B14:D14"/>
    <mergeCell ref="B15:D15"/>
    <mergeCell ref="B16:D16"/>
    <mergeCell ref="I21:J21"/>
    <mergeCell ref="G50:H50"/>
    <mergeCell ref="B27:D27"/>
    <mergeCell ref="B39:D39"/>
    <mergeCell ref="I13:J13"/>
    <mergeCell ref="I14:J14"/>
    <mergeCell ref="I15:J15"/>
    <mergeCell ref="B13:D13"/>
    <mergeCell ref="B38:D38"/>
    <mergeCell ref="B28:D28"/>
    <mergeCell ref="I43:J43"/>
    <mergeCell ref="B2:K2"/>
    <mergeCell ref="B6:K6"/>
    <mergeCell ref="B11:K11"/>
    <mergeCell ref="G48:H48"/>
    <mergeCell ref="G49:H49"/>
    <mergeCell ref="I16:J16"/>
    <mergeCell ref="I17:J17"/>
    <mergeCell ref="I18:J18"/>
    <mergeCell ref="I19:J19"/>
    <mergeCell ref="I20:J20"/>
    <mergeCell ref="G56:H56"/>
    <mergeCell ref="G57:H57"/>
    <mergeCell ref="G58:H58"/>
    <mergeCell ref="G59:H59"/>
    <mergeCell ref="G60:H60"/>
    <mergeCell ref="G51:H51"/>
    <mergeCell ref="G52:H52"/>
    <mergeCell ref="G53:H53"/>
    <mergeCell ref="G54:H54"/>
    <mergeCell ref="G55:H55"/>
    <mergeCell ref="G66:H66"/>
    <mergeCell ref="G67:H67"/>
    <mergeCell ref="G68:H68"/>
    <mergeCell ref="G69:H69"/>
    <mergeCell ref="G70:H70"/>
    <mergeCell ref="G61:H61"/>
    <mergeCell ref="G62:H62"/>
    <mergeCell ref="G63:H63"/>
    <mergeCell ref="G64:H64"/>
    <mergeCell ref="G65:H65"/>
    <mergeCell ref="G76:H76"/>
    <mergeCell ref="G77:H77"/>
    <mergeCell ref="G71:H71"/>
    <mergeCell ref="G72:H72"/>
    <mergeCell ref="G73:H73"/>
    <mergeCell ref="G74:H74"/>
    <mergeCell ref="G75:H75"/>
  </mergeCells>
  <conditionalFormatting sqref="A1:K42 A44:K79 A43:I43 K43">
    <cfRule type="expression" priority="1" dxfId="0">
      <formula>$M$2=0</formula>
    </cfRule>
  </conditionalFormatting>
  <dataValidations count="9">
    <dataValidation type="decimal" allowBlank="1" showErrorMessage="1" errorTitle="KĻŪDA" error="Tikai procenti no 0% līdz 100%" sqref="I49:I77">
      <formula1>0</formula1>
      <formula2>1</formula2>
    </dataValidation>
    <dataValidation type="whole" allowBlank="1" showErrorMessage="1" errorTitle="KĻŪDA" error="Tikai veseli skaitļi robežās no 1900 līdz 2015" sqref="E14:E43 C49:C77">
      <formula1>1900</formula1>
      <formula2>2015</formula2>
    </dataValidation>
    <dataValidation type="decimal" allowBlank="1" showErrorMessage="1" errorTitle="KĻŪDA" error="Tikai skaitļi robežās no 0 līdz 100000" sqref="F14:G43 D49:D77">
      <formula1>0</formula1>
      <formula2>100000</formula2>
    </dataValidation>
    <dataValidation type="whole" allowBlank="1" showErrorMessage="1" errorTitle="KĻŪDA" error="Tikai veseli skaitļi robežās no 0 līdz 12" sqref="K8">
      <formula1>0</formula1>
      <formula2>12</formula2>
    </dataValidation>
    <dataValidation type="whole" allowBlank="1" showErrorMessage="1" errorTitle="KĻŪDA" error="Tikai veseli skaitļi robežās no 0 līdz 7" sqref="K7">
      <formula1>0</formula1>
      <formula2>7</formula2>
    </dataValidation>
    <dataValidation type="whole" allowBlank="1" showErrorMessage="1" errorTitle="KĻŪDA" error="Tikai veseli skaitļi robežās no 0 līdz 52" sqref="F8">
      <formula1>0</formula1>
      <formula2>52</formula2>
    </dataValidation>
    <dataValidation type="whole" allowBlank="1" showInputMessage="1" showErrorMessage="1" errorTitle="KĻŪDA" error="Tikai veseli skaitļi robežās no 0 līdz 24" sqref="F7">
      <formula1>0</formula1>
      <formula2>24</formula2>
    </dataValidation>
    <dataValidation type="whole" allowBlank="1" showErrorMessage="1" errorTitle="KĻŪDA" error="Tikai veseli skaitļi robežās no 0 līdz 8760" sqref="H14:H43 F49:F77 I43">
      <formula1>0</formula1>
      <formula2>8760</formula2>
    </dataValidation>
    <dataValidation type="whole" allowBlank="1" showErrorMessage="1" errorTitle="KĻŪDA" error="Tikai veseli skaitļi no 0 līdz 100" sqref="A14:A43 A49:A77">
      <formula1>0</formula1>
      <formula2>100</formula2>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scale="98" r:id="rId1"/>
  <headerFooter>
    <oddFooter>&amp;C&amp;"Times New Roman,Regular"&amp;12 4</oddFooter>
  </headerFooter>
  <rowBreaks count="1" manualBreakCount="1">
    <brk id="46" max="10" man="1"/>
  </rowBreaks>
</worksheet>
</file>

<file path=xl/worksheets/sheet5.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23" customWidth="1"/>
    <col min="2" max="2" width="12.28125" style="23" customWidth="1"/>
    <col min="3" max="3" width="18.00390625" style="23" customWidth="1"/>
    <col min="4" max="4" width="10.28125" style="23" customWidth="1"/>
    <col min="5" max="5" width="8.8515625" style="23" customWidth="1"/>
    <col min="6" max="6" width="10.421875" style="23" customWidth="1"/>
    <col min="7" max="7" width="7.7109375" style="23" customWidth="1"/>
    <col min="8" max="8" width="8.421875" style="23" customWidth="1"/>
    <col min="9" max="9" width="7.421875" style="23" customWidth="1"/>
    <col min="10" max="10" width="10.00390625" style="23" customWidth="1"/>
    <col min="11" max="12" width="9.140625" style="23" customWidth="1"/>
    <col min="13" max="13" width="7.421875" style="23" customWidth="1"/>
    <col min="14" max="14" width="10.7109375" style="23" customWidth="1"/>
    <col min="15" max="16384" width="9.140625" style="23" customWidth="1"/>
  </cols>
  <sheetData>
    <row r="1" spans="1:16" ht="15.75">
      <c r="A1" s="420" t="s">
        <v>108</v>
      </c>
      <c r="B1" s="420"/>
      <c r="C1" s="420"/>
      <c r="D1" s="420"/>
      <c r="E1" s="420"/>
      <c r="F1" s="420"/>
      <c r="G1" s="420"/>
      <c r="H1" s="420"/>
      <c r="I1" s="420"/>
      <c r="J1" s="420"/>
      <c r="K1" s="420"/>
      <c r="L1" s="420"/>
      <c r="M1" s="420"/>
      <c r="N1" s="420"/>
      <c r="P1" s="120">
        <f>SATURS!$C$3</f>
        <v>0</v>
      </c>
    </row>
    <row r="2" spans="1:16" ht="15.75">
      <c r="A2" s="113" t="s">
        <v>170</v>
      </c>
      <c r="B2" s="4" t="s">
        <v>392</v>
      </c>
      <c r="C2" s="3"/>
      <c r="D2" s="3"/>
      <c r="E2" s="3"/>
      <c r="F2" s="3"/>
      <c r="G2" s="3"/>
      <c r="P2" s="117">
        <f>SATURS!$C$5</f>
        <v>1</v>
      </c>
    </row>
    <row r="3" spans="1:14" ht="63" customHeight="1">
      <c r="A3" s="219" t="s">
        <v>111</v>
      </c>
      <c r="B3" s="509" t="s">
        <v>109</v>
      </c>
      <c r="C3" s="509"/>
      <c r="D3" s="513"/>
      <c r="E3" s="513"/>
      <c r="F3" s="513"/>
      <c r="G3" s="513"/>
      <c r="H3" s="513"/>
      <c r="I3" s="513"/>
      <c r="J3" s="513"/>
      <c r="K3" s="513"/>
      <c r="L3" s="513"/>
      <c r="M3" s="513"/>
      <c r="N3" s="513"/>
    </row>
    <row r="4" spans="1:9" ht="15.75">
      <c r="A4" s="46" t="s">
        <v>112</v>
      </c>
      <c r="B4" s="509" t="s">
        <v>110</v>
      </c>
      <c r="C4" s="509"/>
      <c r="D4" s="514"/>
      <c r="E4" s="514"/>
      <c r="F4" s="514"/>
      <c r="G4" s="514"/>
      <c r="H4" s="514"/>
      <c r="I4" s="514"/>
    </row>
    <row r="5" spans="1:9" ht="15.75">
      <c r="A5" s="530" t="s">
        <v>120</v>
      </c>
      <c r="B5" s="509" t="s">
        <v>113</v>
      </c>
      <c r="C5" s="510" t="s">
        <v>114</v>
      </c>
      <c r="D5" s="511"/>
      <c r="E5" s="511"/>
      <c r="F5" s="502"/>
      <c r="G5" s="502"/>
      <c r="H5" s="498" t="s">
        <v>64</v>
      </c>
      <c r="I5" s="498"/>
    </row>
    <row r="6" spans="1:9" ht="15.75">
      <c r="A6" s="531"/>
      <c r="B6" s="509"/>
      <c r="C6" s="510" t="s">
        <v>115</v>
      </c>
      <c r="D6" s="523"/>
      <c r="E6" s="523"/>
      <c r="F6" s="522"/>
      <c r="G6" s="522"/>
      <c r="H6" s="498" t="s">
        <v>119</v>
      </c>
      <c r="I6" s="498"/>
    </row>
    <row r="7" spans="1:9" ht="15.75">
      <c r="A7" s="531"/>
      <c r="B7" s="509"/>
      <c r="C7" s="510" t="s">
        <v>116</v>
      </c>
      <c r="D7" s="523"/>
      <c r="E7" s="523"/>
      <c r="F7" s="522"/>
      <c r="G7" s="522"/>
      <c r="H7" s="498" t="s">
        <v>119</v>
      </c>
      <c r="I7" s="498"/>
    </row>
    <row r="8" spans="1:9" ht="15.75">
      <c r="A8" s="531"/>
      <c r="B8" s="509"/>
      <c r="C8" s="510" t="s">
        <v>117</v>
      </c>
      <c r="D8" s="523"/>
      <c r="E8" s="523"/>
      <c r="F8" s="502"/>
      <c r="G8" s="502"/>
      <c r="H8" s="498" t="s">
        <v>64</v>
      </c>
      <c r="I8" s="498"/>
    </row>
    <row r="9" spans="1:9" ht="15.75">
      <c r="A9" s="531"/>
      <c r="B9" s="512"/>
      <c r="C9" s="510" t="s">
        <v>118</v>
      </c>
      <c r="D9" s="523"/>
      <c r="E9" s="532"/>
      <c r="F9" s="502"/>
      <c r="G9" s="502"/>
      <c r="H9" s="498" t="s">
        <v>64</v>
      </c>
      <c r="I9" s="498"/>
    </row>
    <row r="10" spans="1:9" ht="18.75">
      <c r="A10" s="226" t="s">
        <v>121</v>
      </c>
      <c r="B10" s="533" t="s">
        <v>320</v>
      </c>
      <c r="C10" s="534"/>
      <c r="D10" s="534"/>
      <c r="E10" s="516">
        <f>D47</f>
        <v>0</v>
      </c>
      <c r="F10" s="517"/>
      <c r="G10" s="517"/>
      <c r="H10" s="517"/>
      <c r="I10" s="517"/>
    </row>
    <row r="11" spans="1:9" ht="15.75">
      <c r="A11" s="498" t="s">
        <v>122</v>
      </c>
      <c r="B11" s="535" t="s">
        <v>123</v>
      </c>
      <c r="C11" s="536"/>
      <c r="D11" s="537"/>
      <c r="E11" s="521" t="s">
        <v>147</v>
      </c>
      <c r="F11" s="521"/>
      <c r="G11" s="521"/>
      <c r="H11" s="508"/>
      <c r="I11" s="508"/>
    </row>
    <row r="12" spans="1:9" ht="15.75">
      <c r="A12" s="498"/>
      <c r="B12" s="538"/>
      <c r="C12" s="539"/>
      <c r="D12" s="540"/>
      <c r="E12" s="521" t="s">
        <v>148</v>
      </c>
      <c r="F12" s="521"/>
      <c r="G12" s="521"/>
      <c r="H12" s="508"/>
      <c r="I12" s="508"/>
    </row>
    <row r="13" spans="1:9" ht="15.75">
      <c r="A13" s="498"/>
      <c r="B13" s="538"/>
      <c r="C13" s="539"/>
      <c r="D13" s="540"/>
      <c r="E13" s="41" t="s">
        <v>124</v>
      </c>
      <c r="F13" s="20"/>
      <c r="G13" s="82"/>
      <c r="H13" s="508"/>
      <c r="I13" s="508"/>
    </row>
    <row r="14" spans="1:14" ht="15.75" customHeight="1">
      <c r="A14" s="219" t="s">
        <v>125</v>
      </c>
      <c r="B14" s="529" t="s">
        <v>127</v>
      </c>
      <c r="C14" s="529"/>
      <c r="D14" s="529"/>
      <c r="E14" s="529"/>
      <c r="F14" s="529"/>
      <c r="G14" s="529"/>
      <c r="H14" s="529"/>
      <c r="I14" s="529"/>
      <c r="J14" s="529"/>
      <c r="K14" s="529"/>
      <c r="L14" s="529"/>
      <c r="M14" s="529"/>
      <c r="N14" s="529"/>
    </row>
    <row r="15" spans="1:14" ht="15.75">
      <c r="A15" s="240" t="s">
        <v>48</v>
      </c>
      <c r="B15" s="213" t="s">
        <v>87</v>
      </c>
      <c r="C15" s="434" t="s">
        <v>321</v>
      </c>
      <c r="D15" s="434"/>
      <c r="E15" s="434"/>
      <c r="F15" s="434"/>
      <c r="G15" s="434"/>
      <c r="H15" s="434"/>
      <c r="I15" s="434"/>
      <c r="J15" s="434"/>
      <c r="K15" s="434"/>
      <c r="L15" s="434"/>
      <c r="M15" s="434"/>
      <c r="N15" s="434"/>
    </row>
    <row r="16" spans="1:14" ht="15.75">
      <c r="A16" s="281"/>
      <c r="B16" s="286" t="s">
        <v>354</v>
      </c>
      <c r="C16" s="504"/>
      <c r="D16" s="505"/>
      <c r="E16" s="505"/>
      <c r="F16" s="505"/>
      <c r="G16" s="505"/>
      <c r="H16" s="505"/>
      <c r="I16" s="505"/>
      <c r="J16" s="505"/>
      <c r="K16" s="505"/>
      <c r="L16" s="505"/>
      <c r="M16" s="505"/>
      <c r="N16" s="506"/>
    </row>
    <row r="17" spans="1:14" ht="15.75">
      <c r="A17" s="281"/>
      <c r="B17" s="286"/>
      <c r="C17" s="504"/>
      <c r="D17" s="505"/>
      <c r="E17" s="505"/>
      <c r="F17" s="505"/>
      <c r="G17" s="505"/>
      <c r="H17" s="505"/>
      <c r="I17" s="505"/>
      <c r="J17" s="505"/>
      <c r="K17" s="505"/>
      <c r="L17" s="505"/>
      <c r="M17" s="505"/>
      <c r="N17" s="506"/>
    </row>
    <row r="18" spans="1:14" ht="15.75">
      <c r="A18" s="281"/>
      <c r="B18" s="286"/>
      <c r="C18" s="504"/>
      <c r="D18" s="505"/>
      <c r="E18" s="505"/>
      <c r="F18" s="505"/>
      <c r="G18" s="505"/>
      <c r="H18" s="505"/>
      <c r="I18" s="505"/>
      <c r="J18" s="505"/>
      <c r="K18" s="505"/>
      <c r="L18" s="505"/>
      <c r="M18" s="505"/>
      <c r="N18" s="506"/>
    </row>
    <row r="19" spans="1:14" ht="15.75">
      <c r="A19" s="281"/>
      <c r="B19" s="286"/>
      <c r="C19" s="504"/>
      <c r="D19" s="505"/>
      <c r="E19" s="505"/>
      <c r="F19" s="505"/>
      <c r="G19" s="505"/>
      <c r="H19" s="505"/>
      <c r="I19" s="505"/>
      <c r="J19" s="505"/>
      <c r="K19" s="505"/>
      <c r="L19" s="505"/>
      <c r="M19" s="505"/>
      <c r="N19" s="506"/>
    </row>
    <row r="20" spans="1:14" ht="15.75">
      <c r="A20" s="281"/>
      <c r="B20" s="286"/>
      <c r="C20" s="504"/>
      <c r="D20" s="505"/>
      <c r="E20" s="505"/>
      <c r="F20" s="505"/>
      <c r="G20" s="505"/>
      <c r="H20" s="505"/>
      <c r="I20" s="505"/>
      <c r="J20" s="505"/>
      <c r="K20" s="505"/>
      <c r="L20" s="505"/>
      <c r="M20" s="505"/>
      <c r="N20" s="506"/>
    </row>
    <row r="21" spans="1:14" ht="15.75">
      <c r="A21" s="281"/>
      <c r="B21" s="286"/>
      <c r="C21" s="504"/>
      <c r="D21" s="505"/>
      <c r="E21" s="505"/>
      <c r="F21" s="505"/>
      <c r="G21" s="505"/>
      <c r="H21" s="505"/>
      <c r="I21" s="505"/>
      <c r="J21" s="505"/>
      <c r="K21" s="505"/>
      <c r="L21" s="505"/>
      <c r="M21" s="505"/>
      <c r="N21" s="506"/>
    </row>
    <row r="22" spans="1:14" ht="15.75">
      <c r="A22" s="281"/>
      <c r="B22" s="286"/>
      <c r="C22" s="504"/>
      <c r="D22" s="505"/>
      <c r="E22" s="505"/>
      <c r="F22" s="505"/>
      <c r="G22" s="505"/>
      <c r="H22" s="505"/>
      <c r="I22" s="505"/>
      <c r="J22" s="505"/>
      <c r="K22" s="505"/>
      <c r="L22" s="505"/>
      <c r="M22" s="505"/>
      <c r="N22" s="506"/>
    </row>
    <row r="23" spans="1:14" ht="15.75">
      <c r="A23" s="281"/>
      <c r="B23" s="286"/>
      <c r="C23" s="504"/>
      <c r="D23" s="505"/>
      <c r="E23" s="505"/>
      <c r="F23" s="505"/>
      <c r="G23" s="505"/>
      <c r="H23" s="505"/>
      <c r="I23" s="505"/>
      <c r="J23" s="505"/>
      <c r="K23" s="505"/>
      <c r="L23" s="505"/>
      <c r="M23" s="505"/>
      <c r="N23" s="506"/>
    </row>
    <row r="24" spans="1:14" ht="15.75">
      <c r="A24" s="281"/>
      <c r="B24" s="286"/>
      <c r="C24" s="504"/>
      <c r="D24" s="505"/>
      <c r="E24" s="505"/>
      <c r="F24" s="505"/>
      <c r="G24" s="505"/>
      <c r="H24" s="505"/>
      <c r="I24" s="505"/>
      <c r="J24" s="505"/>
      <c r="K24" s="505"/>
      <c r="L24" s="505"/>
      <c r="M24" s="505"/>
      <c r="N24" s="506"/>
    </row>
    <row r="25" spans="1:14" ht="15.75">
      <c r="A25" s="281"/>
      <c r="B25" s="286"/>
      <c r="C25" s="441"/>
      <c r="D25" s="441"/>
      <c r="E25" s="441"/>
      <c r="F25" s="441"/>
      <c r="G25" s="441"/>
      <c r="H25" s="441"/>
      <c r="I25" s="441"/>
      <c r="J25" s="441"/>
      <c r="K25" s="441"/>
      <c r="L25" s="441"/>
      <c r="M25" s="441"/>
      <c r="N25" s="441"/>
    </row>
    <row r="26" spans="1:14" ht="15.75">
      <c r="A26" s="17" t="s">
        <v>126</v>
      </c>
      <c r="B26" s="510" t="s">
        <v>22</v>
      </c>
      <c r="C26" s="523"/>
      <c r="D26" s="523"/>
      <c r="E26" s="523"/>
      <c r="F26" s="523"/>
      <c r="G26" s="523"/>
      <c r="H26" s="523"/>
      <c r="I26" s="523"/>
      <c r="J26" s="523"/>
      <c r="K26" s="523"/>
      <c r="L26" s="523"/>
      <c r="M26" s="523"/>
      <c r="N26" s="524"/>
    </row>
    <row r="27" spans="1:14" ht="33" customHeight="1">
      <c r="A27" s="525"/>
      <c r="B27" s="525"/>
      <c r="C27" s="525"/>
      <c r="D27" s="525"/>
      <c r="E27" s="525"/>
      <c r="F27" s="525"/>
      <c r="G27" s="525"/>
      <c r="H27" s="525"/>
      <c r="I27" s="525"/>
      <c r="J27" s="525"/>
      <c r="K27" s="525"/>
      <c r="L27" s="525"/>
      <c r="M27" s="525"/>
      <c r="N27" s="525"/>
    </row>
    <row r="28" spans="1:14" ht="15.75">
      <c r="A28" s="526" t="s">
        <v>353</v>
      </c>
      <c r="B28" s="527"/>
      <c r="C28" s="527"/>
      <c r="D28" s="527"/>
      <c r="E28" s="527"/>
      <c r="F28" s="527"/>
      <c r="G28" s="528"/>
      <c r="H28" s="287"/>
      <c r="I28" s="509" t="s">
        <v>396</v>
      </c>
      <c r="J28" s="509"/>
      <c r="K28" s="509"/>
      <c r="L28" s="509"/>
      <c r="M28" s="509"/>
      <c r="N28" s="509"/>
    </row>
    <row r="30" spans="1:14" ht="15.75" customHeight="1">
      <c r="A30" s="123" t="s">
        <v>171</v>
      </c>
      <c r="B30" s="503" t="s">
        <v>393</v>
      </c>
      <c r="C30" s="503"/>
      <c r="D30" s="503"/>
      <c r="E30" s="503"/>
      <c r="F30" s="503"/>
      <c r="G30" s="503"/>
      <c r="H30" s="503"/>
      <c r="I30" s="503"/>
      <c r="J30" s="503"/>
      <c r="K30" s="503"/>
      <c r="L30" s="503"/>
      <c r="M30" s="503"/>
      <c r="N30" s="503"/>
    </row>
    <row r="31" spans="1:14" ht="15.75">
      <c r="A31" s="518"/>
      <c r="B31" s="519"/>
      <c r="C31" s="519"/>
      <c r="D31" s="519"/>
      <c r="E31" s="519"/>
      <c r="F31" s="520"/>
      <c r="G31" s="489" t="s">
        <v>184</v>
      </c>
      <c r="H31" s="490"/>
      <c r="I31" s="490"/>
      <c r="J31" s="491"/>
      <c r="K31" s="489" t="s">
        <v>185</v>
      </c>
      <c r="L31" s="490"/>
      <c r="M31" s="490"/>
      <c r="N31" s="491"/>
    </row>
    <row r="32" spans="1:14" ht="15.75">
      <c r="A32" s="500" t="s">
        <v>48</v>
      </c>
      <c r="B32" s="500" t="s">
        <v>186</v>
      </c>
      <c r="C32" s="500" t="s">
        <v>187</v>
      </c>
      <c r="D32" s="500" t="s">
        <v>195</v>
      </c>
      <c r="E32" s="500" t="s">
        <v>348</v>
      </c>
      <c r="F32" s="500" t="s">
        <v>188</v>
      </c>
      <c r="G32" s="500" t="s">
        <v>189</v>
      </c>
      <c r="H32" s="500"/>
      <c r="I32" s="500" t="s">
        <v>190</v>
      </c>
      <c r="J32" s="501" t="s">
        <v>662</v>
      </c>
      <c r="K32" s="500" t="s">
        <v>191</v>
      </c>
      <c r="L32" s="500"/>
      <c r="M32" s="500" t="s">
        <v>190</v>
      </c>
      <c r="N32" s="501" t="s">
        <v>662</v>
      </c>
    </row>
    <row r="33" spans="1:14" ht="25.5">
      <c r="A33" s="500"/>
      <c r="B33" s="500"/>
      <c r="C33" s="500"/>
      <c r="D33" s="500"/>
      <c r="E33" s="500"/>
      <c r="F33" s="500"/>
      <c r="G33" s="220" t="s">
        <v>390</v>
      </c>
      <c r="H33" s="220" t="s">
        <v>192</v>
      </c>
      <c r="I33" s="500"/>
      <c r="J33" s="501"/>
      <c r="K33" s="220" t="s">
        <v>390</v>
      </c>
      <c r="L33" s="220" t="s">
        <v>192</v>
      </c>
      <c r="M33" s="500"/>
      <c r="N33" s="501"/>
    </row>
    <row r="34" spans="1:14" s="101" customFormat="1" ht="19.5" customHeight="1">
      <c r="A34" s="500"/>
      <c r="B34" s="500"/>
      <c r="C34" s="500"/>
      <c r="D34" s="161" t="s">
        <v>443</v>
      </c>
      <c r="E34" s="161" t="s">
        <v>57</v>
      </c>
      <c r="F34" s="161" t="s">
        <v>436</v>
      </c>
      <c r="G34" s="161" t="s">
        <v>391</v>
      </c>
      <c r="H34" s="162" t="s">
        <v>391</v>
      </c>
      <c r="I34" s="163" t="s">
        <v>193</v>
      </c>
      <c r="J34" s="161" t="s">
        <v>128</v>
      </c>
      <c r="K34" s="161" t="s">
        <v>391</v>
      </c>
      <c r="L34" s="162" t="s">
        <v>391</v>
      </c>
      <c r="M34" s="163" t="s">
        <v>193</v>
      </c>
      <c r="N34" s="161" t="s">
        <v>128</v>
      </c>
    </row>
    <row r="35" spans="1:14" s="101" customFormat="1" ht="15.75">
      <c r="A35" s="484" t="s">
        <v>591</v>
      </c>
      <c r="B35" s="484"/>
      <c r="C35" s="485"/>
      <c r="D35" s="486"/>
      <c r="E35" s="487"/>
      <c r="F35" s="487"/>
      <c r="G35" s="487"/>
      <c r="H35" s="487"/>
      <c r="I35" s="487"/>
      <c r="J35" s="487"/>
      <c r="K35" s="487"/>
      <c r="L35" s="487"/>
      <c r="M35" s="487"/>
      <c r="N35" s="488"/>
    </row>
    <row r="36" spans="1:16" ht="15.75">
      <c r="A36" s="498">
        <v>1</v>
      </c>
      <c r="B36" s="499" t="s">
        <v>194</v>
      </c>
      <c r="C36" s="288"/>
      <c r="D36" s="289"/>
      <c r="E36" s="290"/>
      <c r="F36" s="188">
        <f>D36*E36</f>
        <v>0</v>
      </c>
      <c r="G36" s="474"/>
      <c r="H36" s="492">
        <f>1!$E$8</f>
      </c>
      <c r="I36" s="495">
        <f>1!$E$9</f>
      </c>
      <c r="J36" s="478"/>
      <c r="K36" s="474"/>
      <c r="L36" s="474"/>
      <c r="M36" s="477"/>
      <c r="N36" s="478"/>
      <c r="P36" s="92"/>
    </row>
    <row r="37" spans="1:14" ht="15.75" customHeight="1">
      <c r="A37" s="498"/>
      <c r="B37" s="499"/>
      <c r="C37" s="288"/>
      <c r="D37" s="289"/>
      <c r="E37" s="290"/>
      <c r="F37" s="188">
        <f aca="true" t="shared" si="0" ref="F37:F46">D37*E37</f>
        <v>0</v>
      </c>
      <c r="G37" s="475"/>
      <c r="H37" s="493"/>
      <c r="I37" s="496"/>
      <c r="J37" s="479"/>
      <c r="K37" s="475"/>
      <c r="L37" s="475"/>
      <c r="M37" s="477"/>
      <c r="N37" s="479"/>
    </row>
    <row r="38" spans="1:16" ht="15.75" customHeight="1">
      <c r="A38" s="498"/>
      <c r="B38" s="499"/>
      <c r="C38" s="291"/>
      <c r="D38" s="289"/>
      <c r="E38" s="290"/>
      <c r="F38" s="188">
        <f t="shared" si="0"/>
        <v>0</v>
      </c>
      <c r="G38" s="476"/>
      <c r="H38" s="494"/>
      <c r="I38" s="497"/>
      <c r="J38" s="480"/>
      <c r="K38" s="476"/>
      <c r="L38" s="476"/>
      <c r="M38" s="477"/>
      <c r="N38" s="480"/>
      <c r="P38" s="105"/>
    </row>
    <row r="39" spans="1:14" s="101" customFormat="1" ht="15.75">
      <c r="A39" s="484" t="s">
        <v>591</v>
      </c>
      <c r="B39" s="484"/>
      <c r="C39" s="485"/>
      <c r="D39" s="486"/>
      <c r="E39" s="487"/>
      <c r="F39" s="487"/>
      <c r="G39" s="487"/>
      <c r="H39" s="487"/>
      <c r="I39" s="487"/>
      <c r="J39" s="487"/>
      <c r="K39" s="487"/>
      <c r="L39" s="487"/>
      <c r="M39" s="487"/>
      <c r="N39" s="488"/>
    </row>
    <row r="40" spans="1:16" ht="15.75" customHeight="1">
      <c r="A40" s="498">
        <f>IF(3!$D$39="","",2)</f>
      </c>
      <c r="B40" s="499">
        <f>IF(3!$D$39="","","ZONA 2")</f>
      </c>
      <c r="C40" s="291"/>
      <c r="D40" s="289"/>
      <c r="E40" s="290"/>
      <c r="F40" s="188">
        <f t="shared" si="0"/>
        <v>0</v>
      </c>
      <c r="G40" s="474"/>
      <c r="H40" s="492">
        <f>1!$E$8</f>
      </c>
      <c r="I40" s="495">
        <f>1!$E$9</f>
      </c>
      <c r="J40" s="478"/>
      <c r="K40" s="474"/>
      <c r="L40" s="474"/>
      <c r="M40" s="477"/>
      <c r="N40" s="478"/>
      <c r="O40" s="105"/>
      <c r="P40" s="105"/>
    </row>
    <row r="41" spans="1:14" ht="15.75" customHeight="1">
      <c r="A41" s="498"/>
      <c r="B41" s="499"/>
      <c r="C41" s="291"/>
      <c r="D41" s="289"/>
      <c r="E41" s="290"/>
      <c r="F41" s="188">
        <f t="shared" si="0"/>
        <v>0</v>
      </c>
      <c r="G41" s="475"/>
      <c r="H41" s="493"/>
      <c r="I41" s="496"/>
      <c r="J41" s="479"/>
      <c r="K41" s="475"/>
      <c r="L41" s="475"/>
      <c r="M41" s="477"/>
      <c r="N41" s="479"/>
    </row>
    <row r="42" spans="1:14" ht="15.75" customHeight="1">
      <c r="A42" s="498"/>
      <c r="B42" s="499"/>
      <c r="C42" s="291"/>
      <c r="D42" s="289"/>
      <c r="E42" s="290"/>
      <c r="F42" s="188">
        <f t="shared" si="0"/>
        <v>0</v>
      </c>
      <c r="G42" s="476"/>
      <c r="H42" s="494"/>
      <c r="I42" s="497"/>
      <c r="J42" s="480"/>
      <c r="K42" s="476"/>
      <c r="L42" s="476"/>
      <c r="M42" s="477"/>
      <c r="N42" s="480"/>
    </row>
    <row r="43" spans="1:14" s="101" customFormat="1" ht="15.75">
      <c r="A43" s="484" t="s">
        <v>591</v>
      </c>
      <c r="B43" s="484"/>
      <c r="C43" s="485"/>
      <c r="D43" s="486"/>
      <c r="E43" s="487"/>
      <c r="F43" s="487"/>
      <c r="G43" s="487"/>
      <c r="H43" s="487"/>
      <c r="I43" s="487"/>
      <c r="J43" s="487"/>
      <c r="K43" s="487"/>
      <c r="L43" s="487"/>
      <c r="M43" s="487"/>
      <c r="N43" s="488"/>
    </row>
    <row r="44" spans="1:15" ht="15.75" customHeight="1">
      <c r="A44" s="498">
        <f>IF(3!$D$43="","",3)</f>
      </c>
      <c r="B44" s="499">
        <f>IF(3!$D$43="","","ZONA 3")</f>
      </c>
      <c r="C44" s="291"/>
      <c r="D44" s="289"/>
      <c r="E44" s="290"/>
      <c r="F44" s="188">
        <f t="shared" si="0"/>
        <v>0</v>
      </c>
      <c r="G44" s="474"/>
      <c r="H44" s="492">
        <f>1!$E$8</f>
      </c>
      <c r="I44" s="495">
        <f>1!$E$9</f>
      </c>
      <c r="J44" s="478"/>
      <c r="K44" s="474"/>
      <c r="L44" s="474"/>
      <c r="M44" s="477"/>
      <c r="N44" s="478"/>
      <c r="O44" s="71"/>
    </row>
    <row r="45" spans="1:14" ht="15.75" customHeight="1">
      <c r="A45" s="498"/>
      <c r="B45" s="499"/>
      <c r="C45" s="291"/>
      <c r="D45" s="289"/>
      <c r="E45" s="290"/>
      <c r="F45" s="188">
        <f t="shared" si="0"/>
        <v>0</v>
      </c>
      <c r="G45" s="475"/>
      <c r="H45" s="493"/>
      <c r="I45" s="496"/>
      <c r="J45" s="479"/>
      <c r="K45" s="475"/>
      <c r="L45" s="475"/>
      <c r="M45" s="477"/>
      <c r="N45" s="479"/>
    </row>
    <row r="46" spans="1:14" ht="15.75" customHeight="1">
      <c r="A46" s="498"/>
      <c r="B46" s="499"/>
      <c r="C46" s="291"/>
      <c r="D46" s="289"/>
      <c r="E46" s="290"/>
      <c r="F46" s="188">
        <f t="shared" si="0"/>
        <v>0</v>
      </c>
      <c r="G46" s="476"/>
      <c r="H46" s="494"/>
      <c r="I46" s="497"/>
      <c r="J46" s="480"/>
      <c r="K46" s="476"/>
      <c r="L46" s="476"/>
      <c r="M46" s="477"/>
      <c r="N46" s="480"/>
    </row>
    <row r="47" spans="1:14" ht="15.75" customHeight="1">
      <c r="A47" s="481" t="s">
        <v>100</v>
      </c>
      <c r="B47" s="482"/>
      <c r="C47" s="483"/>
      <c r="D47" s="180">
        <f>SUM(D36:D38,D40:D42,D44:D46)</f>
        <v>0</v>
      </c>
      <c r="E47" s="181" t="s">
        <v>158</v>
      </c>
      <c r="F47" s="180">
        <f>SUM(F36:F38,F40:F42,F44:F46)</f>
        <v>0</v>
      </c>
      <c r="G47" s="507"/>
      <c r="H47" s="507"/>
      <c r="I47" s="507"/>
      <c r="J47" s="507"/>
      <c r="K47" s="507"/>
      <c r="L47" s="507"/>
      <c r="M47" s="507"/>
      <c r="N47" s="507"/>
    </row>
    <row r="48" spans="1:15" ht="15.75" customHeight="1">
      <c r="A48" s="481" t="s">
        <v>157</v>
      </c>
      <c r="B48" s="482"/>
      <c r="C48" s="483"/>
      <c r="D48" s="97" t="s">
        <v>158</v>
      </c>
      <c r="E48" s="181" t="e">
        <f>AVERAGE(E36:E38,E40:E42,E44:E46)</f>
        <v>#DIV/0!</v>
      </c>
      <c r="F48" s="180" t="s">
        <v>135</v>
      </c>
      <c r="G48" s="507"/>
      <c r="H48" s="507"/>
      <c r="I48" s="507"/>
      <c r="J48" s="507"/>
      <c r="K48" s="507"/>
      <c r="L48" s="507"/>
      <c r="M48" s="507"/>
      <c r="N48" s="507"/>
      <c r="O48" s="71"/>
    </row>
    <row r="49" spans="1:15" s="126" customFormat="1" ht="27.75" customHeight="1">
      <c r="A49" s="515" t="s">
        <v>663</v>
      </c>
      <c r="B49" s="515"/>
      <c r="C49" s="515"/>
      <c r="D49" s="515"/>
      <c r="E49" s="515"/>
      <c r="F49" s="515"/>
      <c r="G49" s="515"/>
      <c r="H49" s="515"/>
      <c r="I49" s="515"/>
      <c r="J49" s="515"/>
      <c r="K49" s="515"/>
      <c r="L49" s="515"/>
      <c r="M49" s="515"/>
      <c r="N49" s="515"/>
      <c r="O49" s="125"/>
    </row>
    <row r="50" spans="1:15" ht="15.75" customHeight="1">
      <c r="A50" s="102"/>
      <c r="B50" s="101"/>
      <c r="D50" s="102"/>
      <c r="E50" s="58"/>
      <c r="F50" s="58"/>
      <c r="G50" s="102"/>
      <c r="H50" s="53"/>
      <c r="I50" s="65"/>
      <c r="J50" s="64"/>
      <c r="K50" s="102"/>
      <c r="L50" s="53"/>
      <c r="M50" s="42"/>
      <c r="N50" s="58"/>
      <c r="O50" s="71"/>
    </row>
    <row r="51" spans="7:13" ht="15.75" customHeight="1">
      <c r="G51" s="102"/>
      <c r="H51" s="102"/>
      <c r="K51" s="102"/>
      <c r="L51" s="63"/>
      <c r="M51" s="63"/>
    </row>
    <row r="52" spans="1:13" ht="15.75" customHeight="1">
      <c r="A52" s="23" t="s">
        <v>657</v>
      </c>
      <c r="M52" s="102"/>
    </row>
    <row r="53" spans="1:13" ht="15.75" customHeight="1">
      <c r="A53" s="23" t="s">
        <v>658</v>
      </c>
      <c r="D53" s="102"/>
      <c r="E53" s="102"/>
      <c r="H53" s="102"/>
      <c r="I53" s="102"/>
      <c r="J53" s="102"/>
      <c r="M53" s="102"/>
    </row>
    <row r="54" spans="1:13" ht="15.75" customHeight="1">
      <c r="A54" s="23" t="s">
        <v>659</v>
      </c>
      <c r="D54" s="102"/>
      <c r="E54" s="102"/>
      <c r="H54" s="102"/>
      <c r="I54" s="102"/>
      <c r="J54" s="102"/>
      <c r="M54" s="102"/>
    </row>
    <row r="55" spans="1:13" ht="15.75" customHeight="1">
      <c r="A55" s="102"/>
      <c r="D55" s="102"/>
      <c r="E55" s="102"/>
      <c r="F55" s="60"/>
      <c r="G55" s="60"/>
      <c r="H55" s="102"/>
      <c r="I55" s="102"/>
      <c r="J55" s="102"/>
      <c r="M55" s="102"/>
    </row>
    <row r="56" spans="1:13" ht="15.75" customHeight="1">
      <c r="A56" s="102"/>
      <c r="D56" s="102"/>
      <c r="E56" s="102"/>
      <c r="J56" s="102"/>
      <c r="M56" s="102"/>
    </row>
    <row r="57" spans="4:13" s="59" customFormat="1" ht="15.75" customHeight="1">
      <c r="D57" s="236"/>
      <c r="E57" s="236"/>
      <c r="H57" s="236"/>
      <c r="I57" s="236"/>
      <c r="J57" s="236"/>
      <c r="M57" s="236"/>
    </row>
    <row r="58" ht="15.75" customHeight="1"/>
    <row r="60" spans="2:14" ht="15.75">
      <c r="B60" s="59"/>
      <c r="C60" s="59"/>
      <c r="D60" s="59"/>
      <c r="E60" s="59"/>
      <c r="F60" s="236"/>
      <c r="G60" s="59"/>
      <c r="H60" s="59"/>
      <c r="I60" s="59"/>
      <c r="J60" s="59"/>
      <c r="K60" s="59"/>
      <c r="L60" s="59"/>
      <c r="M60" s="236"/>
      <c r="N60" s="59"/>
    </row>
    <row r="61" spans="1:13" ht="15.75">
      <c r="A61" s="102"/>
      <c r="F61" s="102"/>
      <c r="M61" s="102"/>
    </row>
    <row r="62" spans="1:13" ht="15.75">
      <c r="A62" s="102"/>
      <c r="F62" s="102"/>
      <c r="M62" s="102"/>
    </row>
    <row r="63" spans="1:13" ht="15.75">
      <c r="A63" s="102"/>
      <c r="F63" s="102"/>
      <c r="M63" s="102"/>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59">
      <formula>$P$1=1</formula>
    </cfRule>
  </conditionalFormatting>
  <conditionalFormatting sqref="E10">
    <cfRule type="expression" priority="3" dxfId="60">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6.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C35" sqref="C35:C36"/>
    </sheetView>
  </sheetViews>
  <sheetFormatPr defaultColWidth="9.140625" defaultRowHeight="15"/>
  <cols>
    <col min="1" max="1" width="5.8515625" style="24" customWidth="1"/>
    <col min="2" max="2" width="22.421875" style="102" customWidth="1"/>
    <col min="3" max="3" width="37.57421875" style="215" customWidth="1"/>
    <col min="4" max="4" width="9.28125" style="24" customWidth="1"/>
    <col min="5" max="5" width="9.7109375" style="24" customWidth="1"/>
    <col min="6" max="6" width="13.421875" style="24" customWidth="1"/>
    <col min="7" max="7" width="18.8515625" style="24" customWidth="1"/>
    <col min="8" max="8" width="14.140625" style="24" customWidth="1"/>
    <col min="9" max="9" width="14.421875" style="24" customWidth="1"/>
    <col min="10" max="10" width="15.7109375" style="24" customWidth="1"/>
    <col min="11" max="11" width="18.421875" style="24" customWidth="1"/>
    <col min="12" max="14" width="5.00390625" style="24" bestFit="1" customWidth="1"/>
    <col min="15" max="15" width="4.421875" style="24" bestFit="1" customWidth="1"/>
    <col min="16" max="16384" width="9.140625" style="24" customWidth="1"/>
  </cols>
  <sheetData>
    <row r="1" spans="1:12" ht="15.75" customHeight="1">
      <c r="A1" s="541" t="s">
        <v>50</v>
      </c>
      <c r="B1" s="541"/>
      <c r="C1" s="541"/>
      <c r="D1" s="541"/>
      <c r="E1" s="541"/>
      <c r="F1" s="541"/>
      <c r="G1" s="541"/>
      <c r="H1" s="541"/>
      <c r="I1" s="29"/>
      <c r="J1" s="120">
        <f>SATURS!$C$3</f>
        <v>0</v>
      </c>
      <c r="K1" s="29"/>
      <c r="L1" s="106"/>
    </row>
    <row r="2" spans="1:12" ht="15.75">
      <c r="A2" s="147" t="s">
        <v>388</v>
      </c>
      <c r="B2" s="445" t="s">
        <v>389</v>
      </c>
      <c r="C2" s="445"/>
      <c r="D2" s="445"/>
      <c r="E2" s="445"/>
      <c r="F2" s="445"/>
      <c r="G2" s="445"/>
      <c r="H2" s="445"/>
      <c r="I2" s="29"/>
      <c r="J2" s="117">
        <f>SATURS!$C$5</f>
        <v>1</v>
      </c>
      <c r="K2" s="29"/>
      <c r="L2" s="106"/>
    </row>
    <row r="3" spans="1:12" ht="15.75" customHeight="1">
      <c r="A3" s="549">
        <f>IF(3!$D$35="","",3!B36)</f>
      </c>
      <c r="B3" s="549"/>
      <c r="C3" s="549"/>
      <c r="D3" s="549"/>
      <c r="E3" s="549"/>
      <c r="F3" s="549"/>
      <c r="G3" s="549"/>
      <c r="H3" s="549"/>
      <c r="I3" s="29"/>
      <c r="J3" s="29"/>
      <c r="K3" s="29"/>
      <c r="L3" s="106"/>
    </row>
    <row r="4" spans="1:11" ht="63.75">
      <c r="A4" s="542" t="s">
        <v>48</v>
      </c>
      <c r="B4" s="434" t="s">
        <v>52</v>
      </c>
      <c r="C4" s="434" t="s">
        <v>53</v>
      </c>
      <c r="D4" s="208" t="s">
        <v>61</v>
      </c>
      <c r="E4" s="208" t="s">
        <v>60</v>
      </c>
      <c r="F4" s="208" t="s">
        <v>437</v>
      </c>
      <c r="G4" s="208" t="s">
        <v>54</v>
      </c>
      <c r="H4" s="208" t="s">
        <v>55</v>
      </c>
      <c r="I4" s="29"/>
      <c r="J4" s="360" t="s">
        <v>606</v>
      </c>
      <c r="K4" s="360" t="s">
        <v>590</v>
      </c>
    </row>
    <row r="5" spans="1:11" ht="18" customHeight="1">
      <c r="A5" s="543"/>
      <c r="B5" s="434"/>
      <c r="C5" s="434"/>
      <c r="D5" s="208" t="s">
        <v>56</v>
      </c>
      <c r="E5" s="208" t="s">
        <v>438</v>
      </c>
      <c r="F5" s="208" t="s">
        <v>439</v>
      </c>
      <c r="G5" s="208" t="s">
        <v>196</v>
      </c>
      <c r="H5" s="208" t="s">
        <v>58</v>
      </c>
      <c r="I5" s="29"/>
      <c r="J5" s="29"/>
      <c r="K5" s="29"/>
    </row>
    <row r="6" spans="1:12" s="32" customFormat="1" ht="15.75">
      <c r="A6" s="286"/>
      <c r="B6" s="292"/>
      <c r="C6" s="379"/>
      <c r="D6" s="293"/>
      <c r="E6" s="294"/>
      <c r="F6" s="380">
        <f aca="true" t="shared" si="0" ref="F6:F15">IF(ISNA(VLOOKUP(C6,$B$100:$D$257,3,FALSE)),"",VLOOKUP(C6,$B$100:$D$257,3,FALSE))</f>
      </c>
      <c r="G6" s="361">
        <f>IF(3!$D$35="","",3!$G$36-3!$H$36)</f>
      </c>
      <c r="H6" s="182">
        <f>IF(F6="",0,F6*E6)</f>
        <v>0</v>
      </c>
      <c r="I6" s="29"/>
      <c r="J6" s="373"/>
      <c r="K6" s="374">
        <f>IF(F6&lt;&gt;"",19/(G6-1!$E$8),0)*IF(J6="",0,VLOOKUP(J6,$K$68:$O$73,IF(3!$D$35="dzīvojamās mājas, pansionāti, slimnīcas un bērnudārzi",2,IF(3!$D$35="publiskas ēkas, izņemot pansionātus, slimnīcas un bērnudārzus",3,IF(3!$D$35="ražošanas ēkas",4,5))),FALSE))</f>
        <v>0</v>
      </c>
      <c r="L6" s="242"/>
    </row>
    <row r="7" spans="1:12" s="32" customFormat="1" ht="15.75">
      <c r="A7" s="286"/>
      <c r="B7" s="292"/>
      <c r="C7" s="379"/>
      <c r="D7" s="293"/>
      <c r="E7" s="294"/>
      <c r="F7" s="380">
        <f t="shared" si="0"/>
      </c>
      <c r="G7" s="361">
        <f>IF(3!$D$35="","",3!$G$36-3!$H$36)</f>
      </c>
      <c r="H7" s="182">
        <f aca="true" t="shared" si="1" ref="H7:H15">IF(F7="",0,F7*E7)</f>
        <v>0</v>
      </c>
      <c r="I7" s="29"/>
      <c r="J7" s="373"/>
      <c r="K7" s="374">
        <f>IF(F7&lt;&gt;"",19/(G7-1!$E$8),0)*IF(J7="",0,VLOOKUP(J7,$K$68:$O$73,IF(3!$D$35="dzīvojamās mājas, pansionāti, slimnīcas un bērnudārzi",2,IF(3!$D$35="publiskas ēkas, izņemot pansionātus, slimnīcas un bērnudārzus",3,IF(3!$D$35="ražošanas ēkas",4,5))),FALSE))</f>
        <v>0</v>
      </c>
      <c r="L7" s="61"/>
    </row>
    <row r="8" spans="1:12" s="32" customFormat="1" ht="15.75">
      <c r="A8" s="286"/>
      <c r="B8" s="295"/>
      <c r="C8" s="379"/>
      <c r="D8" s="293"/>
      <c r="E8" s="296"/>
      <c r="F8" s="380">
        <f t="shared" si="0"/>
      </c>
      <c r="G8" s="361">
        <f>IF(3!$D$35="","",3!$G$36-3!$H$36)</f>
      </c>
      <c r="H8" s="182">
        <f t="shared" si="1"/>
        <v>0</v>
      </c>
      <c r="I8" s="29"/>
      <c r="J8" s="373"/>
      <c r="K8" s="374">
        <f>IF(F8&lt;&gt;"",19/(G8-1!$E$8),0)*IF(J8="",0,VLOOKUP(J8,$K$68:$O$73,IF(3!$D$35="dzīvojamās mājas, pansionāti, slimnīcas un bērnudārzi",2,IF(3!$D$35="publiskas ēkas, izņemot pansionātus, slimnīcas un bērnudārzus",3,IF(3!$D$35="ražošanas ēkas",4,5))),FALSE))</f>
        <v>0</v>
      </c>
      <c r="L8" s="61"/>
    </row>
    <row r="9" spans="1:12" s="32" customFormat="1" ht="15.75">
      <c r="A9" s="286"/>
      <c r="B9" s="292"/>
      <c r="C9" s="379"/>
      <c r="D9" s="293"/>
      <c r="E9" s="294"/>
      <c r="F9" s="380">
        <f t="shared" si="0"/>
      </c>
      <c r="G9" s="361">
        <f>IF(3!$D$35="","",3!$G$36-3!$H$36)</f>
      </c>
      <c r="H9" s="182">
        <f t="shared" si="1"/>
        <v>0</v>
      </c>
      <c r="I9" s="29"/>
      <c r="J9" s="373"/>
      <c r="K9" s="374">
        <f>IF(F9&lt;&gt;"",19/(G9-1!$E$8),0)*IF(J9="",0,VLOOKUP(J9,$K$68:$O$73,IF(3!$D$35="dzīvojamās mājas, pansionāti, slimnīcas un bērnudārzi",2,IF(3!$D$35="publiskas ēkas, izņemot pansionātus, slimnīcas un bērnudārzus",3,IF(3!$D$35="ražošanas ēkas",4,5))),FALSE))</f>
        <v>0</v>
      </c>
      <c r="L9" s="61"/>
    </row>
    <row r="10" spans="1:12" s="32" customFormat="1" ht="15.75" customHeight="1">
      <c r="A10" s="286"/>
      <c r="B10" s="292"/>
      <c r="C10" s="379"/>
      <c r="D10" s="293"/>
      <c r="E10" s="294"/>
      <c r="F10" s="380">
        <f t="shared" si="0"/>
      </c>
      <c r="G10" s="361">
        <f>IF(3!$D$35="","",3!$G$36-3!$H$36)</f>
      </c>
      <c r="H10" s="182">
        <f t="shared" si="1"/>
        <v>0</v>
      </c>
      <c r="I10" s="29"/>
      <c r="J10" s="373"/>
      <c r="K10" s="374">
        <f>IF(F10&lt;&gt;"",19/(G10-1!$E$8),0)*IF(J10="",0,VLOOKUP(J10,$K$68:$O$73,IF(3!$D$35="dzīvojamās mājas, pansionāti, slimnīcas un bērnudārzi",2,IF(3!$D$35="publiskas ēkas, izņemot pansionātus, slimnīcas un bērnudārzus",3,IF(3!$D$35="ražošanas ēkas",4,5))),FALSE))</f>
        <v>0</v>
      </c>
      <c r="L10" s="61"/>
    </row>
    <row r="11" spans="1:12" s="32" customFormat="1" ht="15.75" customHeight="1">
      <c r="A11" s="286"/>
      <c r="B11" s="341"/>
      <c r="C11" s="381"/>
      <c r="D11" s="293"/>
      <c r="E11" s="294"/>
      <c r="F11" s="380">
        <f t="shared" si="0"/>
      </c>
      <c r="G11" s="361">
        <f>IF(3!$D$35="","",3!$G$36-3!$H$36)</f>
      </c>
      <c r="H11" s="182">
        <f t="shared" si="1"/>
        <v>0</v>
      </c>
      <c r="I11" s="29"/>
      <c r="J11" s="373"/>
      <c r="K11" s="374">
        <f>IF(F11&lt;&gt;"",19/(G11-1!$E$8),0)*IF(J11="",0,VLOOKUP(J11,$K$68:$O$73,IF(3!$D$35="dzīvojamās mājas, pansionāti, slimnīcas un bērnudārzi",2,IF(3!$D$35="publiskas ēkas, izņemot pansionātus, slimnīcas un bērnudārzus",3,IF(3!$D$35="ražošanas ēkas",4,5))),FALSE))</f>
        <v>0</v>
      </c>
      <c r="L11" s="61"/>
    </row>
    <row r="12" spans="1:12" s="32" customFormat="1" ht="15.75">
      <c r="A12" s="286"/>
      <c r="B12" s="298"/>
      <c r="C12" s="381"/>
      <c r="D12" s="293"/>
      <c r="E12" s="294"/>
      <c r="F12" s="380">
        <f t="shared" si="0"/>
      </c>
      <c r="G12" s="361">
        <f>IF(3!$D$35="","",3!$G$36-3!$H$36)</f>
      </c>
      <c r="H12" s="182">
        <f t="shared" si="1"/>
        <v>0</v>
      </c>
      <c r="I12" s="29"/>
      <c r="J12" s="373"/>
      <c r="K12" s="374">
        <f>IF(F12&lt;&gt;"",19/(G12-1!$E$8),0)*IF(J12="",0,VLOOKUP(J12,$K$68:$O$73,IF(3!$D$35="dzīvojamās mājas, pansionāti, slimnīcas un bērnudārzi",2,IF(3!$D$35="publiskas ēkas, izņemot pansionātus, slimnīcas un bērnudārzus",3,IF(3!$D$35="ražošanas ēkas",4,5))),FALSE))</f>
        <v>0</v>
      </c>
      <c r="L12" s="61"/>
    </row>
    <row r="13" spans="1:12" s="32" customFormat="1" ht="15.75" customHeight="1">
      <c r="A13" s="286"/>
      <c r="B13" s="341"/>
      <c r="C13" s="381"/>
      <c r="D13" s="293"/>
      <c r="E13" s="294"/>
      <c r="F13" s="380">
        <f t="shared" si="0"/>
      </c>
      <c r="G13" s="361">
        <f>IF(3!$D$35="","",3!$G$36-3!$H$36)</f>
      </c>
      <c r="H13" s="182">
        <f t="shared" si="1"/>
        <v>0</v>
      </c>
      <c r="I13" s="29"/>
      <c r="J13" s="373"/>
      <c r="K13" s="374">
        <f>IF(F13&lt;&gt;"",19/(G13-1!$E$8),0)*IF(J13="",0,VLOOKUP(J13,$K$68:$O$73,IF(3!$D$35="dzīvojamās mājas, pansionāti, slimnīcas un bērnudārzi",2,IF(3!$D$35="publiskas ēkas, izņemot pansionātus, slimnīcas un bērnudārzus",3,IF(3!$D$35="ražošanas ēkas",4,5))),FALSE))</f>
        <v>0</v>
      </c>
      <c r="L13" s="61"/>
    </row>
    <row r="14" spans="1:12" s="32" customFormat="1" ht="15.75" customHeight="1">
      <c r="A14" s="286"/>
      <c r="B14" s="341"/>
      <c r="C14" s="381"/>
      <c r="D14" s="293"/>
      <c r="E14" s="294"/>
      <c r="F14" s="380">
        <f t="shared" si="0"/>
      </c>
      <c r="G14" s="361">
        <f>IF(3!$D$35="","",3!$G$36-3!$H$36)</f>
      </c>
      <c r="H14" s="182">
        <f t="shared" si="1"/>
        <v>0</v>
      </c>
      <c r="I14" s="29"/>
      <c r="J14" s="373"/>
      <c r="K14" s="374">
        <f>IF(F14&lt;&gt;"",19/(G14-1!$E$8),0)*IF(J14="",0,VLOOKUP(J14,$K$68:$O$73,IF(3!$D$35="dzīvojamās mājas, pansionāti, slimnīcas un bērnudārzi",2,IF(3!$D$35="publiskas ēkas, izņemot pansionātus, slimnīcas un bērnudārzus",3,IF(3!$D$35="ražošanas ēkas",4,5))),FALSE))</f>
        <v>0</v>
      </c>
      <c r="L14" s="61"/>
    </row>
    <row r="15" spans="1:12" s="32" customFormat="1" ht="15.75" customHeight="1">
      <c r="A15" s="286"/>
      <c r="B15" s="277"/>
      <c r="C15" s="381"/>
      <c r="D15" s="293"/>
      <c r="E15" s="294"/>
      <c r="F15" s="380">
        <f t="shared" si="0"/>
      </c>
      <c r="G15" s="361">
        <f>IF(3!$D$35="","",3!$G$36-3!$H$36)</f>
      </c>
      <c r="H15" s="182">
        <f t="shared" si="1"/>
        <v>0</v>
      </c>
      <c r="I15" s="29"/>
      <c r="J15" s="373"/>
      <c r="K15" s="374">
        <f>IF(F15&lt;&gt;"",19/(G15-1!$E$8),0)*IF(J15="",0,VLOOKUP(J15,$K$68:$O$73,IF(3!$D$35="dzīvojamās mājas, pansionāti, slimnīcas un bērnudārzi",2,IF(3!$D$35="publiskas ēkas, izņemot pansionātus, slimnīcas un bērnudārzus",3,IF(3!$D$35="ražošanas ēkas",4,5))),FALSE))</f>
        <v>0</v>
      </c>
      <c r="L15" s="61"/>
    </row>
    <row r="16" spans="1:15" ht="63.75">
      <c r="A16" s="542" t="s">
        <v>48</v>
      </c>
      <c r="B16" s="164" t="s">
        <v>129</v>
      </c>
      <c r="C16" s="164" t="s">
        <v>14</v>
      </c>
      <c r="D16" s="208" t="s">
        <v>197</v>
      </c>
      <c r="E16" s="434" t="s">
        <v>198</v>
      </c>
      <c r="F16" s="434"/>
      <c r="G16" s="208" t="s">
        <v>54</v>
      </c>
      <c r="H16" s="208" t="s">
        <v>55</v>
      </c>
      <c r="I16" s="29"/>
      <c r="J16" s="29"/>
      <c r="K16" s="29"/>
      <c r="L16" s="105"/>
      <c r="O16" s="105"/>
    </row>
    <row r="17" spans="1:15" ht="15.75" customHeight="1">
      <c r="A17" s="543"/>
      <c r="B17" s="165"/>
      <c r="C17" s="165"/>
      <c r="D17" s="208" t="s">
        <v>57</v>
      </c>
      <c r="E17" s="434" t="s">
        <v>199</v>
      </c>
      <c r="F17" s="434"/>
      <c r="G17" s="208" t="s">
        <v>196</v>
      </c>
      <c r="H17" s="208" t="s">
        <v>58</v>
      </c>
      <c r="I17" s="29"/>
      <c r="J17" s="29"/>
      <c r="K17" s="29"/>
      <c r="L17" s="105"/>
      <c r="M17" s="102"/>
      <c r="N17" s="105"/>
      <c r="O17" s="105"/>
    </row>
    <row r="18" spans="1:13" ht="15.75" customHeight="1">
      <c r="A18" s="286"/>
      <c r="B18" s="297"/>
      <c r="C18" s="298"/>
      <c r="D18" s="296"/>
      <c r="E18" s="544"/>
      <c r="F18" s="544"/>
      <c r="G18" s="361">
        <f>IF(3!$D$35="","",3!$G$36-3!$H$36)</f>
      </c>
      <c r="H18" s="182">
        <f>D18*E18</f>
        <v>0</v>
      </c>
      <c r="I18" s="29"/>
      <c r="J18" s="371" t="s">
        <v>605</v>
      </c>
      <c r="K18" s="374">
        <f>IF(E18&lt;&gt;"",19/(G18-1!$E$8),0)*IF(J18="",0,VLOOKUP(J18,$K$68:$O$73,IF(3!$D$35="dzīvojamās mājas, pansionāti, slimnīcas un bērnudārzi",2,IF(3!$D$35="publiskas ēkas, izņemot pansionātus, slimnīcas un bērnudārzus",3,IF(3!$D$35="ražošanas ēkas",4,5))),FALSE))</f>
        <v>0</v>
      </c>
      <c r="L18" s="42"/>
      <c r="M18" s="44"/>
    </row>
    <row r="19" spans="1:13" ht="15.75" customHeight="1">
      <c r="A19" s="286"/>
      <c r="B19" s="297"/>
      <c r="C19" s="298"/>
      <c r="D19" s="296"/>
      <c r="E19" s="544"/>
      <c r="F19" s="544"/>
      <c r="G19" s="361">
        <f>IF(3!$D$35="","",3!$G$36-3!$H$36)</f>
      </c>
      <c r="H19" s="182">
        <f>D19*E19</f>
        <v>0</v>
      </c>
      <c r="I19" s="29"/>
      <c r="J19" s="371" t="s">
        <v>605</v>
      </c>
      <c r="K19" s="374">
        <f>IF(E19&lt;&gt;"",19/(G19-1!$E$8),0)*IF(J19="",0,VLOOKUP(J19,$K$68:$O$73,IF(3!$D$35="dzīvojamās mājas, pansionāti, slimnīcas un bērnudārzi",2,IF(3!$D$35="publiskas ēkas, izņemot pansionātus, slimnīcas un bērnudārzus",3,IF(3!$D$35="ražošanas ēkas",4,5))),FALSE))</f>
        <v>0</v>
      </c>
      <c r="L19" s="42"/>
      <c r="M19" s="66"/>
    </row>
    <row r="20" spans="1:13" ht="15.75" customHeight="1">
      <c r="A20" s="286"/>
      <c r="B20" s="297"/>
      <c r="C20" s="298"/>
      <c r="D20" s="296"/>
      <c r="E20" s="544"/>
      <c r="F20" s="544"/>
      <c r="G20" s="361">
        <f>IF(3!$D$35="","",3!$G$36-3!$H$36)</f>
      </c>
      <c r="H20" s="182">
        <f>D20*E20</f>
        <v>0</v>
      </c>
      <c r="I20" s="29"/>
      <c r="J20" s="371" t="s">
        <v>605</v>
      </c>
      <c r="K20" s="374">
        <f>IF(E20&lt;&gt;"",19/(G20-1!$E$8),0)*IF(J20="",0,VLOOKUP(J20,$K$68:$O$73,IF(3!$D$35="dzīvojamās mājas, pansionāti, slimnīcas un bērnudārzi",2,IF(3!$D$35="publiskas ēkas, izņemot pansionātus, slimnīcas un bērnudārzus",3,IF(3!$D$35="ražošanas ēkas",4,5))),FALSE))</f>
        <v>0</v>
      </c>
      <c r="L20" s="42"/>
      <c r="M20" s="66"/>
    </row>
    <row r="21" spans="1:14" ht="15.75" customHeight="1">
      <c r="A21" s="546" t="str">
        <f>CONCATENATE("Kopā ",3!B36)</f>
        <v>Kopā ZONA 1</v>
      </c>
      <c r="B21" s="546"/>
      <c r="C21" s="546"/>
      <c r="D21" s="546"/>
      <c r="E21" s="546"/>
      <c r="F21" s="546"/>
      <c r="G21" s="546"/>
      <c r="H21" s="189">
        <f>SUM(H18:H20)+SUM(H6:H15)</f>
        <v>0</v>
      </c>
      <c r="I21" s="29"/>
      <c r="J21" s="29"/>
      <c r="K21" s="29"/>
      <c r="L21" s="42"/>
      <c r="M21" s="66"/>
      <c r="N21" s="67"/>
    </row>
    <row r="22" spans="1:13" ht="15.75" customHeight="1">
      <c r="A22" s="547">
        <f>IF(3!$D$39="","",3!B40)</f>
      </c>
      <c r="B22" s="547"/>
      <c r="C22" s="547"/>
      <c r="D22" s="547"/>
      <c r="E22" s="547"/>
      <c r="F22" s="547"/>
      <c r="G22" s="547"/>
      <c r="H22" s="547"/>
      <c r="I22" s="29"/>
      <c r="J22" s="29"/>
      <c r="K22" s="29"/>
      <c r="L22" s="42"/>
      <c r="M22" s="66"/>
    </row>
    <row r="23" spans="1:13" ht="63.75">
      <c r="A23" s="542" t="s">
        <v>48</v>
      </c>
      <c r="B23" s="434" t="s">
        <v>52</v>
      </c>
      <c r="C23" s="434" t="s">
        <v>53</v>
      </c>
      <c r="D23" s="208" t="s">
        <v>61</v>
      </c>
      <c r="E23" s="208" t="s">
        <v>60</v>
      </c>
      <c r="F23" s="208" t="s">
        <v>437</v>
      </c>
      <c r="G23" s="208" t="s">
        <v>54</v>
      </c>
      <c r="H23" s="208" t="s">
        <v>55</v>
      </c>
      <c r="I23" s="29"/>
      <c r="J23" s="29"/>
      <c r="K23" s="29"/>
      <c r="L23" s="42"/>
      <c r="M23" s="66"/>
    </row>
    <row r="24" spans="1:13" ht="18.75" customHeight="1">
      <c r="A24" s="543"/>
      <c r="B24" s="434"/>
      <c r="C24" s="434"/>
      <c r="D24" s="208" t="s">
        <v>56</v>
      </c>
      <c r="E24" s="208" t="s">
        <v>438</v>
      </c>
      <c r="F24" s="208" t="s">
        <v>439</v>
      </c>
      <c r="G24" s="208" t="s">
        <v>196</v>
      </c>
      <c r="H24" s="208" t="s">
        <v>58</v>
      </c>
      <c r="I24" s="29"/>
      <c r="J24" s="29"/>
      <c r="K24" s="29"/>
      <c r="L24" s="42"/>
      <c r="M24" s="66"/>
    </row>
    <row r="25" spans="1:14" ht="15.75" customHeight="1">
      <c r="A25" s="286"/>
      <c r="B25" s="297"/>
      <c r="C25" s="379"/>
      <c r="D25" s="293"/>
      <c r="E25" s="294"/>
      <c r="F25" s="380">
        <f aca="true" t="shared" si="2" ref="F25:F34">IF(ISNA(VLOOKUP(C25,$B$100:$D$257,3,FALSE)),"",VLOOKUP(C25,$B$100:$D$257,3,FALSE))</f>
      </c>
      <c r="G25" s="361">
        <f>IF(3!$D$39="","",3!$G$40-3!$H$40)</f>
      </c>
      <c r="H25" s="182">
        <f aca="true" t="shared" si="3" ref="H25:H34">IF(F25="",0,F25*E25)</f>
        <v>0</v>
      </c>
      <c r="I25" s="29"/>
      <c r="J25" s="375"/>
      <c r="K25" s="374">
        <f>IF(F25&lt;&gt;"",19/(G25-1!$E$8),0)*IF(J25="",0,VLOOKUP(J25,$K$68:$O$73,IF(3!$D$39="dzīvojamās mājas, pansionāti, slimnīcas un bērnudārzi",2,IF(3!$D$39="publiskas ēkas, izņemot pansionātus, slimnīcas un bērnudārzus",3,IF(3!$D$39="ražošanas ēkas",4,5))),FALSE))</f>
        <v>0</v>
      </c>
      <c r="L25" s="42"/>
      <c r="M25" s="66"/>
      <c r="N25" s="67"/>
    </row>
    <row r="26" spans="1:14" ht="15.75" customHeight="1">
      <c r="A26" s="286"/>
      <c r="B26" s="297"/>
      <c r="C26" s="379"/>
      <c r="D26" s="293"/>
      <c r="E26" s="294"/>
      <c r="F26" s="380">
        <f t="shared" si="2"/>
      </c>
      <c r="G26" s="361">
        <f>IF(3!$D$39="","",3!$G$40-3!$H$40)</f>
      </c>
      <c r="H26" s="182">
        <f t="shared" si="3"/>
        <v>0</v>
      </c>
      <c r="I26" s="29"/>
      <c r="J26" s="375"/>
      <c r="K26" s="374">
        <f>IF(F26&lt;&gt;"",19/(G26-1!$E$8),0)*IF(J26="",0,VLOOKUP(J26,$K$68:$O$73,IF(3!$D$39="dzīvojamās mājas, pansionāti, slimnīcas un bērnudārzi",2,IF(3!$D$39="publiskas ēkas, izņemot pansionātus, slimnīcas un bērnudārzus",3,IF(3!$D$39="ražošanas ēkas",4,5))),FALSE))</f>
        <v>0</v>
      </c>
      <c r="L26" s="42"/>
      <c r="M26" s="66"/>
      <c r="N26" s="67"/>
    </row>
    <row r="27" spans="1:14" ht="15.75" customHeight="1">
      <c r="A27" s="286"/>
      <c r="B27" s="297"/>
      <c r="C27" s="379"/>
      <c r="D27" s="293"/>
      <c r="E27" s="294"/>
      <c r="F27" s="380">
        <f t="shared" si="2"/>
      </c>
      <c r="G27" s="361">
        <f>IF(3!$D$39="","",3!$G$40-3!$H$40)</f>
      </c>
      <c r="H27" s="182">
        <f t="shared" si="3"/>
        <v>0</v>
      </c>
      <c r="I27" s="29"/>
      <c r="J27" s="375"/>
      <c r="K27" s="374">
        <f>IF(F27&lt;&gt;"",19/(G27-1!$E$8),0)*IF(J27="",0,VLOOKUP(J27,$K$68:$O$73,IF(3!$D$39="dzīvojamās mājas, pansionāti, slimnīcas un bērnudārzi",2,IF(3!$D$39="publiskas ēkas, izņemot pansionātus, slimnīcas un bērnudārzus",3,IF(3!$D$39="ražošanas ēkas",4,5))),FALSE))</f>
        <v>0</v>
      </c>
      <c r="L27" s="42"/>
      <c r="M27" s="66"/>
      <c r="N27" s="67"/>
    </row>
    <row r="28" spans="1:14" ht="15.75" customHeight="1">
      <c r="A28" s="286"/>
      <c r="B28" s="297"/>
      <c r="C28" s="379"/>
      <c r="D28" s="293"/>
      <c r="E28" s="294"/>
      <c r="F28" s="380">
        <f t="shared" si="2"/>
      </c>
      <c r="G28" s="361">
        <f>IF(3!$D$39="","",3!$G$40-3!$H$40)</f>
      </c>
      <c r="H28" s="182">
        <f t="shared" si="3"/>
        <v>0</v>
      </c>
      <c r="I28" s="29"/>
      <c r="J28" s="375"/>
      <c r="K28" s="374">
        <f>IF(F28&lt;&gt;"",19/(G28-1!$E$8),0)*IF(J28="",0,VLOOKUP(J28,$K$68:$O$73,IF(3!$D$39="dzīvojamās mājas, pansionāti, slimnīcas un bērnudārzi",2,IF(3!$D$39="publiskas ēkas, izņemot pansionātus, slimnīcas un bērnudārzus",3,IF(3!$D$39="ražošanas ēkas",4,5))),FALSE))</f>
        <v>0</v>
      </c>
      <c r="L28" s="42"/>
      <c r="M28" s="66"/>
      <c r="N28" s="67"/>
    </row>
    <row r="29" spans="1:14" ht="15.75" customHeight="1">
      <c r="A29" s="286"/>
      <c r="B29" s="297"/>
      <c r="C29" s="379"/>
      <c r="D29" s="293"/>
      <c r="E29" s="294"/>
      <c r="F29" s="380">
        <f t="shared" si="2"/>
      </c>
      <c r="G29" s="361">
        <f>IF(3!$D$39="","",3!$G$40-3!$H$40)</f>
      </c>
      <c r="H29" s="182">
        <f t="shared" si="3"/>
        <v>0</v>
      </c>
      <c r="I29" s="29"/>
      <c r="J29" s="375"/>
      <c r="K29" s="374">
        <f>IF(F29&lt;&gt;"",19/(G29-1!$E$8),0)*IF(J29="",0,VLOOKUP(J29,$K$68:$O$73,IF(3!$D$39="dzīvojamās mājas, pansionāti, slimnīcas un bērnudārzi",2,IF(3!$D$39="publiskas ēkas, izņemot pansionātus, slimnīcas un bērnudārzus",3,IF(3!$D$39="ražošanas ēkas",4,5))),FALSE))</f>
        <v>0</v>
      </c>
      <c r="L29" s="42"/>
      <c r="M29" s="66"/>
      <c r="N29" s="67"/>
    </row>
    <row r="30" spans="1:14" ht="15.75" customHeight="1">
      <c r="A30" s="286"/>
      <c r="B30" s="297"/>
      <c r="C30" s="379"/>
      <c r="D30" s="293"/>
      <c r="E30" s="294"/>
      <c r="F30" s="380">
        <f t="shared" si="2"/>
      </c>
      <c r="G30" s="361">
        <f>IF(3!$D$39="","",3!$G$40-3!$H$40)</f>
      </c>
      <c r="H30" s="182">
        <f t="shared" si="3"/>
        <v>0</v>
      </c>
      <c r="I30" s="29"/>
      <c r="J30" s="375"/>
      <c r="K30" s="374">
        <f>IF(F30&lt;&gt;"",19/(G30-1!$E$8),0)*IF(J30="",0,VLOOKUP(J30,$K$68:$O$73,IF(3!$D$39="dzīvojamās mājas, pansionāti, slimnīcas un bērnudārzi",2,IF(3!$D$39="publiskas ēkas, izņemot pansionātus, slimnīcas un bērnudārzus",3,IF(3!$D$39="ražošanas ēkas",4,5))),FALSE))</f>
        <v>0</v>
      </c>
      <c r="L30" s="42"/>
      <c r="M30" s="66"/>
      <c r="N30" s="67"/>
    </row>
    <row r="31" spans="1:14" ht="15.75" customHeight="1">
      <c r="A31" s="286"/>
      <c r="B31" s="297"/>
      <c r="C31" s="379"/>
      <c r="D31" s="293"/>
      <c r="E31" s="294"/>
      <c r="F31" s="380">
        <f t="shared" si="2"/>
      </c>
      <c r="G31" s="361">
        <f>IF(3!$D$39="","",3!$G$40-3!$H$40)</f>
      </c>
      <c r="H31" s="182">
        <f t="shared" si="3"/>
        <v>0</v>
      </c>
      <c r="I31" s="29"/>
      <c r="J31" s="375"/>
      <c r="K31" s="374">
        <f>IF(F31&lt;&gt;"",19/(G31-1!$E$8),0)*IF(J31="",0,VLOOKUP(J31,$K$68:$O$73,IF(3!$D$39="dzīvojamās mājas, pansionāti, slimnīcas un bērnudārzi",2,IF(3!$D$39="publiskas ēkas, izņemot pansionātus, slimnīcas un bērnudārzus",3,IF(3!$D$39="ražošanas ēkas",4,5))),FALSE))</f>
        <v>0</v>
      </c>
      <c r="L31" s="42"/>
      <c r="M31" s="66"/>
      <c r="N31" s="67"/>
    </row>
    <row r="32" spans="1:14" ht="15.75" customHeight="1">
      <c r="A32" s="286"/>
      <c r="B32" s="297"/>
      <c r="C32" s="379"/>
      <c r="D32" s="293"/>
      <c r="E32" s="294"/>
      <c r="F32" s="380">
        <f t="shared" si="2"/>
      </c>
      <c r="G32" s="361">
        <f>IF(3!$D$39="","",3!$G$40-3!$H$40)</f>
      </c>
      <c r="H32" s="182">
        <f t="shared" si="3"/>
        <v>0</v>
      </c>
      <c r="I32" s="29"/>
      <c r="J32" s="375"/>
      <c r="K32" s="374">
        <f>IF(F32&lt;&gt;"",19/(G32-1!$E$8),0)*IF(J32="",0,VLOOKUP(J32,$K$68:$O$73,IF(3!$D$39="dzīvojamās mājas, pansionāti, slimnīcas un bērnudārzi",2,IF(3!$D$39="publiskas ēkas, izņemot pansionātus, slimnīcas un bērnudārzus",3,IF(3!$D$39="ražošanas ēkas",4,5))),FALSE))</f>
        <v>0</v>
      </c>
      <c r="L32" s="42"/>
      <c r="M32" s="66"/>
      <c r="N32" s="67"/>
    </row>
    <row r="33" spans="1:14" ht="15.75" customHeight="1">
      <c r="A33" s="286"/>
      <c r="B33" s="297"/>
      <c r="C33" s="379"/>
      <c r="D33" s="293"/>
      <c r="E33" s="294"/>
      <c r="F33" s="380">
        <f t="shared" si="2"/>
      </c>
      <c r="G33" s="361">
        <f>IF(3!$D$39="","",3!$G$40-3!$H$40)</f>
      </c>
      <c r="H33" s="182">
        <f t="shared" si="3"/>
        <v>0</v>
      </c>
      <c r="I33" s="29"/>
      <c r="J33" s="375"/>
      <c r="K33" s="374">
        <f>IF(F33&lt;&gt;"",19/(G33-1!$E$8),0)*IF(J33="",0,VLOOKUP(J33,$K$68:$O$73,IF(3!$D$39="dzīvojamās mājas, pansionāti, slimnīcas un bērnudārzi",2,IF(3!$D$39="publiskas ēkas, izņemot pansionātus, slimnīcas un bērnudārzus",3,IF(3!$D$39="ražošanas ēkas",4,5))),FALSE))</f>
        <v>0</v>
      </c>
      <c r="L33" s="42"/>
      <c r="M33" s="66"/>
      <c r="N33" s="67"/>
    </row>
    <row r="34" spans="1:14" ht="15.75" customHeight="1">
      <c r="A34" s="286"/>
      <c r="B34" s="297"/>
      <c r="C34" s="379"/>
      <c r="D34" s="293"/>
      <c r="E34" s="294"/>
      <c r="F34" s="380">
        <f t="shared" si="2"/>
      </c>
      <c r="G34" s="361">
        <f>IF(3!$D$39="","",3!$G$40-3!$H$40)</f>
      </c>
      <c r="H34" s="182">
        <f t="shared" si="3"/>
        <v>0</v>
      </c>
      <c r="I34" s="29"/>
      <c r="J34" s="375"/>
      <c r="K34" s="374">
        <f>IF(F34&lt;&gt;"",19/(G34-1!$E$8),0)*IF(J34="",0,VLOOKUP(J34,$K$68:$O$73,IF(3!$D$39="dzīvojamās mājas, pansionāti, slimnīcas un bērnudārzi",2,IF(3!$D$39="publiskas ēkas, izņemot pansionātus, slimnīcas un bērnudārzus",3,IF(3!$D$39="ražošanas ēkas",4,5))),FALSE))</f>
        <v>0</v>
      </c>
      <c r="L34" s="42"/>
      <c r="M34" s="66"/>
      <c r="N34" s="67"/>
    </row>
    <row r="35" spans="1:14" ht="51">
      <c r="A35" s="542" t="s">
        <v>48</v>
      </c>
      <c r="B35" s="542" t="s">
        <v>129</v>
      </c>
      <c r="C35" s="542" t="s">
        <v>14</v>
      </c>
      <c r="D35" s="208" t="s">
        <v>197</v>
      </c>
      <c r="E35" s="434" t="s">
        <v>198</v>
      </c>
      <c r="F35" s="434"/>
      <c r="G35" s="208" t="s">
        <v>54</v>
      </c>
      <c r="H35" s="208" t="s">
        <v>55</v>
      </c>
      <c r="I35" s="29"/>
      <c r="J35" s="29"/>
      <c r="L35" s="42"/>
      <c r="M35" s="66"/>
      <c r="N35" s="67"/>
    </row>
    <row r="36" spans="1:12" ht="15.75" customHeight="1">
      <c r="A36" s="543"/>
      <c r="B36" s="543"/>
      <c r="C36" s="543"/>
      <c r="D36" s="208" t="s">
        <v>57</v>
      </c>
      <c r="E36" s="434" t="s">
        <v>199</v>
      </c>
      <c r="F36" s="434"/>
      <c r="G36" s="208" t="s">
        <v>196</v>
      </c>
      <c r="H36" s="208" t="s">
        <v>58</v>
      </c>
      <c r="I36" s="29"/>
      <c r="J36" s="29"/>
      <c r="L36" s="68"/>
    </row>
    <row r="37" spans="1:12" ht="15.75" customHeight="1">
      <c r="A37" s="286"/>
      <c r="B37" s="297"/>
      <c r="C37" s="298"/>
      <c r="D37" s="296"/>
      <c r="E37" s="544"/>
      <c r="F37" s="544"/>
      <c r="G37" s="361">
        <f>IF(3!$D$39="","",3!$G$40-3!$H$40)</f>
      </c>
      <c r="H37" s="182">
        <f>D37*E37</f>
        <v>0</v>
      </c>
      <c r="I37" s="29"/>
      <c r="J37" s="371" t="s">
        <v>605</v>
      </c>
      <c r="K37" s="374">
        <f>IF(E37&lt;&gt;"",19/(G37-1!$E$8),0)*IF(J37="",0,VLOOKUP(J37,$K$68:$O$73,IF(3!$D$39="dzīvojamās mājas, pansionāti, slimnīcas un bērnudārzi",2,IF(3!$D$39="publiskas ēkas, izņemot pansionātus, slimnīcas un bērnudārzus",3,IF(3!$D$39="ražošanas ēkas",4,5))),FALSE))</f>
        <v>0</v>
      </c>
      <c r="L37" s="68"/>
    </row>
    <row r="38" spans="1:12" ht="15.75" customHeight="1">
      <c r="A38" s="286"/>
      <c r="B38" s="297"/>
      <c r="C38" s="298"/>
      <c r="D38" s="296"/>
      <c r="E38" s="544"/>
      <c r="F38" s="544"/>
      <c r="G38" s="361">
        <f>IF(3!$D$39="","",3!$G$40-3!$H$40)</f>
      </c>
      <c r="H38" s="182">
        <f>D38*E38</f>
        <v>0</v>
      </c>
      <c r="I38" s="29"/>
      <c r="J38" s="371" t="s">
        <v>605</v>
      </c>
      <c r="K38" s="374">
        <f>IF(E38&lt;&gt;"",19/(G38-1!$E$8),0)*IF(J38="",0,VLOOKUP(J38,$K$68:$O$73,IF(3!$D$39="dzīvojamās mājas, pansionāti, slimnīcas un bērnudārzi",2,IF(3!$D$39="publiskas ēkas, izņemot pansionātus, slimnīcas un bērnudārzus",3,IF(3!$D$39="ražošanas ēkas",4,5))),FALSE))</f>
        <v>0</v>
      </c>
      <c r="L38" s="68"/>
    </row>
    <row r="39" spans="1:12" ht="15.75" customHeight="1">
      <c r="A39" s="286"/>
      <c r="B39" s="297"/>
      <c r="C39" s="298"/>
      <c r="D39" s="296"/>
      <c r="E39" s="544"/>
      <c r="F39" s="544"/>
      <c r="G39" s="361">
        <f>IF(3!$D$39="","",3!$G$40-3!$H$40)</f>
      </c>
      <c r="H39" s="182">
        <f>D39*E39</f>
        <v>0</v>
      </c>
      <c r="I39" s="29"/>
      <c r="J39" s="371" t="s">
        <v>605</v>
      </c>
      <c r="K39" s="374">
        <f>IF(E39&lt;&gt;"",19/(G39-1!$E$8),0)*IF(J39="",0,VLOOKUP(J39,$K$68:$O$73,IF(3!$D$39="dzīvojamās mājas, pansionāti, slimnīcas un bērnudārzi",2,IF(3!$D$39="publiskas ēkas, izņemot pansionātus, slimnīcas un bērnudārzus",3,IF(3!$D$39="ražošanas ēkas",4,5))),FALSE))</f>
        <v>0</v>
      </c>
      <c r="L39" s="68"/>
    </row>
    <row r="40" spans="1:12" ht="15.75" customHeight="1">
      <c r="A40" s="546" t="str">
        <f>CONCATENATE("Kopā ",3!B40)</f>
        <v>Kopā </v>
      </c>
      <c r="B40" s="546"/>
      <c r="C40" s="546"/>
      <c r="D40" s="546"/>
      <c r="E40" s="546"/>
      <c r="F40" s="546"/>
      <c r="G40" s="546"/>
      <c r="H40" s="189">
        <f>SUM(H37:H39)+SUM(H25:H34)</f>
        <v>0</v>
      </c>
      <c r="I40" s="29"/>
      <c r="L40" s="69"/>
    </row>
    <row r="41" spans="1:12" ht="15.75" customHeight="1">
      <c r="A41" s="547">
        <f>IF(3!D43="","",3!B44)</f>
      </c>
      <c r="B41" s="547"/>
      <c r="C41" s="547"/>
      <c r="D41" s="547"/>
      <c r="E41" s="547"/>
      <c r="F41" s="547"/>
      <c r="G41" s="547"/>
      <c r="H41" s="547"/>
      <c r="I41" s="29"/>
      <c r="L41" s="63"/>
    </row>
    <row r="42" spans="1:9" ht="51">
      <c r="A42" s="542" t="s">
        <v>48</v>
      </c>
      <c r="B42" s="434" t="s">
        <v>52</v>
      </c>
      <c r="C42" s="434" t="s">
        <v>53</v>
      </c>
      <c r="D42" s="208" t="s">
        <v>61</v>
      </c>
      <c r="E42" s="208" t="s">
        <v>60</v>
      </c>
      <c r="F42" s="208" t="s">
        <v>437</v>
      </c>
      <c r="G42" s="208" t="s">
        <v>54</v>
      </c>
      <c r="H42" s="208" t="s">
        <v>55</v>
      </c>
      <c r="I42" s="29"/>
    </row>
    <row r="43" spans="1:12" s="29" customFormat="1" ht="18.75" customHeight="1">
      <c r="A43" s="543"/>
      <c r="B43" s="434"/>
      <c r="C43" s="434"/>
      <c r="D43" s="208" t="s">
        <v>56</v>
      </c>
      <c r="E43" s="208" t="s">
        <v>438</v>
      </c>
      <c r="F43" s="208" t="s">
        <v>439</v>
      </c>
      <c r="G43" s="208" t="s">
        <v>196</v>
      </c>
      <c r="H43" s="208" t="s">
        <v>58</v>
      </c>
      <c r="J43" s="24"/>
      <c r="K43" s="24"/>
      <c r="L43" s="43"/>
    </row>
    <row r="44" spans="1:11" ht="15.75" customHeight="1">
      <c r="A44" s="286"/>
      <c r="B44" s="297"/>
      <c r="C44" s="379"/>
      <c r="D44" s="293"/>
      <c r="E44" s="294"/>
      <c r="F44" s="380">
        <f aca="true" t="shared" si="4" ref="F44:F53">IF(ISNA(VLOOKUP(C44,$B$100:$D$257,3,FALSE)),"",VLOOKUP(C44,$B$100:$D$257,3,FALSE))</f>
      </c>
      <c r="G44" s="361">
        <f>IF(3!$D$43="","",3!$G$44-3!$H$44)</f>
      </c>
      <c r="H44" s="182">
        <f aca="true" t="shared" si="5" ref="H44:H53">IF(F44="",0,F44*E44)</f>
        <v>0</v>
      </c>
      <c r="I44" s="29"/>
      <c r="J44" s="375"/>
      <c r="K44" s="374">
        <f>IF(F44&lt;&gt;"",19/(G44-1!$E$8),0)*IF(J44="",0,VLOOKUP(J44,$K$68:$O$73,IF(3!$D$43="dzīvojamās mājas, pansionāti, slimnīcas un bērnudārzi",2,IF(3!$D$43="publiskas ēkas, izņemot pansionātus, slimnīcas un bērnudārzus",3,IF(3!$D$43="ražošanas ēkas",4,5))),FALSE))</f>
        <v>0</v>
      </c>
    </row>
    <row r="45" spans="1:11" ht="15.75" customHeight="1">
      <c r="A45" s="286"/>
      <c r="B45" s="297"/>
      <c r="C45" s="379"/>
      <c r="D45" s="293"/>
      <c r="E45" s="294"/>
      <c r="F45" s="380">
        <f t="shared" si="4"/>
      </c>
      <c r="G45" s="361">
        <f>IF(3!$D$43="","",3!$G$44-3!$H$44)</f>
      </c>
      <c r="H45" s="182">
        <f t="shared" si="5"/>
        <v>0</v>
      </c>
      <c r="I45" s="29"/>
      <c r="J45" s="375"/>
      <c r="K45" s="374">
        <f>IF(F45&lt;&gt;"",19/(G45-1!$E$8),0)*IF(J45="",0,VLOOKUP(J45,$K$68:$O$73,IF(3!$D$43="dzīvojamās mājas, pansionāti, slimnīcas un bērnudārzi",2,IF(3!$D$43="publiskas ēkas, izņemot pansionātus, slimnīcas un bērnudārzus",3,IF(3!$D$43="ražošanas ēkas",4,5))),FALSE))</f>
        <v>0</v>
      </c>
    </row>
    <row r="46" spans="1:11" ht="15.75" customHeight="1">
      <c r="A46" s="286"/>
      <c r="B46" s="297"/>
      <c r="C46" s="379"/>
      <c r="D46" s="293"/>
      <c r="E46" s="294"/>
      <c r="F46" s="380">
        <f t="shared" si="4"/>
      </c>
      <c r="G46" s="361">
        <f>IF(3!$D$43="","",3!$G$44-3!$H$44)</f>
      </c>
      <c r="H46" s="182">
        <f t="shared" si="5"/>
        <v>0</v>
      </c>
      <c r="I46" s="29"/>
      <c r="J46" s="375"/>
      <c r="K46" s="374">
        <f>IF(F46&lt;&gt;"",19/(G46-1!$E$8),0)*IF(J46="",0,VLOOKUP(J46,$K$68:$O$73,IF(3!$D$43="dzīvojamās mājas, pansionāti, slimnīcas un bērnudārzi",2,IF(3!$D$43="publiskas ēkas, izņemot pansionātus, slimnīcas un bērnudārzus",3,IF(3!$D$43="ražošanas ēkas",4,5))),FALSE))</f>
        <v>0</v>
      </c>
    </row>
    <row r="47" spans="1:11" ht="15.75" customHeight="1">
      <c r="A47" s="286"/>
      <c r="B47" s="297"/>
      <c r="C47" s="379"/>
      <c r="D47" s="293"/>
      <c r="E47" s="294"/>
      <c r="F47" s="380">
        <f t="shared" si="4"/>
      </c>
      <c r="G47" s="361">
        <f>IF(3!$D$43="","",3!$G$44-3!$H$44)</f>
      </c>
      <c r="H47" s="182">
        <f t="shared" si="5"/>
        <v>0</v>
      </c>
      <c r="I47" s="29"/>
      <c r="J47" s="375"/>
      <c r="K47" s="374">
        <f>IF(F47&lt;&gt;"",19/(G47-1!$E$8),0)*IF(J47="",0,VLOOKUP(J47,$K$68:$O$73,IF(3!$D$43="dzīvojamās mājas, pansionāti, slimnīcas un bērnudārzi",2,IF(3!$D$43="publiskas ēkas, izņemot pansionātus, slimnīcas un bērnudārzus",3,IF(3!$D$43="ražošanas ēkas",4,5))),FALSE))</f>
        <v>0</v>
      </c>
    </row>
    <row r="48" spans="1:11" ht="15.75" customHeight="1">
      <c r="A48" s="286"/>
      <c r="B48" s="297"/>
      <c r="C48" s="379"/>
      <c r="D48" s="293"/>
      <c r="E48" s="294"/>
      <c r="F48" s="380">
        <f t="shared" si="4"/>
      </c>
      <c r="G48" s="361">
        <f>IF(3!$D$43="","",3!$G$44-3!$H$44)</f>
      </c>
      <c r="H48" s="182">
        <f t="shared" si="5"/>
        <v>0</v>
      </c>
      <c r="I48" s="29"/>
      <c r="J48" s="375"/>
      <c r="K48" s="374">
        <f>IF(F48&lt;&gt;"",19/(G48-1!$E$8),0)*IF(J48="",0,VLOOKUP(J48,$K$68:$O$73,IF(3!$D$43="dzīvojamās mājas, pansionāti, slimnīcas un bērnudārzi",2,IF(3!$D$43="publiskas ēkas, izņemot pansionātus, slimnīcas un bērnudārzus",3,IF(3!$D$43="ražošanas ēkas",4,5))),FALSE))</f>
        <v>0</v>
      </c>
    </row>
    <row r="49" spans="1:11" ht="15.75" customHeight="1">
      <c r="A49" s="286"/>
      <c r="B49" s="297"/>
      <c r="C49" s="379"/>
      <c r="D49" s="293"/>
      <c r="E49" s="294"/>
      <c r="F49" s="380">
        <f t="shared" si="4"/>
      </c>
      <c r="G49" s="361">
        <f>IF(3!$D$43="","",3!$G$44-3!$H$44)</f>
      </c>
      <c r="H49" s="182">
        <f t="shared" si="5"/>
        <v>0</v>
      </c>
      <c r="I49" s="29"/>
      <c r="J49" s="375"/>
      <c r="K49" s="374">
        <f>IF(F49&lt;&gt;"",19/(G49-1!$E$8),0)*IF(J49="",0,VLOOKUP(J49,$K$68:$O$73,IF(3!$D$43="dzīvojamās mājas, pansionāti, slimnīcas un bērnudārzi",2,IF(3!$D$43="publiskas ēkas, izņemot pansionātus, slimnīcas un bērnudārzus",3,IF(3!$D$43="ražošanas ēkas",4,5))),FALSE))</f>
        <v>0</v>
      </c>
    </row>
    <row r="50" spans="1:11" ht="15.75" customHeight="1">
      <c r="A50" s="286"/>
      <c r="B50" s="297"/>
      <c r="C50" s="379"/>
      <c r="D50" s="293"/>
      <c r="E50" s="294"/>
      <c r="F50" s="380">
        <f t="shared" si="4"/>
      </c>
      <c r="G50" s="361">
        <f>IF(3!$D$43="","",3!$G$44-3!$H$44)</f>
      </c>
      <c r="H50" s="182">
        <f t="shared" si="5"/>
        <v>0</v>
      </c>
      <c r="I50" s="29"/>
      <c r="J50" s="375"/>
      <c r="K50" s="374">
        <f>IF(F50&lt;&gt;"",19/(G50-1!$E$8),0)*IF(J50="",0,VLOOKUP(J50,$K$68:$O$73,IF(3!$D$43="dzīvojamās mājas, pansionāti, slimnīcas un bērnudārzi",2,IF(3!$D$43="publiskas ēkas, izņemot pansionātus, slimnīcas un bērnudārzus",3,IF(3!$D$43="ražošanas ēkas",4,5))),FALSE))</f>
        <v>0</v>
      </c>
    </row>
    <row r="51" spans="1:11" ht="15.75" customHeight="1">
      <c r="A51" s="286"/>
      <c r="B51" s="297"/>
      <c r="C51" s="379"/>
      <c r="D51" s="293"/>
      <c r="E51" s="294"/>
      <c r="F51" s="380">
        <f t="shared" si="4"/>
      </c>
      <c r="G51" s="361">
        <f>IF(3!$D$43="","",3!$G$44-3!$H$44)</f>
      </c>
      <c r="H51" s="182">
        <f t="shared" si="5"/>
        <v>0</v>
      </c>
      <c r="I51" s="29"/>
      <c r="J51" s="375"/>
      <c r="K51" s="374">
        <f>IF(F51&lt;&gt;"",19/(G51-1!$E$8),0)*IF(J51="",0,VLOOKUP(J51,$K$68:$O$73,IF(3!$D$43="dzīvojamās mājas, pansionāti, slimnīcas un bērnudārzi",2,IF(3!$D$43="publiskas ēkas, izņemot pansionātus, slimnīcas un bērnudārzus",3,IF(3!$D$43="ražošanas ēkas",4,5))),FALSE))</f>
        <v>0</v>
      </c>
    </row>
    <row r="52" spans="1:11" ht="15.75" customHeight="1">
      <c r="A52" s="286"/>
      <c r="B52" s="297"/>
      <c r="C52" s="379"/>
      <c r="D52" s="293"/>
      <c r="E52" s="294"/>
      <c r="F52" s="380">
        <f t="shared" si="4"/>
      </c>
      <c r="G52" s="361">
        <f>IF(3!$D$43="","",3!$G$44-3!$H$44)</f>
      </c>
      <c r="H52" s="182">
        <f t="shared" si="5"/>
        <v>0</v>
      </c>
      <c r="I52" s="29"/>
      <c r="J52" s="375"/>
      <c r="K52" s="374">
        <f>IF(F52&lt;&gt;"",19/(G52-1!$E$8),0)*IF(J52="",0,VLOOKUP(J52,$K$68:$O$73,IF(3!$D$43="dzīvojamās mājas, pansionāti, slimnīcas un bērnudārzi",2,IF(3!$D$43="publiskas ēkas, izņemot pansionātus, slimnīcas un bērnudārzus",3,IF(3!$D$43="ražošanas ēkas",4,5))),FALSE))</f>
        <v>0</v>
      </c>
    </row>
    <row r="53" spans="1:11" ht="15.75" customHeight="1">
      <c r="A53" s="286"/>
      <c r="B53" s="297"/>
      <c r="C53" s="379"/>
      <c r="D53" s="293"/>
      <c r="E53" s="294"/>
      <c r="F53" s="380">
        <f t="shared" si="4"/>
      </c>
      <c r="G53" s="361">
        <f>IF(3!$D$43="","",3!$G$44-3!$H$44)</f>
      </c>
      <c r="H53" s="182">
        <f t="shared" si="5"/>
        <v>0</v>
      </c>
      <c r="I53" s="29"/>
      <c r="J53" s="375"/>
      <c r="K53" s="374">
        <f>IF(F53&lt;&gt;"",19/(G53-1!$E$8),0)*IF(J53="",0,VLOOKUP(J53,$K$68:$O$73,IF(3!$D$43="dzīvojamās mājas, pansionāti, slimnīcas un bērnudārzi",2,IF(3!$D$43="publiskas ēkas, izņemot pansionātus, slimnīcas un bērnudārzus",3,IF(3!$D$43="ražošanas ēkas",4,5))),FALSE))</f>
        <v>0</v>
      </c>
    </row>
    <row r="54" spans="1:12" ht="51">
      <c r="A54" s="542" t="s">
        <v>48</v>
      </c>
      <c r="B54" s="542" t="s">
        <v>129</v>
      </c>
      <c r="C54" s="542" t="s">
        <v>14</v>
      </c>
      <c r="D54" s="208" t="s">
        <v>197</v>
      </c>
      <c r="E54" s="434" t="s">
        <v>198</v>
      </c>
      <c r="F54" s="434"/>
      <c r="G54" s="208" t="s">
        <v>54</v>
      </c>
      <c r="H54" s="208" t="s">
        <v>55</v>
      </c>
      <c r="I54" s="29"/>
      <c r="L54" s="102"/>
    </row>
    <row r="55" spans="1:12" ht="15.75" customHeight="1">
      <c r="A55" s="543"/>
      <c r="B55" s="543"/>
      <c r="C55" s="543"/>
      <c r="D55" s="208" t="s">
        <v>57</v>
      </c>
      <c r="E55" s="434" t="s">
        <v>199</v>
      </c>
      <c r="F55" s="434"/>
      <c r="G55" s="208" t="s">
        <v>196</v>
      </c>
      <c r="H55" s="208" t="s">
        <v>58</v>
      </c>
      <c r="I55" s="29"/>
      <c r="L55" s="102"/>
    </row>
    <row r="56" spans="1:12" ht="15.75" customHeight="1">
      <c r="A56" s="286"/>
      <c r="B56" s="297"/>
      <c r="C56" s="298"/>
      <c r="D56" s="286"/>
      <c r="E56" s="545"/>
      <c r="F56" s="545"/>
      <c r="G56" s="361">
        <f>IF(3!$D$43="","",3!$G$44-3!$H$44)</f>
      </c>
      <c r="H56" s="182">
        <f>D56*E56</f>
        <v>0</v>
      </c>
      <c r="I56" s="29"/>
      <c r="J56" s="371" t="s">
        <v>605</v>
      </c>
      <c r="K56" s="374">
        <f>IF(E56&lt;&gt;"",19/(G56-1!$E$8),0)*IF(J56="",0,VLOOKUP(J56,$K$68:$O$73,IF(3!$D$43="dzīvojamās mājas, pansionāti, slimnīcas un bērnudārzi",2,IF(3!$D$43="publiskas ēkas, izņemot pansionātus, slimnīcas un bērnudārzus",3,IF(3!$D$43="ražošanas ēkas",4,5))),FALSE))</f>
        <v>0</v>
      </c>
      <c r="L56" s="102"/>
    </row>
    <row r="57" spans="1:12" ht="15.75" customHeight="1">
      <c r="A57" s="286"/>
      <c r="B57" s="297"/>
      <c r="C57" s="298"/>
      <c r="D57" s="286"/>
      <c r="E57" s="545"/>
      <c r="F57" s="545"/>
      <c r="G57" s="361">
        <f>IF(3!$D$43="","",3!$G$44-3!$H$44)</f>
      </c>
      <c r="H57" s="182">
        <f>D57*E57</f>
        <v>0</v>
      </c>
      <c r="I57" s="29"/>
      <c r="J57" s="371" t="s">
        <v>605</v>
      </c>
      <c r="K57" s="374">
        <f>IF(E57&lt;&gt;"",19/(G57-1!$E$8),0)*IF(J57="",0,VLOOKUP(J57,$K$68:$O$73,IF(3!$D$43="dzīvojamās mājas, pansionāti, slimnīcas un bērnudārzi",2,IF(3!$D$43="publiskas ēkas, izņemot pansionātus, slimnīcas un bērnudārzus",3,IF(3!$D$43="ražošanas ēkas",4,5))),FALSE))</f>
        <v>0</v>
      </c>
      <c r="L57" s="102"/>
    </row>
    <row r="58" spans="1:12" ht="15.75" customHeight="1">
      <c r="A58" s="286"/>
      <c r="B58" s="297"/>
      <c r="C58" s="298"/>
      <c r="D58" s="286"/>
      <c r="E58" s="545"/>
      <c r="F58" s="545"/>
      <c r="G58" s="361">
        <f>IF(3!$D$43="","",3!$G$44-3!$H$44)</f>
      </c>
      <c r="H58" s="182">
        <f>D58*E58</f>
        <v>0</v>
      </c>
      <c r="I58" s="29"/>
      <c r="J58" s="371" t="s">
        <v>605</v>
      </c>
      <c r="K58" s="374">
        <f>IF(E58&lt;&gt;"",19/(G58-1!$E$8),0)*IF(J58="",0,VLOOKUP(J58,$K$68:$O$73,IF(3!$D$43="dzīvojamās mājas, pansionāti, slimnīcas un bērnudārzi",2,IF(3!$D$43="publiskas ēkas, izņemot pansionātus, slimnīcas un bērnudārzus",3,IF(3!$D$43="ražošanas ēkas",4,5))),FALSE))</f>
        <v>0</v>
      </c>
      <c r="L58" s="102"/>
    </row>
    <row r="59" spans="1:12" ht="15.75" customHeight="1">
      <c r="A59" s="546" t="str">
        <f>CONCATENATE("Kopā ",3!B44)</f>
        <v>Kopā </v>
      </c>
      <c r="B59" s="546"/>
      <c r="C59" s="546"/>
      <c r="D59" s="546"/>
      <c r="E59" s="546"/>
      <c r="F59" s="546"/>
      <c r="G59" s="546"/>
      <c r="H59" s="189">
        <f>SUM(H56:H58)+SUM(H44:H53)</f>
        <v>0</v>
      </c>
      <c r="I59" s="29"/>
      <c r="J59" s="29"/>
      <c r="K59" s="29"/>
      <c r="L59" s="102"/>
    </row>
    <row r="60" spans="1:12" ht="15.75" customHeight="1">
      <c r="A60" s="108"/>
      <c r="B60" s="108"/>
      <c r="C60" s="108"/>
      <c r="D60" s="108"/>
      <c r="E60" s="108"/>
      <c r="F60" s="108"/>
      <c r="G60" s="108"/>
      <c r="H60" s="108"/>
      <c r="I60" s="29"/>
      <c r="J60" s="29"/>
      <c r="K60" s="29"/>
      <c r="L60" s="69"/>
    </row>
    <row r="61" spans="1:11" ht="15.75" customHeight="1">
      <c r="A61" s="548" t="s">
        <v>378</v>
      </c>
      <c r="B61" s="548"/>
      <c r="C61" s="548"/>
      <c r="D61" s="548"/>
      <c r="E61" s="548"/>
      <c r="F61" s="546" t="s">
        <v>200</v>
      </c>
      <c r="G61" s="546"/>
      <c r="H61" s="189">
        <f>H59+H40+H21</f>
        <v>0</v>
      </c>
      <c r="I61" s="29"/>
      <c r="J61" s="29"/>
      <c r="K61" s="29"/>
    </row>
    <row r="62" spans="1:11" ht="15.75" customHeight="1">
      <c r="A62" s="548"/>
      <c r="B62" s="548"/>
      <c r="C62" s="548"/>
      <c r="D62" s="548"/>
      <c r="E62" s="548"/>
      <c r="F62" s="546" t="s">
        <v>201</v>
      </c>
      <c r="G62" s="546"/>
      <c r="H62" s="370">
        <f>SUMPRODUCT(K6:K15,E6:E15)+SUMPRODUCT(K18:K20,D18:D20)+SUMPRODUCT(K25:K34,E25:E34)+SUMPRODUCT(K37:K39,D37:D39)+SUMPRODUCT(K44:K53,E44:E53)+SUMPRODUCT(K56:K58,D56:D58)</f>
        <v>0</v>
      </c>
      <c r="I62" s="29"/>
      <c r="J62" s="241"/>
      <c r="K62" s="29"/>
    </row>
    <row r="63" spans="1:12" ht="39.75" customHeight="1">
      <c r="A63" s="456" t="s">
        <v>664</v>
      </c>
      <c r="B63" s="456"/>
      <c r="C63" s="456"/>
      <c r="D63" s="456"/>
      <c r="E63" s="456"/>
      <c r="F63" s="456"/>
      <c r="G63" s="456"/>
      <c r="H63" s="456"/>
      <c r="I63" s="19"/>
      <c r="J63" s="19"/>
      <c r="K63" s="19"/>
      <c r="L63" s="215"/>
    </row>
    <row r="64" spans="1:12" ht="15.75">
      <c r="A64" s="102"/>
      <c r="F64" s="215"/>
      <c r="L64" s="215"/>
    </row>
    <row r="65" spans="1:12" ht="15.75">
      <c r="A65" s="102"/>
      <c r="F65" s="215"/>
      <c r="L65" s="215"/>
    </row>
    <row r="67" spans="11:15" ht="15.75">
      <c r="K67" s="372" t="s">
        <v>597</v>
      </c>
      <c r="L67" s="372" t="s">
        <v>598</v>
      </c>
      <c r="M67" s="372" t="s">
        <v>599</v>
      </c>
      <c r="N67" s="372" t="s">
        <v>600</v>
      </c>
      <c r="O67" s="24" t="s">
        <v>607</v>
      </c>
    </row>
    <row r="68" spans="11:15" ht="15.75">
      <c r="K68" s="366" t="s">
        <v>601</v>
      </c>
      <c r="L68" s="366">
        <v>0.2</v>
      </c>
      <c r="M68" s="366">
        <v>0.25</v>
      </c>
      <c r="N68" s="366">
        <v>0.35</v>
      </c>
      <c r="O68" s="24">
        <v>0</v>
      </c>
    </row>
    <row r="69" spans="11:15" ht="15.75">
      <c r="K69" s="366" t="s">
        <v>608</v>
      </c>
      <c r="L69" s="366">
        <v>0.25</v>
      </c>
      <c r="M69" s="366">
        <v>0.35</v>
      </c>
      <c r="N69" s="366">
        <v>0.5</v>
      </c>
      <c r="O69" s="24">
        <v>0</v>
      </c>
    </row>
    <row r="70" spans="11:15" ht="15.75">
      <c r="K70" s="367" t="s">
        <v>602</v>
      </c>
      <c r="L70" s="367">
        <v>0.25</v>
      </c>
      <c r="M70" s="366">
        <v>0.35</v>
      </c>
      <c r="N70" s="366">
        <v>0.45</v>
      </c>
      <c r="O70" s="24">
        <v>0</v>
      </c>
    </row>
    <row r="71" spans="11:15" ht="15.75">
      <c r="K71" s="368" t="s">
        <v>603</v>
      </c>
      <c r="L71" s="367">
        <v>0.3</v>
      </c>
      <c r="M71" s="369">
        <v>0.4</v>
      </c>
      <c r="N71" s="369">
        <v>0.5</v>
      </c>
      <c r="O71" s="24">
        <v>0</v>
      </c>
    </row>
    <row r="72" spans="11:15" ht="15.75">
      <c r="K72" s="366" t="s">
        <v>604</v>
      </c>
      <c r="L72" s="366">
        <v>1.8</v>
      </c>
      <c r="M72" s="366">
        <v>2.2</v>
      </c>
      <c r="N72" s="366">
        <v>2.4</v>
      </c>
      <c r="O72" s="24">
        <v>0</v>
      </c>
    </row>
    <row r="73" spans="11:15" ht="15.75">
      <c r="K73" s="366" t="s">
        <v>605</v>
      </c>
      <c r="L73" s="366">
        <v>0.2</v>
      </c>
      <c r="M73" s="366">
        <v>0.25</v>
      </c>
      <c r="N73" s="366">
        <v>0.35</v>
      </c>
      <c r="O73" s="24">
        <v>0</v>
      </c>
    </row>
    <row r="99" spans="2:4" s="135" customFormat="1" ht="12.75">
      <c r="B99" s="376" t="s">
        <v>14</v>
      </c>
      <c r="C99" s="376"/>
      <c r="D99" s="376" t="s">
        <v>476</v>
      </c>
    </row>
    <row r="100" spans="2:4" s="135" customFormat="1" ht="12.75">
      <c r="B100" s="376" t="s">
        <v>477</v>
      </c>
      <c r="C100" s="376"/>
      <c r="D100" s="376">
        <v>220</v>
      </c>
    </row>
    <row r="101" spans="2:4" s="135" customFormat="1" ht="12.75">
      <c r="B101" s="376" t="s">
        <v>478</v>
      </c>
      <c r="C101" s="376"/>
      <c r="D101" s="376">
        <v>160</v>
      </c>
    </row>
    <row r="102" spans="2:4" s="135" customFormat="1" ht="12.75">
      <c r="B102" s="376" t="s">
        <v>479</v>
      </c>
      <c r="C102" s="376"/>
      <c r="D102" s="376">
        <v>120</v>
      </c>
    </row>
    <row r="103" spans="2:4" s="135" customFormat="1" ht="12.75">
      <c r="B103" s="376" t="s">
        <v>480</v>
      </c>
      <c r="C103" s="376"/>
      <c r="D103" s="376">
        <v>65</v>
      </c>
    </row>
    <row r="104" spans="2:4" s="135" customFormat="1" ht="12.75">
      <c r="B104" s="376" t="s">
        <v>481</v>
      </c>
      <c r="C104" s="376"/>
      <c r="D104" s="376">
        <v>370</v>
      </c>
    </row>
    <row r="105" spans="2:4" s="135" customFormat="1" ht="12.75">
      <c r="B105" s="376" t="s">
        <v>482</v>
      </c>
      <c r="C105" s="376"/>
      <c r="D105" s="376">
        <v>75</v>
      </c>
    </row>
    <row r="106" spans="2:4" s="135" customFormat="1" ht="12.75">
      <c r="B106" s="376" t="s">
        <v>483</v>
      </c>
      <c r="C106" s="376"/>
      <c r="D106" s="376">
        <v>50</v>
      </c>
    </row>
    <row r="107" spans="2:4" s="135" customFormat="1" ht="12.75">
      <c r="B107" s="376" t="s">
        <v>484</v>
      </c>
      <c r="C107" s="376"/>
      <c r="D107" s="376">
        <v>50</v>
      </c>
    </row>
    <row r="108" spans="2:4" s="135" customFormat="1" ht="12.75">
      <c r="B108" s="376" t="s">
        <v>485</v>
      </c>
      <c r="C108" s="376"/>
      <c r="D108" s="376">
        <v>58</v>
      </c>
    </row>
    <row r="109" spans="2:4" s="135" customFormat="1" ht="12.75">
      <c r="B109" s="376" t="s">
        <v>486</v>
      </c>
      <c r="C109" s="376"/>
      <c r="D109" s="376">
        <v>17</v>
      </c>
    </row>
    <row r="110" spans="2:4" s="135" customFormat="1" ht="12.75">
      <c r="B110" s="376" t="s">
        <v>487</v>
      </c>
      <c r="C110" s="376"/>
      <c r="D110" s="376">
        <v>35</v>
      </c>
    </row>
    <row r="111" spans="2:4" s="135" customFormat="1" ht="12.75">
      <c r="B111" s="376" t="s">
        <v>488</v>
      </c>
      <c r="C111" s="376"/>
      <c r="D111" s="376">
        <v>110</v>
      </c>
    </row>
    <row r="112" spans="2:4" s="135" customFormat="1" ht="12.75">
      <c r="B112" s="376" t="s">
        <v>489</v>
      </c>
      <c r="C112" s="376"/>
      <c r="D112" s="376">
        <v>0.07</v>
      </c>
    </row>
    <row r="113" spans="2:4" s="135" customFormat="1" ht="12.75">
      <c r="B113" s="376" t="s">
        <v>490</v>
      </c>
      <c r="C113" s="376"/>
      <c r="D113" s="376">
        <v>0.1</v>
      </c>
    </row>
    <row r="114" spans="2:4" s="135" customFormat="1" ht="12.75">
      <c r="B114" s="376" t="s">
        <v>491</v>
      </c>
      <c r="C114" s="376"/>
      <c r="D114" s="376">
        <v>0.13</v>
      </c>
    </row>
    <row r="115" spans="2:4" s="135" customFormat="1" ht="12.75">
      <c r="B115" s="376" t="s">
        <v>492</v>
      </c>
      <c r="C115" s="376"/>
      <c r="D115" s="376">
        <v>0.24</v>
      </c>
    </row>
    <row r="116" spans="2:4" s="135" customFormat="1" ht="12.75">
      <c r="B116" s="376" t="s">
        <v>493</v>
      </c>
      <c r="C116" s="376"/>
      <c r="D116" s="376">
        <v>0.07</v>
      </c>
    </row>
    <row r="117" spans="2:4" s="135" customFormat="1" ht="12.75">
      <c r="B117" s="376" t="s">
        <v>490</v>
      </c>
      <c r="C117" s="376"/>
      <c r="D117" s="376">
        <v>0.1</v>
      </c>
    </row>
    <row r="118" spans="2:4" s="135" customFormat="1" ht="12.75">
      <c r="B118" s="376" t="s">
        <v>491</v>
      </c>
      <c r="C118" s="376"/>
      <c r="D118" s="376">
        <v>0.13</v>
      </c>
    </row>
    <row r="119" spans="2:4" s="135" customFormat="1" ht="12.75">
      <c r="B119" s="376" t="s">
        <v>492</v>
      </c>
      <c r="C119" s="376"/>
      <c r="D119" s="376">
        <v>0.24</v>
      </c>
    </row>
    <row r="120" spans="2:4" s="135" customFormat="1" ht="12.75">
      <c r="B120" s="376" t="s">
        <v>494</v>
      </c>
      <c r="C120" s="376"/>
      <c r="D120" s="376">
        <v>0.1</v>
      </c>
    </row>
    <row r="121" spans="2:4" s="135" customFormat="1" ht="12.75">
      <c r="B121" s="376" t="s">
        <v>491</v>
      </c>
      <c r="C121" s="376"/>
      <c r="D121" s="376">
        <v>0.14</v>
      </c>
    </row>
    <row r="122" spans="2:4" s="135" customFormat="1" ht="12.75">
      <c r="B122" s="376" t="s">
        <v>495</v>
      </c>
      <c r="C122" s="376"/>
      <c r="D122" s="376">
        <v>0.18</v>
      </c>
    </row>
    <row r="123" spans="2:4" s="135" customFormat="1" ht="12.75">
      <c r="B123" s="376" t="s">
        <v>496</v>
      </c>
      <c r="C123" s="376"/>
      <c r="D123" s="376">
        <v>0.23</v>
      </c>
    </row>
    <row r="124" spans="2:4" s="135" customFormat="1" ht="12.75">
      <c r="B124" s="376" t="s">
        <v>497</v>
      </c>
      <c r="C124" s="376"/>
      <c r="D124" s="376">
        <v>0.09</v>
      </c>
    </row>
    <row r="125" spans="2:4" s="135" customFormat="1" ht="12.75">
      <c r="B125" s="376" t="s">
        <v>498</v>
      </c>
      <c r="C125" s="376"/>
      <c r="D125" s="376">
        <v>0.15</v>
      </c>
    </row>
    <row r="126" spans="2:4" s="135" customFormat="1" ht="12.75">
      <c r="B126" s="376" t="s">
        <v>499</v>
      </c>
      <c r="C126" s="376"/>
      <c r="D126" s="376">
        <v>0.18</v>
      </c>
    </row>
    <row r="127" spans="2:4" s="135" customFormat="1" ht="12.75">
      <c r="B127" s="376" t="s">
        <v>500</v>
      </c>
      <c r="C127" s="376"/>
      <c r="D127" s="376">
        <v>0.23</v>
      </c>
    </row>
    <row r="128" spans="2:4" s="135" customFormat="1" ht="12.75">
      <c r="B128" s="376" t="s">
        <v>501</v>
      </c>
      <c r="C128" s="376"/>
      <c r="D128" s="376">
        <v>0.27</v>
      </c>
    </row>
    <row r="129" spans="2:4" s="135" customFormat="1" ht="12.75">
      <c r="B129" s="376" t="s">
        <v>502</v>
      </c>
      <c r="C129" s="376"/>
      <c r="D129" s="376">
        <v>0.18</v>
      </c>
    </row>
    <row r="130" spans="2:4" s="135" customFormat="1" ht="12.75">
      <c r="B130" s="376" t="s">
        <v>503</v>
      </c>
      <c r="C130" s="376"/>
      <c r="D130" s="376">
        <v>0.18</v>
      </c>
    </row>
    <row r="131" spans="2:4" s="135" customFormat="1" ht="12.75">
      <c r="B131" s="376" t="s">
        <v>504</v>
      </c>
      <c r="C131" s="376"/>
      <c r="D131" s="376">
        <v>0.54</v>
      </c>
    </row>
    <row r="132" spans="2:4" s="135" customFormat="1" ht="12.75">
      <c r="B132" s="376" t="s">
        <v>505</v>
      </c>
      <c r="C132" s="376"/>
      <c r="D132" s="376">
        <v>0.25</v>
      </c>
    </row>
    <row r="133" spans="2:4" s="135" customFormat="1" ht="12.75">
      <c r="B133" s="376" t="s">
        <v>506</v>
      </c>
      <c r="C133" s="376"/>
      <c r="D133" s="376">
        <v>0.9</v>
      </c>
    </row>
    <row r="134" spans="2:4" s="135" customFormat="1" ht="12.75">
      <c r="B134" s="376" t="s">
        <v>507</v>
      </c>
      <c r="C134" s="376"/>
      <c r="D134" s="376">
        <v>0.7</v>
      </c>
    </row>
    <row r="135" spans="2:4" s="135" customFormat="1" ht="12.75">
      <c r="B135" s="376" t="s">
        <v>508</v>
      </c>
      <c r="C135" s="376"/>
      <c r="D135" s="376">
        <v>2</v>
      </c>
    </row>
    <row r="136" spans="2:4" s="135" customFormat="1" ht="12.75">
      <c r="B136" s="376" t="s">
        <v>509</v>
      </c>
      <c r="C136" s="376"/>
      <c r="D136" s="376">
        <v>2</v>
      </c>
    </row>
    <row r="137" spans="2:4" s="135" customFormat="1" ht="12.75">
      <c r="B137" s="376" t="s">
        <v>510</v>
      </c>
      <c r="C137" s="376"/>
      <c r="D137" s="376">
        <v>0.4</v>
      </c>
    </row>
    <row r="138" spans="2:4" s="135" customFormat="1" ht="12.75">
      <c r="B138" s="376" t="s">
        <v>511</v>
      </c>
      <c r="C138" s="376"/>
      <c r="D138" s="376">
        <v>0.3</v>
      </c>
    </row>
    <row r="139" spans="2:4" s="135" customFormat="1" ht="12.75">
      <c r="B139" s="376" t="s">
        <v>512</v>
      </c>
      <c r="C139" s="376"/>
      <c r="D139" s="376">
        <v>0.4</v>
      </c>
    </row>
    <row r="140" spans="2:4" s="135" customFormat="1" ht="12.75">
      <c r="B140" s="376" t="s">
        <v>513</v>
      </c>
      <c r="C140" s="376"/>
      <c r="D140" s="376">
        <v>0.93</v>
      </c>
    </row>
    <row r="141" spans="2:4" s="135" customFormat="1" ht="12.75">
      <c r="B141" s="376" t="s">
        <v>514</v>
      </c>
      <c r="C141" s="376"/>
      <c r="D141" s="376">
        <v>3.5</v>
      </c>
    </row>
    <row r="142" spans="2:4" s="135" customFormat="1" ht="12.75">
      <c r="B142" s="376" t="s">
        <v>515</v>
      </c>
      <c r="C142" s="376"/>
      <c r="D142" s="376">
        <v>2.8</v>
      </c>
    </row>
    <row r="143" spans="2:4" s="135" customFormat="1" ht="12.75">
      <c r="B143" s="376" t="s">
        <v>516</v>
      </c>
      <c r="C143" s="376"/>
      <c r="D143" s="376">
        <v>2</v>
      </c>
    </row>
    <row r="144" spans="2:4" s="135" customFormat="1" ht="12.75">
      <c r="B144" s="376" t="s">
        <v>517</v>
      </c>
      <c r="C144" s="376"/>
      <c r="D144" s="376">
        <v>2.5</v>
      </c>
    </row>
    <row r="145" spans="2:4" s="135" customFormat="1" ht="12.75">
      <c r="B145" s="376" t="s">
        <v>518</v>
      </c>
      <c r="C145" s="376"/>
      <c r="D145" s="376">
        <v>2.2</v>
      </c>
    </row>
    <row r="146" spans="2:4" s="135" customFormat="1" ht="12.75">
      <c r="B146" s="376" t="s">
        <v>519</v>
      </c>
      <c r="C146" s="376"/>
      <c r="D146" s="376">
        <v>1.5</v>
      </c>
    </row>
    <row r="147" spans="2:4" s="135" customFormat="1" ht="12.75">
      <c r="B147" s="376" t="s">
        <v>520</v>
      </c>
      <c r="C147" s="376"/>
      <c r="D147" s="376">
        <v>2</v>
      </c>
    </row>
    <row r="148" spans="2:4" s="135" customFormat="1" ht="12.75">
      <c r="B148" s="376" t="s">
        <v>521</v>
      </c>
      <c r="C148" s="376"/>
      <c r="D148" s="376">
        <v>0.6</v>
      </c>
    </row>
    <row r="149" spans="2:4" s="135" customFormat="1" ht="12.75">
      <c r="B149" s="376" t="s">
        <v>522</v>
      </c>
      <c r="C149" s="376"/>
      <c r="D149" s="376">
        <v>2.2</v>
      </c>
    </row>
    <row r="150" spans="2:4" s="135" customFormat="1" ht="12.75">
      <c r="B150" s="376" t="s">
        <v>523</v>
      </c>
      <c r="C150" s="376"/>
      <c r="D150" s="376">
        <v>0.06</v>
      </c>
    </row>
    <row r="151" spans="2:4" s="135" customFormat="1" ht="12.75">
      <c r="B151" s="376" t="s">
        <v>524</v>
      </c>
      <c r="C151" s="376"/>
      <c r="D151" s="376">
        <v>0.12</v>
      </c>
    </row>
    <row r="152" spans="2:4" s="135" customFormat="1" ht="12.75">
      <c r="B152" s="376" t="s">
        <v>525</v>
      </c>
      <c r="C152" s="376"/>
      <c r="D152" s="376">
        <v>0.23</v>
      </c>
    </row>
    <row r="153" spans="2:4" s="135" customFormat="1" ht="12.75">
      <c r="B153" s="376" t="s">
        <v>526</v>
      </c>
      <c r="C153" s="376"/>
      <c r="D153" s="376">
        <v>0.7</v>
      </c>
    </row>
    <row r="154" spans="2:4" s="135" customFormat="1" ht="12.75">
      <c r="B154" s="376" t="s">
        <v>527</v>
      </c>
      <c r="C154" s="376"/>
      <c r="D154" s="376">
        <v>0.3</v>
      </c>
    </row>
    <row r="155" spans="2:4" s="135" customFormat="1" ht="12.75">
      <c r="B155" s="376" t="s">
        <v>528</v>
      </c>
      <c r="C155" s="376"/>
      <c r="D155" s="376">
        <v>0.7</v>
      </c>
    </row>
    <row r="156" spans="2:4" s="135" customFormat="1" ht="12.75">
      <c r="B156" s="376" t="s">
        <v>529</v>
      </c>
      <c r="C156" s="376"/>
      <c r="D156" s="376">
        <v>0.25</v>
      </c>
    </row>
    <row r="157" spans="2:4" s="135" customFormat="1" ht="12.75">
      <c r="B157" s="376" t="s">
        <v>530</v>
      </c>
      <c r="C157" s="376"/>
      <c r="D157" s="376">
        <v>0.65</v>
      </c>
    </row>
    <row r="158" spans="2:4" s="135" customFormat="1" ht="12.75">
      <c r="B158" s="376" t="s">
        <v>531</v>
      </c>
      <c r="C158" s="376"/>
      <c r="D158" s="376">
        <v>0.9</v>
      </c>
    </row>
    <row r="159" spans="2:4" s="135" customFormat="1" ht="12.75">
      <c r="B159" s="376" t="s">
        <v>532</v>
      </c>
      <c r="C159" s="376"/>
      <c r="D159" s="376">
        <v>0.8</v>
      </c>
    </row>
    <row r="160" spans="2:4" s="135" customFormat="1" ht="12.75">
      <c r="B160" s="376" t="s">
        <v>533</v>
      </c>
      <c r="C160" s="376"/>
      <c r="D160" s="376">
        <v>1</v>
      </c>
    </row>
    <row r="161" spans="2:4" s="135" customFormat="1" ht="12.75">
      <c r="B161" s="376" t="s">
        <v>534</v>
      </c>
      <c r="C161" s="376"/>
      <c r="D161" s="376">
        <v>1.4</v>
      </c>
    </row>
    <row r="162" spans="2:4" s="135" customFormat="1" ht="12.75">
      <c r="B162" s="376" t="s">
        <v>535</v>
      </c>
      <c r="C162" s="376"/>
      <c r="D162" s="376">
        <v>1.2</v>
      </c>
    </row>
    <row r="163" spans="2:4" s="135" customFormat="1" ht="12.75">
      <c r="B163" s="376" t="s">
        <v>536</v>
      </c>
      <c r="C163" s="376"/>
      <c r="D163" s="376">
        <v>1</v>
      </c>
    </row>
    <row r="164" spans="2:4" s="135" customFormat="1" ht="12.75">
      <c r="B164" s="376" t="s">
        <v>537</v>
      </c>
      <c r="C164" s="376"/>
      <c r="D164" s="376">
        <v>0.025</v>
      </c>
    </row>
    <row r="165" spans="2:4" s="135" customFormat="1" ht="12.75">
      <c r="B165" s="376" t="s">
        <v>538</v>
      </c>
      <c r="C165" s="376"/>
      <c r="D165" s="376">
        <v>0.017</v>
      </c>
    </row>
    <row r="166" spans="2:4" s="135" customFormat="1" ht="12.75">
      <c r="B166" s="376" t="s">
        <v>539</v>
      </c>
      <c r="C166" s="376"/>
      <c r="D166" s="376">
        <v>0.009</v>
      </c>
    </row>
    <row r="167" spans="2:4" s="135" customFormat="1" ht="12.75">
      <c r="B167" s="376" t="s">
        <v>540</v>
      </c>
      <c r="C167" s="376"/>
      <c r="D167" s="376">
        <v>0.0055</v>
      </c>
    </row>
    <row r="168" spans="2:4" s="135" customFormat="1" ht="12.75">
      <c r="B168" s="376" t="s">
        <v>541</v>
      </c>
      <c r="C168" s="376"/>
      <c r="D168" s="376">
        <v>0.014</v>
      </c>
    </row>
    <row r="169" spans="2:4" s="135" customFormat="1" ht="12.75">
      <c r="B169" s="376" t="s">
        <v>542</v>
      </c>
      <c r="C169" s="376"/>
      <c r="D169" s="376">
        <v>0.2</v>
      </c>
    </row>
    <row r="170" spans="2:4" s="135" customFormat="1" ht="12.75">
      <c r="B170" s="376" t="s">
        <v>543</v>
      </c>
      <c r="C170" s="376"/>
      <c r="D170" s="376">
        <v>0.21</v>
      </c>
    </row>
    <row r="171" spans="2:4" s="135" customFormat="1" ht="12.75">
      <c r="B171" s="376" t="s">
        <v>544</v>
      </c>
      <c r="C171" s="376"/>
      <c r="D171" s="376">
        <v>0.23</v>
      </c>
    </row>
    <row r="172" spans="2:4" s="135" customFormat="1" ht="12.75">
      <c r="B172" s="376" t="s">
        <v>545</v>
      </c>
      <c r="C172" s="376"/>
      <c r="D172" s="376">
        <v>0.18</v>
      </c>
    </row>
    <row r="173" spans="2:4" s="135" customFormat="1" ht="12.75">
      <c r="B173" s="376" t="s">
        <v>546</v>
      </c>
      <c r="C173" s="376"/>
      <c r="D173" s="376">
        <v>0.14</v>
      </c>
    </row>
    <row r="174" spans="2:4" s="135" customFormat="1" ht="12.75">
      <c r="B174" s="376" t="s">
        <v>547</v>
      </c>
      <c r="C174" s="376"/>
      <c r="D174" s="376">
        <v>0.4</v>
      </c>
    </row>
    <row r="175" spans="2:4" s="135" customFormat="1" ht="12.75">
      <c r="B175" s="376" t="s">
        <v>548</v>
      </c>
      <c r="C175" s="376"/>
      <c r="D175" s="376">
        <v>0.32</v>
      </c>
    </row>
    <row r="176" spans="2:4" s="135" customFormat="1" ht="12.75">
      <c r="B176" s="376" t="s">
        <v>549</v>
      </c>
      <c r="C176" s="376"/>
      <c r="D176" s="376">
        <v>0.18</v>
      </c>
    </row>
    <row r="177" spans="2:4" s="135" customFormat="1" ht="12.75">
      <c r="B177" s="376" t="s">
        <v>550</v>
      </c>
      <c r="C177" s="376"/>
      <c r="D177" s="376">
        <v>0.3</v>
      </c>
    </row>
    <row r="178" spans="2:4" s="135" customFormat="1" ht="12.75">
      <c r="B178" s="376" t="s">
        <v>551</v>
      </c>
      <c r="C178" s="376"/>
      <c r="D178" s="376">
        <v>0.3</v>
      </c>
    </row>
    <row r="179" spans="2:4" s="135" customFormat="1" ht="12.75">
      <c r="B179" s="376" t="s">
        <v>552</v>
      </c>
      <c r="C179" s="376"/>
      <c r="D179" s="376">
        <v>0.22</v>
      </c>
    </row>
    <row r="180" spans="2:4" s="135" customFormat="1" ht="12.75">
      <c r="B180" s="376" t="s">
        <v>553</v>
      </c>
      <c r="C180" s="376"/>
      <c r="D180" s="376">
        <v>0.2</v>
      </c>
    </row>
    <row r="181" spans="2:4" s="135" customFormat="1" ht="12.75">
      <c r="B181" s="376" t="s">
        <v>554</v>
      </c>
      <c r="C181" s="376"/>
      <c r="D181" s="376">
        <v>0.18</v>
      </c>
    </row>
    <row r="182" spans="2:4" s="135" customFormat="1" ht="12.75">
      <c r="B182" s="376" t="s">
        <v>555</v>
      </c>
      <c r="C182" s="376"/>
      <c r="D182" s="376">
        <v>0.25</v>
      </c>
    </row>
    <row r="183" spans="2:4" s="135" customFormat="1" ht="12.75">
      <c r="B183" s="376" t="s">
        <v>556</v>
      </c>
      <c r="C183" s="376"/>
      <c r="D183" s="376">
        <v>0.25</v>
      </c>
    </row>
    <row r="184" spans="2:4" s="135" customFormat="1" ht="12.75">
      <c r="B184" s="376" t="s">
        <v>557</v>
      </c>
      <c r="C184" s="376"/>
      <c r="D184" s="376">
        <v>0.23</v>
      </c>
    </row>
    <row r="185" spans="2:4" s="135" customFormat="1" ht="12.75">
      <c r="B185" s="376" t="s">
        <v>558</v>
      </c>
      <c r="C185" s="376"/>
      <c r="D185" s="376">
        <v>0.25</v>
      </c>
    </row>
    <row r="186" spans="2:4" s="135" customFormat="1" ht="12.75">
      <c r="B186" s="376" t="s">
        <v>559</v>
      </c>
      <c r="C186" s="376"/>
      <c r="D186" s="376">
        <v>0.35</v>
      </c>
    </row>
    <row r="187" spans="2:4" s="135" customFormat="1" ht="12.75">
      <c r="B187" s="376" t="s">
        <v>560</v>
      </c>
      <c r="C187" s="376"/>
      <c r="D187" s="376">
        <v>0.13</v>
      </c>
    </row>
    <row r="188" spans="2:4" s="135" customFormat="1" ht="12.75">
      <c r="B188" s="376" t="s">
        <v>561</v>
      </c>
      <c r="C188" s="376"/>
      <c r="D188" s="376">
        <v>0.24</v>
      </c>
    </row>
    <row r="189" spans="2:4" s="135" customFormat="1" ht="12.75">
      <c r="B189" s="376" t="s">
        <v>562</v>
      </c>
      <c r="C189" s="376"/>
      <c r="D189" s="376">
        <v>0.23</v>
      </c>
    </row>
    <row r="190" spans="2:4" s="135" customFormat="1" ht="12.75">
      <c r="B190" s="376" t="s">
        <v>563</v>
      </c>
      <c r="C190" s="376"/>
      <c r="D190" s="376">
        <v>0.04</v>
      </c>
    </row>
    <row r="191" spans="2:4" s="135" customFormat="1" ht="12.75">
      <c r="B191" s="376" t="s">
        <v>564</v>
      </c>
      <c r="C191" s="376"/>
      <c r="D191" s="376">
        <v>0.24</v>
      </c>
    </row>
    <row r="192" spans="2:4" s="135" customFormat="1" ht="12.75">
      <c r="B192" s="376" t="s">
        <v>565</v>
      </c>
      <c r="C192" s="376"/>
      <c r="D192" s="376">
        <v>0.19</v>
      </c>
    </row>
    <row r="193" spans="2:4" s="135" customFormat="1" ht="12.75">
      <c r="B193" s="376" t="s">
        <v>566</v>
      </c>
      <c r="C193" s="376"/>
      <c r="D193" s="376">
        <v>0.13</v>
      </c>
    </row>
    <row r="194" spans="2:4" s="135" customFormat="1" ht="12.75">
      <c r="B194" s="376" t="s">
        <v>567</v>
      </c>
      <c r="C194" s="376"/>
      <c r="D194" s="376">
        <v>0.12</v>
      </c>
    </row>
    <row r="195" spans="2:4" s="135" customFormat="1" ht="12.75">
      <c r="B195" s="376" t="s">
        <v>568</v>
      </c>
      <c r="C195" s="376"/>
      <c r="D195" s="376">
        <v>0.23</v>
      </c>
    </row>
    <row r="196" spans="2:4" s="135" customFormat="1" ht="12.75">
      <c r="B196" s="376" t="s">
        <v>569</v>
      </c>
      <c r="C196" s="376"/>
      <c r="D196" s="376">
        <v>0.3</v>
      </c>
    </row>
    <row r="197" spans="2:4" s="135" customFormat="1" ht="12.75">
      <c r="B197" s="376" t="s">
        <v>570</v>
      </c>
      <c r="C197" s="376"/>
      <c r="D197" s="376">
        <v>0.12</v>
      </c>
    </row>
    <row r="198" spans="2:4" s="135" customFormat="1" ht="12.75">
      <c r="B198" s="376" t="s">
        <v>571</v>
      </c>
      <c r="C198" s="376"/>
      <c r="D198" s="376">
        <v>0.12</v>
      </c>
    </row>
    <row r="199" spans="2:4" s="135" customFormat="1" ht="12.75">
      <c r="B199" s="376" t="s">
        <v>572</v>
      </c>
      <c r="C199" s="376"/>
      <c r="D199" s="376">
        <v>0.05</v>
      </c>
    </row>
    <row r="200" spans="2:4" s="135" customFormat="1" ht="12.75">
      <c r="B200" s="376" t="s">
        <v>573</v>
      </c>
      <c r="C200" s="376"/>
      <c r="D200" s="376">
        <v>0.06</v>
      </c>
    </row>
    <row r="201" spans="2:4" s="135" customFormat="1" ht="12.75">
      <c r="B201" s="376" t="s">
        <v>574</v>
      </c>
      <c r="C201" s="376"/>
      <c r="D201" s="376">
        <v>0.7</v>
      </c>
    </row>
    <row r="202" spans="2:4" s="135" customFormat="1" ht="12.75">
      <c r="B202" s="376" t="s">
        <v>575</v>
      </c>
      <c r="C202" s="376"/>
      <c r="D202" s="376">
        <v>0.13</v>
      </c>
    </row>
    <row r="203" spans="2:4" s="135" customFormat="1" ht="12.75">
      <c r="B203" s="376" t="s">
        <v>576</v>
      </c>
      <c r="C203" s="376"/>
      <c r="D203" s="376">
        <v>0.23</v>
      </c>
    </row>
    <row r="204" spans="2:4" s="135" customFormat="1" ht="12.75">
      <c r="B204" s="376" t="s">
        <v>577</v>
      </c>
      <c r="C204" s="376"/>
      <c r="D204" s="376">
        <v>0.9</v>
      </c>
    </row>
    <row r="205" spans="2:4" s="135" customFormat="1" ht="12.75">
      <c r="B205" s="376" t="s">
        <v>578</v>
      </c>
      <c r="C205" s="376"/>
      <c r="D205" s="376">
        <v>1.4</v>
      </c>
    </row>
    <row r="206" spans="2:4" s="135" customFormat="1" ht="12.75">
      <c r="B206" s="376" t="s">
        <v>579</v>
      </c>
      <c r="C206" s="376"/>
      <c r="D206" s="376">
        <v>0.17</v>
      </c>
    </row>
    <row r="207" spans="2:4" s="135" customFormat="1" ht="12.75">
      <c r="B207" s="376" t="s">
        <v>580</v>
      </c>
      <c r="C207" s="376"/>
      <c r="D207" s="376">
        <v>0.1</v>
      </c>
    </row>
    <row r="208" spans="2:4" s="135" customFormat="1" ht="12.75">
      <c r="B208" s="376" t="s">
        <v>581</v>
      </c>
      <c r="C208" s="376"/>
      <c r="D208" s="376">
        <v>0.07</v>
      </c>
    </row>
    <row r="209" spans="2:4" s="135" customFormat="1" ht="12.75">
      <c r="B209" s="376" t="s">
        <v>582</v>
      </c>
      <c r="C209" s="376"/>
      <c r="D209" s="376">
        <v>0.17</v>
      </c>
    </row>
    <row r="210" spans="2:4" s="135" customFormat="1" ht="12.75">
      <c r="B210" s="376" t="s">
        <v>583</v>
      </c>
      <c r="C210" s="376"/>
      <c r="D210" s="376">
        <v>0.81</v>
      </c>
    </row>
    <row r="211" spans="2:4" s="135" customFormat="1" ht="12.75">
      <c r="B211" s="376" t="s">
        <v>584</v>
      </c>
      <c r="C211" s="376"/>
      <c r="D211" s="376">
        <v>0.87</v>
      </c>
    </row>
    <row r="212" spans="2:4" s="135" customFormat="1" ht="12.75">
      <c r="B212" s="376" t="s">
        <v>585</v>
      </c>
      <c r="C212" s="376"/>
      <c r="D212" s="376">
        <v>0.64</v>
      </c>
    </row>
    <row r="213" spans="2:4" s="135" customFormat="1" ht="12.75">
      <c r="B213" s="376" t="s">
        <v>586</v>
      </c>
      <c r="C213" s="376"/>
      <c r="D213" s="376">
        <v>0.58</v>
      </c>
    </row>
    <row r="214" spans="2:4" s="135" customFormat="1" ht="12.75">
      <c r="B214" s="376" t="s">
        <v>587</v>
      </c>
      <c r="C214" s="376"/>
      <c r="D214" s="376">
        <v>0.52</v>
      </c>
    </row>
    <row r="215" spans="2:4" s="135" customFormat="1" ht="12.75">
      <c r="B215" s="376" t="s">
        <v>588</v>
      </c>
      <c r="C215" s="376"/>
      <c r="D215" s="376">
        <v>0.81</v>
      </c>
    </row>
    <row r="216" spans="2:4" s="135" customFormat="1" ht="12.75">
      <c r="B216" s="376" t="s">
        <v>589</v>
      </c>
      <c r="C216" s="376"/>
      <c r="D216" s="376">
        <v>0.76</v>
      </c>
    </row>
    <row r="217" spans="2:3" s="135" customFormat="1" ht="12.75">
      <c r="B217" s="377"/>
      <c r="C217" s="378"/>
    </row>
    <row r="218" spans="2:4" s="135" customFormat="1" ht="12.75">
      <c r="B218" s="376" t="s">
        <v>609</v>
      </c>
      <c r="C218" s="376"/>
      <c r="D218" s="376">
        <v>1.32</v>
      </c>
    </row>
    <row r="219" spans="2:4" s="135" customFormat="1" ht="12.75">
      <c r="B219" s="376" t="s">
        <v>610</v>
      </c>
      <c r="C219" s="376"/>
      <c r="D219" s="376">
        <v>2.35</v>
      </c>
    </row>
    <row r="220" spans="2:4" s="135" customFormat="1" ht="12.75">
      <c r="B220" s="376" t="s">
        <v>611</v>
      </c>
      <c r="C220" s="376"/>
      <c r="D220" s="376">
        <v>1.24</v>
      </c>
    </row>
    <row r="221" spans="2:4" s="135" customFormat="1" ht="12.75">
      <c r="B221" s="376" t="s">
        <v>612</v>
      </c>
      <c r="C221" s="376"/>
      <c r="D221" s="376">
        <v>1.34</v>
      </c>
    </row>
    <row r="222" spans="2:4" s="135" customFormat="1" ht="12.75">
      <c r="B222" s="376" t="s">
        <v>613</v>
      </c>
      <c r="C222" s="376"/>
      <c r="D222" s="376">
        <v>2.59</v>
      </c>
    </row>
    <row r="223" spans="2:4" s="135" customFormat="1" ht="12.75">
      <c r="B223" s="376" t="s">
        <v>614</v>
      </c>
      <c r="C223" s="376"/>
      <c r="D223" s="376">
        <v>1.24</v>
      </c>
    </row>
    <row r="224" spans="2:4" s="135" customFormat="1" ht="12.75">
      <c r="B224" s="376" t="s">
        <v>626</v>
      </c>
      <c r="C224" s="376"/>
      <c r="D224" s="376">
        <v>0.88</v>
      </c>
    </row>
    <row r="225" spans="2:4" s="135" customFormat="1" ht="12.75">
      <c r="B225" s="376" t="s">
        <v>615</v>
      </c>
      <c r="C225" s="376"/>
      <c r="D225" s="376">
        <v>2.59</v>
      </c>
    </row>
    <row r="226" spans="2:4" s="135" customFormat="1" ht="12.75">
      <c r="B226" s="376" t="s">
        <v>616</v>
      </c>
      <c r="C226" s="376"/>
      <c r="D226" s="376">
        <v>1.24</v>
      </c>
    </row>
    <row r="227" spans="2:4" s="135" customFormat="1" ht="12.75">
      <c r="B227" s="376" t="s">
        <v>617</v>
      </c>
      <c r="C227" s="376"/>
      <c r="D227" s="376">
        <v>1.63</v>
      </c>
    </row>
    <row r="228" spans="2:4" s="135" customFormat="1" ht="12.75">
      <c r="B228" s="376" t="s">
        <v>618</v>
      </c>
      <c r="C228" s="376"/>
      <c r="D228" s="376">
        <v>2.59</v>
      </c>
    </row>
    <row r="229" spans="2:4" s="135" customFormat="1" ht="12.75">
      <c r="B229" s="376" t="s">
        <v>619</v>
      </c>
      <c r="C229" s="376"/>
      <c r="D229" s="376">
        <v>1.63</v>
      </c>
    </row>
    <row r="230" spans="2:4" s="135" customFormat="1" ht="12.75">
      <c r="B230" s="376" t="s">
        <v>620</v>
      </c>
      <c r="C230" s="376"/>
      <c r="D230" s="376">
        <v>2.59</v>
      </c>
    </row>
    <row r="231" spans="2:4" s="135" customFormat="1" ht="12.75">
      <c r="B231" s="376" t="s">
        <v>621</v>
      </c>
      <c r="C231" s="376"/>
      <c r="D231" s="376">
        <v>0.88</v>
      </c>
    </row>
    <row r="232" spans="2:4" s="135" customFormat="1" ht="12.75">
      <c r="B232" s="376" t="s">
        <v>622</v>
      </c>
      <c r="C232" s="376"/>
      <c r="D232" s="376">
        <v>1.03</v>
      </c>
    </row>
    <row r="233" spans="2:4" s="135" customFormat="1" ht="12.75">
      <c r="B233" s="376" t="s">
        <v>623</v>
      </c>
      <c r="C233" s="376"/>
      <c r="D233" s="376">
        <v>0.92</v>
      </c>
    </row>
    <row r="234" spans="2:4" s="135" customFormat="1" ht="12.75">
      <c r="B234" s="376" t="s">
        <v>624</v>
      </c>
      <c r="C234" s="376"/>
      <c r="D234" s="376">
        <v>0.88</v>
      </c>
    </row>
    <row r="235" spans="2:4" s="135" customFormat="1" ht="12.75">
      <c r="B235" s="376" t="s">
        <v>625</v>
      </c>
      <c r="C235" s="376"/>
      <c r="D235" s="376">
        <v>2.59</v>
      </c>
    </row>
    <row r="236" spans="2:3" s="135" customFormat="1" ht="12.75">
      <c r="B236" s="377"/>
      <c r="C236" s="378"/>
    </row>
    <row r="237" spans="2:4" s="135" customFormat="1" ht="12.75">
      <c r="B237" s="376" t="s">
        <v>628</v>
      </c>
      <c r="C237" s="376"/>
      <c r="D237" s="376">
        <v>4.8</v>
      </c>
    </row>
    <row r="238" spans="2:4" s="135" customFormat="1" ht="12.75">
      <c r="B238" s="376" t="s">
        <v>627</v>
      </c>
      <c r="C238" s="376"/>
      <c r="D238" s="376">
        <v>2.7</v>
      </c>
    </row>
    <row r="239" spans="2:4" s="135" customFormat="1" ht="12.75">
      <c r="B239" s="376" t="s">
        <v>629</v>
      </c>
      <c r="C239" s="376"/>
      <c r="D239" s="376">
        <v>1.8</v>
      </c>
    </row>
    <row r="240" spans="2:4" s="135" customFormat="1" ht="12.75">
      <c r="B240" s="376" t="s">
        <v>630</v>
      </c>
      <c r="C240" s="376"/>
      <c r="D240" s="376">
        <v>2.6</v>
      </c>
    </row>
    <row r="241" spans="2:4" s="135" customFormat="1" ht="12.75">
      <c r="B241" s="376" t="s">
        <v>631</v>
      </c>
      <c r="C241" s="376"/>
      <c r="D241" s="376">
        <v>1.7</v>
      </c>
    </row>
    <row r="242" spans="2:4" s="135" customFormat="1" ht="12.75">
      <c r="B242" s="376" t="s">
        <v>632</v>
      </c>
      <c r="C242" s="376"/>
      <c r="D242" s="376">
        <v>2</v>
      </c>
    </row>
    <row r="243" spans="2:4" s="135" customFormat="1" ht="12.75">
      <c r="B243" s="376" t="s">
        <v>633</v>
      </c>
      <c r="C243" s="376"/>
      <c r="D243" s="376">
        <v>1.4</v>
      </c>
    </row>
    <row r="244" spans="2:4" s="135" customFormat="1" ht="12.75">
      <c r="B244" s="376" t="s">
        <v>634</v>
      </c>
      <c r="C244" s="376"/>
      <c r="D244" s="376">
        <v>1.9</v>
      </c>
    </row>
    <row r="245" spans="2:4" s="135" customFormat="1" ht="12.75">
      <c r="B245" s="376" t="s">
        <v>635</v>
      </c>
      <c r="C245" s="376"/>
      <c r="D245" s="376">
        <v>1.3</v>
      </c>
    </row>
    <row r="246" spans="2:4" s="135" customFormat="1" ht="12.75">
      <c r="B246" s="376" t="s">
        <v>636</v>
      </c>
      <c r="C246" s="376"/>
      <c r="D246" s="376">
        <v>5.7</v>
      </c>
    </row>
    <row r="247" spans="2:4" s="135" customFormat="1" ht="12.75">
      <c r="B247" s="376" t="s">
        <v>639</v>
      </c>
      <c r="C247" s="376"/>
      <c r="D247" s="376">
        <v>3.3</v>
      </c>
    </row>
    <row r="248" spans="2:4" s="135" customFormat="1" ht="12.75">
      <c r="B248" s="376" t="s">
        <v>638</v>
      </c>
      <c r="C248" s="376"/>
      <c r="D248" s="376">
        <v>2.3</v>
      </c>
    </row>
    <row r="249" spans="2:4" s="135" customFormat="1" ht="12.75">
      <c r="B249" s="376" t="s">
        <v>637</v>
      </c>
      <c r="C249" s="376"/>
      <c r="D249" s="376">
        <v>3.2</v>
      </c>
    </row>
    <row r="250" spans="2:4" s="135" customFormat="1" ht="12.75">
      <c r="B250" s="376" t="s">
        <v>640</v>
      </c>
      <c r="C250" s="376"/>
      <c r="D250" s="376">
        <v>2.1</v>
      </c>
    </row>
    <row r="251" spans="2:4" s="135" customFormat="1" ht="12.75">
      <c r="B251" s="376" t="s">
        <v>641</v>
      </c>
      <c r="C251" s="376"/>
      <c r="D251" s="376">
        <v>2.5</v>
      </c>
    </row>
    <row r="252" spans="2:4" s="135" customFormat="1" ht="12.75">
      <c r="B252" s="376" t="s">
        <v>642</v>
      </c>
      <c r="C252" s="376"/>
      <c r="D252" s="376">
        <v>2.8</v>
      </c>
    </row>
    <row r="253" spans="2:4" s="135" customFormat="1" ht="12.75">
      <c r="B253" s="376" t="s">
        <v>643</v>
      </c>
      <c r="C253" s="376"/>
      <c r="D253" s="376">
        <v>2.4</v>
      </c>
    </row>
    <row r="254" spans="2:4" s="135" customFormat="1" ht="12.75">
      <c r="B254" s="376" t="s">
        <v>644</v>
      </c>
      <c r="C254" s="376"/>
      <c r="D254" s="376">
        <v>1.7</v>
      </c>
    </row>
    <row r="255" spans="2:4" s="135" customFormat="1" ht="12.75">
      <c r="B255" s="376" t="s">
        <v>645</v>
      </c>
      <c r="C255" s="376"/>
      <c r="D255" s="376">
        <v>2.4</v>
      </c>
    </row>
    <row r="256" spans="2:4" s="135" customFormat="1" ht="12.75">
      <c r="B256" s="376" t="s">
        <v>646</v>
      </c>
      <c r="C256" s="376"/>
      <c r="D256" s="376">
        <v>3</v>
      </c>
    </row>
    <row r="257" spans="2:4" s="135" customFormat="1" ht="12.75">
      <c r="B257" s="376" t="s">
        <v>647</v>
      </c>
      <c r="C257" s="376"/>
      <c r="D257" s="376">
        <v>1.4</v>
      </c>
    </row>
    <row r="258" spans="2:3" s="135" customFormat="1" ht="12.75">
      <c r="B258" s="377"/>
      <c r="C258" s="378"/>
    </row>
    <row r="259" spans="2:3" s="135" customFormat="1" ht="12.75">
      <c r="B259" s="377"/>
      <c r="C259" s="378"/>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F61:G61"/>
    <mergeCell ref="A41:H41"/>
    <mergeCell ref="F62:G62"/>
    <mergeCell ref="A61:E62"/>
    <mergeCell ref="E54:F54"/>
    <mergeCell ref="E55:F55"/>
    <mergeCell ref="E56:F56"/>
    <mergeCell ref="E58:F58"/>
    <mergeCell ref="A59:G59"/>
    <mergeCell ref="E18:F18"/>
    <mergeCell ref="E20:F20"/>
    <mergeCell ref="A21:G21"/>
    <mergeCell ref="B23:B24"/>
    <mergeCell ref="C23:C24"/>
    <mergeCell ref="E35:F35"/>
    <mergeCell ref="E36:F36"/>
    <mergeCell ref="C35:C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59">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7.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4" customWidth="1"/>
    <col min="2" max="2" width="20.57421875" style="24" customWidth="1"/>
    <col min="3" max="11" width="13.2812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72</v>
      </c>
      <c r="B1" s="598"/>
      <c r="C1" s="598"/>
      <c r="D1" s="598"/>
      <c r="E1" s="598"/>
      <c r="F1" s="598"/>
      <c r="G1" s="598"/>
      <c r="H1" s="598"/>
      <c r="I1" s="598"/>
      <c r="J1" s="598"/>
      <c r="K1" s="598"/>
      <c r="L1" s="29"/>
      <c r="M1" s="120">
        <f>SATURS!$C$3</f>
        <v>0</v>
      </c>
    </row>
    <row r="2" spans="1:13" ht="15.75" customHeight="1">
      <c r="A2" s="113" t="s">
        <v>397</v>
      </c>
      <c r="B2" s="217" t="s">
        <v>398</v>
      </c>
      <c r="C2" s="106"/>
      <c r="D2" s="106"/>
      <c r="E2" s="106"/>
      <c r="F2" s="106"/>
      <c r="G2" s="106"/>
      <c r="H2" s="106"/>
      <c r="I2" s="106"/>
      <c r="J2" s="106"/>
      <c r="K2" s="106"/>
      <c r="L2" s="106"/>
      <c r="M2" s="117">
        <f>SATURS!$C$5</f>
        <v>1</v>
      </c>
    </row>
    <row r="3" ht="15.75" customHeight="1">
      <c r="A3" s="3" t="s">
        <v>209</v>
      </c>
    </row>
    <row r="4" spans="1:13" s="32" customFormat="1" ht="39.75">
      <c r="A4" s="607" t="s">
        <v>48</v>
      </c>
      <c r="B4" s="607" t="s">
        <v>186</v>
      </c>
      <c r="C4" s="607"/>
      <c r="D4" s="607"/>
      <c r="E4" s="225" t="s">
        <v>188</v>
      </c>
      <c r="F4" s="225" t="s">
        <v>357</v>
      </c>
      <c r="G4" s="225" t="s">
        <v>202</v>
      </c>
      <c r="H4" s="225" t="s">
        <v>444</v>
      </c>
      <c r="I4" s="225" t="s">
        <v>203</v>
      </c>
      <c r="J4" s="166" t="s">
        <v>381</v>
      </c>
      <c r="K4" s="167" t="s">
        <v>205</v>
      </c>
      <c r="L4" s="33"/>
      <c r="M4" s="61"/>
    </row>
    <row r="5" spans="1:11" s="23" customFormat="1" ht="15.75">
      <c r="A5" s="607"/>
      <c r="B5" s="607"/>
      <c r="C5" s="607"/>
      <c r="D5" s="607"/>
      <c r="E5" s="158" t="s">
        <v>436</v>
      </c>
      <c r="F5" s="158" t="s">
        <v>391</v>
      </c>
      <c r="G5" s="159" t="s">
        <v>128</v>
      </c>
      <c r="H5" s="158" t="s">
        <v>58</v>
      </c>
      <c r="I5" s="238"/>
      <c r="J5" s="158" t="s">
        <v>144</v>
      </c>
      <c r="K5" s="238" t="s">
        <v>133</v>
      </c>
    </row>
    <row r="6" spans="1:13" ht="15.75" customHeight="1">
      <c r="A6" s="599" t="s">
        <v>206</v>
      </c>
      <c r="B6" s="600"/>
      <c r="C6" s="600"/>
      <c r="D6" s="600"/>
      <c r="E6" s="600"/>
      <c r="F6" s="600"/>
      <c r="G6" s="600"/>
      <c r="H6" s="600"/>
      <c r="I6" s="600"/>
      <c r="J6" s="600"/>
      <c r="K6" s="600"/>
      <c r="M6" s="215"/>
    </row>
    <row r="7" spans="1:16" ht="15.75" customHeight="1">
      <c r="A7" s="299"/>
      <c r="B7" s="553">
        <f>IF(3!$D$35="","","ZONA 1, režīms 1**")</f>
      </c>
      <c r="C7" s="553"/>
      <c r="D7" s="553"/>
      <c r="E7" s="249">
        <f>IF(3!$D$35="","",SUM(3!$F$36:$F$38))</f>
      </c>
      <c r="F7" s="250">
        <f>IF(3!$D$35="","",3!$G$36-3!$H$36)</f>
      </c>
      <c r="G7" s="250">
        <f>IF(3!$D$35="","",3!$J$36)</f>
      </c>
      <c r="H7" s="301"/>
      <c r="I7" s="302"/>
      <c r="J7" s="301"/>
      <c r="K7" s="303"/>
      <c r="L7" s="60"/>
      <c r="M7" s="243"/>
      <c r="P7" s="105"/>
    </row>
    <row r="8" spans="1:16" ht="15.75" customHeight="1">
      <c r="A8" s="299"/>
      <c r="B8" s="553">
        <f>IF(3!$D$35="","","ZONA 1, režīms 2**")</f>
      </c>
      <c r="C8" s="553"/>
      <c r="D8" s="553"/>
      <c r="E8" s="249">
        <f>IF(3!$D$35="","",SUM(3!$F$36:$F$38))</f>
      </c>
      <c r="F8" s="250">
        <f>IF(3!$D$35="","",3!$G$36-3!$H$36)</f>
      </c>
      <c r="G8" s="250">
        <f>IF(3!$D$35="","",3!$J$36)</f>
      </c>
      <c r="H8" s="301"/>
      <c r="I8" s="302"/>
      <c r="J8" s="301"/>
      <c r="K8" s="303"/>
      <c r="L8" s="62"/>
      <c r="M8" s="105"/>
      <c r="N8" s="102"/>
      <c r="O8" s="105"/>
      <c r="P8" s="105"/>
    </row>
    <row r="9" spans="1:16" ht="15.75" customHeight="1">
      <c r="A9" s="299"/>
      <c r="B9" s="553">
        <f>IF(3!$D$39="","","ZONA 2, režīms 1**")</f>
      </c>
      <c r="C9" s="553"/>
      <c r="D9" s="553"/>
      <c r="E9" s="249">
        <f>IF(3!$D$39="","",SUM(3!$F$40:$F$42))</f>
      </c>
      <c r="F9" s="250">
        <f>IF(3!$D$39="","",3!$G$40-3!$H$40)</f>
      </c>
      <c r="G9" s="250">
        <f>IF(3!$D$39="","",3!$J$40)</f>
      </c>
      <c r="H9" s="301"/>
      <c r="I9" s="302"/>
      <c r="J9" s="301"/>
      <c r="K9" s="303"/>
      <c r="L9" s="60"/>
      <c r="M9" s="105"/>
      <c r="P9" s="105"/>
    </row>
    <row r="10" spans="1:16" ht="15.75" customHeight="1">
      <c r="A10" s="299"/>
      <c r="B10" s="553">
        <f>IF(3!$D$39="","","ZONA 2, režīms 2**")</f>
      </c>
      <c r="C10" s="553"/>
      <c r="D10" s="553"/>
      <c r="E10" s="249">
        <f>IF(3!$D$39="","",SUM(3!$F$40:$F$42))</f>
      </c>
      <c r="F10" s="250">
        <f>IF(3!$D$39="","",3!$G$40-3!$H$40)</f>
      </c>
      <c r="G10" s="250">
        <f>IF(3!$D$39="","",3!$J$40)</f>
      </c>
      <c r="H10" s="301"/>
      <c r="I10" s="302"/>
      <c r="J10" s="301"/>
      <c r="K10" s="303"/>
      <c r="L10" s="62"/>
      <c r="M10" s="105"/>
      <c r="N10" s="102"/>
      <c r="O10" s="105"/>
      <c r="P10" s="105"/>
    </row>
    <row r="11" spans="1:16" ht="15.75" customHeight="1">
      <c r="A11" s="299"/>
      <c r="B11" s="553">
        <f>IF(3!D43="","","ZONA 3, režīms 1**")</f>
      </c>
      <c r="C11" s="553"/>
      <c r="D11" s="553"/>
      <c r="E11" s="249">
        <f>IF(3!D43="","",SUM(3!$F$44:$F$46))</f>
      </c>
      <c r="F11" s="253">
        <f>IF(3!D43="","",3!$G$44-3!$H$44)</f>
      </c>
      <c r="G11" s="250">
        <f>IF(3!D43="","",3!$J$44)</f>
      </c>
      <c r="H11" s="301"/>
      <c r="I11" s="302"/>
      <c r="J11" s="301"/>
      <c r="K11" s="303"/>
      <c r="L11" s="60"/>
      <c r="M11" s="105"/>
      <c r="P11" s="105"/>
    </row>
    <row r="12" spans="1:16" ht="15.75" customHeight="1">
      <c r="A12" s="299"/>
      <c r="B12" s="553">
        <f>IF(3!D43="","","ZONA 3, režīms 2**")</f>
      </c>
      <c r="C12" s="553"/>
      <c r="D12" s="553"/>
      <c r="E12" s="249">
        <f>IF(3!D43="","",SUM(3!$F$44:$F$46))</f>
      </c>
      <c r="F12" s="253">
        <f>IF(3!D43="","",3!$G$44-3!$H$44)</f>
      </c>
      <c r="G12" s="250">
        <f>IF(3!D43="","",3!$J$44)</f>
      </c>
      <c r="H12" s="301"/>
      <c r="I12" s="302"/>
      <c r="J12" s="301"/>
      <c r="K12" s="303"/>
      <c r="L12" s="62"/>
      <c r="M12" s="105"/>
      <c r="N12" s="102"/>
      <c r="O12" s="105"/>
      <c r="P12" s="105"/>
    </row>
    <row r="13" spans="1:15" ht="15.75" customHeight="1">
      <c r="A13" s="599" t="s">
        <v>207</v>
      </c>
      <c r="B13" s="600"/>
      <c r="C13" s="600"/>
      <c r="D13" s="600"/>
      <c r="E13" s="600"/>
      <c r="F13" s="600"/>
      <c r="G13" s="600"/>
      <c r="H13" s="600"/>
      <c r="I13" s="600"/>
      <c r="J13" s="600"/>
      <c r="K13" s="600"/>
      <c r="L13" s="53"/>
      <c r="M13" s="42"/>
      <c r="N13" s="66"/>
      <c r="O13" s="67"/>
    </row>
    <row r="14" spans="1:14" ht="15.75" customHeight="1">
      <c r="A14" s="300"/>
      <c r="B14" s="553">
        <f>IF(3!$D$35="","","ZONA 1")</f>
      </c>
      <c r="C14" s="553"/>
      <c r="D14" s="553"/>
      <c r="E14" s="249">
        <f>IF(3!$D$35="","",SUM(3!$F$36:$F$38))</f>
      </c>
      <c r="F14" s="250">
        <f>IF(3!$D$35="","",3!K36-3!L36)</f>
      </c>
      <c r="G14" s="250">
        <f>IF(3!$D$35="","",3!N36)</f>
      </c>
      <c r="H14" s="301"/>
      <c r="I14" s="302"/>
      <c r="J14" s="301"/>
      <c r="K14" s="303"/>
      <c r="L14" s="53"/>
      <c r="M14" s="42"/>
      <c r="N14" s="66"/>
    </row>
    <row r="15" spans="1:14" ht="15.75" customHeight="1">
      <c r="A15" s="300"/>
      <c r="B15" s="553">
        <f>IF(3!$D$39="","","ZONA 2")</f>
      </c>
      <c r="C15" s="553"/>
      <c r="D15" s="553"/>
      <c r="E15" s="249">
        <f>IF(3!$D$39="","",SUM(3!$F$40:$F$42))</f>
      </c>
      <c r="F15" s="250">
        <f>IF(3!$D$39="","",3!K40-3!L40)</f>
      </c>
      <c r="G15" s="250">
        <f>IF(3!$D$39="","",3!N40)</f>
      </c>
      <c r="H15" s="301"/>
      <c r="I15" s="302"/>
      <c r="J15" s="301"/>
      <c r="K15" s="303"/>
      <c r="L15" s="53"/>
      <c r="M15" s="42"/>
      <c r="N15" s="66"/>
    </row>
    <row r="16" spans="1:14" ht="15.75" customHeight="1">
      <c r="A16" s="300"/>
      <c r="B16" s="553">
        <f>IF(3!D43="","","ZONA 3")</f>
      </c>
      <c r="C16" s="553"/>
      <c r="D16" s="553"/>
      <c r="E16" s="249">
        <f>IF(3!D43="","",SUM(3!$F$44:$F$46))</f>
      </c>
      <c r="F16" s="253">
        <f>IF(3!D43="","",3!K44-3!L44)</f>
      </c>
      <c r="G16" s="250">
        <f>IF(3!D43="","",3!N44)</f>
      </c>
      <c r="H16" s="301"/>
      <c r="I16" s="302"/>
      <c r="J16" s="301"/>
      <c r="K16" s="303"/>
      <c r="L16" s="53"/>
      <c r="M16" s="42"/>
      <c r="N16" s="66"/>
    </row>
    <row r="17" spans="1:15" ht="36" customHeight="1">
      <c r="A17" s="554" t="s">
        <v>208</v>
      </c>
      <c r="B17" s="555"/>
      <c r="C17" s="609"/>
      <c r="D17" s="609"/>
      <c r="E17" s="609"/>
      <c r="F17" s="609"/>
      <c r="G17" s="609"/>
      <c r="H17" s="609"/>
      <c r="I17" s="609"/>
      <c r="J17" s="609"/>
      <c r="K17" s="609"/>
      <c r="L17" s="53"/>
      <c r="M17" s="42"/>
      <c r="N17" s="66"/>
      <c r="O17" s="67"/>
    </row>
    <row r="18" spans="1:15" s="135" customFormat="1" ht="28.5" customHeight="1">
      <c r="A18" s="456" t="s">
        <v>445</v>
      </c>
      <c r="B18" s="456"/>
      <c r="C18" s="456"/>
      <c r="D18" s="456"/>
      <c r="E18" s="456"/>
      <c r="F18" s="456"/>
      <c r="G18" s="456"/>
      <c r="H18" s="456"/>
      <c r="I18" s="456"/>
      <c r="J18" s="456"/>
      <c r="K18" s="456"/>
      <c r="L18" s="127"/>
      <c r="M18" s="128"/>
      <c r="N18" s="133"/>
      <c r="O18" s="134"/>
    </row>
    <row r="19" spans="1:15" s="135" customFormat="1" ht="12.75">
      <c r="A19" s="233"/>
      <c r="B19" s="233"/>
      <c r="C19" s="233"/>
      <c r="D19" s="233"/>
      <c r="E19" s="233"/>
      <c r="F19" s="233"/>
      <c r="G19" s="233"/>
      <c r="H19" s="233"/>
      <c r="I19" s="233"/>
      <c r="J19" s="233"/>
      <c r="K19" s="233"/>
      <c r="L19" s="127"/>
      <c r="M19" s="128"/>
      <c r="N19" s="133"/>
      <c r="O19" s="134"/>
    </row>
    <row r="20" spans="1:13" ht="15.75" customHeight="1">
      <c r="A20" s="52" t="s">
        <v>322</v>
      </c>
      <c r="B20" s="1"/>
      <c r="C20" s="111"/>
      <c r="E20" s="100"/>
      <c r="F20" s="1"/>
      <c r="G20" s="1"/>
      <c r="H20" s="1"/>
      <c r="I20" s="1"/>
      <c r="J20" s="23"/>
      <c r="K20" s="102"/>
      <c r="L20" s="68"/>
      <c r="M20" s="68"/>
    </row>
    <row r="21" spans="1:13" ht="15.75" customHeight="1">
      <c r="A21" s="607" t="s">
        <v>48</v>
      </c>
      <c r="B21" s="556" t="s">
        <v>220</v>
      </c>
      <c r="C21" s="557"/>
      <c r="D21" s="557"/>
      <c r="E21" s="557"/>
      <c r="F21" s="557"/>
      <c r="G21" s="558"/>
      <c r="H21" s="605" t="s">
        <v>49</v>
      </c>
      <c r="I21" s="438" t="s">
        <v>224</v>
      </c>
      <c r="J21" s="453" t="s">
        <v>225</v>
      </c>
      <c r="K21" s="454"/>
      <c r="L21" s="68"/>
      <c r="M21" s="68"/>
    </row>
    <row r="22" spans="1:13" ht="36" customHeight="1">
      <c r="A22" s="607"/>
      <c r="B22" s="559"/>
      <c r="C22" s="560"/>
      <c r="D22" s="560"/>
      <c r="E22" s="560"/>
      <c r="F22" s="560"/>
      <c r="G22" s="561"/>
      <c r="H22" s="606"/>
      <c r="I22" s="439"/>
      <c r="J22" s="208" t="s">
        <v>227</v>
      </c>
      <c r="K22" s="208" t="s">
        <v>226</v>
      </c>
      <c r="L22" s="68"/>
      <c r="M22" s="68"/>
    </row>
    <row r="23" spans="1:13" ht="15.75" customHeight="1">
      <c r="A23" s="300"/>
      <c r="B23" s="550"/>
      <c r="C23" s="551"/>
      <c r="D23" s="551"/>
      <c r="E23" s="551"/>
      <c r="F23" s="551"/>
      <c r="G23" s="552"/>
      <c r="H23" s="304"/>
      <c r="I23" s="301"/>
      <c r="J23" s="306"/>
      <c r="K23" s="307"/>
      <c r="L23" s="68"/>
      <c r="M23" s="244"/>
    </row>
    <row r="24" spans="1:13" ht="15.75" customHeight="1">
      <c r="A24" s="300"/>
      <c r="B24" s="550"/>
      <c r="C24" s="551"/>
      <c r="D24" s="551"/>
      <c r="E24" s="551"/>
      <c r="F24" s="551"/>
      <c r="G24" s="552"/>
      <c r="H24" s="304"/>
      <c r="I24" s="301"/>
      <c r="J24" s="306"/>
      <c r="K24" s="307"/>
      <c r="L24" s="68"/>
      <c r="M24" s="244"/>
    </row>
    <row r="25" spans="1:13" ht="15.75" customHeight="1">
      <c r="A25" s="300"/>
      <c r="B25" s="550"/>
      <c r="C25" s="551"/>
      <c r="D25" s="551"/>
      <c r="E25" s="551"/>
      <c r="F25" s="551"/>
      <c r="G25" s="552"/>
      <c r="H25" s="304"/>
      <c r="I25" s="301"/>
      <c r="J25" s="306"/>
      <c r="K25" s="307"/>
      <c r="L25" s="68"/>
      <c r="M25" s="244"/>
    </row>
    <row r="26" spans="1:13" ht="15.75" customHeight="1">
      <c r="A26" s="300"/>
      <c r="B26" s="550"/>
      <c r="C26" s="551"/>
      <c r="D26" s="551"/>
      <c r="E26" s="551"/>
      <c r="F26" s="551"/>
      <c r="G26" s="552"/>
      <c r="H26" s="304"/>
      <c r="I26" s="301"/>
      <c r="J26" s="306"/>
      <c r="K26" s="307"/>
      <c r="L26" s="68"/>
      <c r="M26" s="244"/>
    </row>
    <row r="27" spans="1:13" ht="15.75" customHeight="1">
      <c r="A27" s="300"/>
      <c r="B27" s="550"/>
      <c r="C27" s="551"/>
      <c r="D27" s="551"/>
      <c r="E27" s="551"/>
      <c r="F27" s="551"/>
      <c r="G27" s="552"/>
      <c r="H27" s="304"/>
      <c r="I27" s="301"/>
      <c r="J27" s="306"/>
      <c r="K27" s="307"/>
      <c r="L27" s="68"/>
      <c r="M27" s="68"/>
    </row>
    <row r="28" spans="1:14" s="135" customFormat="1" ht="30.75" customHeight="1">
      <c r="A28" s="585" t="s">
        <v>666</v>
      </c>
      <c r="B28" s="586"/>
      <c r="C28" s="586"/>
      <c r="D28" s="586"/>
      <c r="E28" s="586"/>
      <c r="F28" s="586"/>
      <c r="G28" s="586"/>
      <c r="H28" s="586"/>
      <c r="I28" s="586"/>
      <c r="J28" s="586"/>
      <c r="K28" s="586"/>
      <c r="L28" s="142"/>
      <c r="M28" s="169"/>
      <c r="N28" s="142"/>
    </row>
    <row r="29" spans="1:14" s="135" customFormat="1" ht="12.75">
      <c r="A29" s="223"/>
      <c r="B29" s="224"/>
      <c r="C29" s="224"/>
      <c r="D29" s="224"/>
      <c r="E29" s="224"/>
      <c r="F29" s="224"/>
      <c r="G29" s="224"/>
      <c r="H29" s="224"/>
      <c r="I29" s="224"/>
      <c r="J29" s="224"/>
      <c r="K29" s="224"/>
      <c r="L29" s="142"/>
      <c r="M29" s="169"/>
      <c r="N29" s="142"/>
    </row>
    <row r="30" spans="1:13" ht="15.75" customHeight="1">
      <c r="A30" s="52" t="s">
        <v>323</v>
      </c>
      <c r="B30" s="23"/>
      <c r="C30" s="23"/>
      <c r="D30" s="23"/>
      <c r="E30" s="130"/>
      <c r="F30" s="130"/>
      <c r="G30" s="102"/>
      <c r="H30" s="102"/>
      <c r="I30" s="23"/>
      <c r="J30" s="23"/>
      <c r="K30" s="102"/>
      <c r="L30" s="68"/>
      <c r="M30" s="68"/>
    </row>
    <row r="31" spans="1:13" ht="32.25" customHeight="1">
      <c r="A31" s="513"/>
      <c r="B31" s="513"/>
      <c r="C31" s="513"/>
      <c r="D31" s="513"/>
      <c r="E31" s="513"/>
      <c r="F31" s="513"/>
      <c r="G31" s="513"/>
      <c r="H31" s="513"/>
      <c r="I31" s="513"/>
      <c r="J31" s="513"/>
      <c r="K31" s="513"/>
      <c r="L31" s="68"/>
      <c r="M31" s="68"/>
    </row>
    <row r="32" spans="1:13" ht="15.75" customHeight="1">
      <c r="A32" s="3"/>
      <c r="B32" s="23"/>
      <c r="C32" s="23"/>
      <c r="D32" s="23"/>
      <c r="E32" s="130"/>
      <c r="F32" s="130"/>
      <c r="G32" s="102"/>
      <c r="H32" s="102"/>
      <c r="I32" s="23"/>
      <c r="J32" s="23"/>
      <c r="K32" s="102"/>
      <c r="L32" s="68"/>
      <c r="M32" s="68"/>
    </row>
    <row r="33" spans="1:13" ht="15.75" customHeight="1">
      <c r="A33" s="113" t="s">
        <v>399</v>
      </c>
      <c r="B33" s="59" t="s">
        <v>400</v>
      </c>
      <c r="C33" s="23"/>
      <c r="D33" s="23"/>
      <c r="E33" s="23"/>
      <c r="F33" s="23"/>
      <c r="G33" s="102"/>
      <c r="H33" s="102"/>
      <c r="I33" s="23"/>
      <c r="J33" s="23"/>
      <c r="K33" s="102"/>
      <c r="L33" s="68"/>
      <c r="M33" s="68"/>
    </row>
    <row r="34" spans="1:13" ht="15.75" customHeight="1">
      <c r="A34" s="3" t="s">
        <v>217</v>
      </c>
      <c r="B34" s="23"/>
      <c r="C34" s="23"/>
      <c r="D34" s="23"/>
      <c r="E34" s="23"/>
      <c r="F34" s="23"/>
      <c r="G34" s="102"/>
      <c r="H34" s="42"/>
      <c r="I34" s="23"/>
      <c r="J34" s="23"/>
      <c r="K34" s="102"/>
      <c r="L34" s="69"/>
      <c r="M34" s="69"/>
    </row>
    <row r="35" spans="1:12" s="23" customFormat="1" ht="15.75">
      <c r="A35" s="438" t="s">
        <v>48</v>
      </c>
      <c r="B35" s="602" t="s">
        <v>186</v>
      </c>
      <c r="C35" s="434" t="s">
        <v>210</v>
      </c>
      <c r="D35" s="434"/>
      <c r="E35" s="434"/>
      <c r="F35" s="434"/>
      <c r="G35" s="434"/>
      <c r="H35" s="434" t="s">
        <v>130</v>
      </c>
      <c r="I35" s="434" t="s">
        <v>218</v>
      </c>
      <c r="J35" s="601" t="s">
        <v>211</v>
      </c>
      <c r="K35" s="601"/>
      <c r="L35" s="54"/>
    </row>
    <row r="36" spans="1:13" s="59" customFormat="1" ht="38.25">
      <c r="A36" s="608"/>
      <c r="B36" s="603"/>
      <c r="C36" s="208" t="s">
        <v>212</v>
      </c>
      <c r="D36" s="208" t="s">
        <v>213</v>
      </c>
      <c r="E36" s="208" t="s">
        <v>214</v>
      </c>
      <c r="F36" s="208" t="s">
        <v>215</v>
      </c>
      <c r="G36" s="208" t="s">
        <v>216</v>
      </c>
      <c r="H36" s="434"/>
      <c r="I36" s="434"/>
      <c r="J36" s="601"/>
      <c r="K36" s="601"/>
      <c r="L36" s="43"/>
      <c r="M36" s="43"/>
    </row>
    <row r="37" spans="1:11" ht="16.5">
      <c r="A37" s="439"/>
      <c r="B37" s="604"/>
      <c r="C37" s="163" t="s">
        <v>432</v>
      </c>
      <c r="D37" s="163" t="s">
        <v>432</v>
      </c>
      <c r="E37" s="163" t="s">
        <v>432</v>
      </c>
      <c r="F37" s="163" t="s">
        <v>432</v>
      </c>
      <c r="G37" s="232" t="s">
        <v>432</v>
      </c>
      <c r="H37" s="232" t="s">
        <v>432</v>
      </c>
      <c r="I37" s="232"/>
      <c r="J37" s="168" t="s">
        <v>432</v>
      </c>
      <c r="K37" s="168" t="s">
        <v>433</v>
      </c>
    </row>
    <row r="38" spans="1:11" ht="15.75" customHeight="1">
      <c r="A38" s="582" t="s">
        <v>206</v>
      </c>
      <c r="B38" s="583"/>
      <c r="C38" s="583"/>
      <c r="D38" s="583"/>
      <c r="E38" s="583"/>
      <c r="F38" s="583"/>
      <c r="G38" s="583"/>
      <c r="H38" s="583"/>
      <c r="I38" s="583"/>
      <c r="J38" s="583"/>
      <c r="K38" s="584"/>
    </row>
    <row r="39" spans="1:12" ht="15.75" customHeight="1">
      <c r="A39" s="299"/>
      <c r="B39" s="7">
        <f>IF(3!$D$35="","","ZONA 1, režīms 1**")</f>
      </c>
      <c r="C39" s="309"/>
      <c r="D39" s="309"/>
      <c r="E39" s="309"/>
      <c r="F39" s="309"/>
      <c r="G39" s="310"/>
      <c r="H39" s="310"/>
      <c r="I39" s="303"/>
      <c r="J39" s="190">
        <f>(C39+D39+E39+F39+G39+H39)*I39</f>
        <v>0</v>
      </c>
      <c r="K39" s="191">
        <f>J39*SUM(3!D36:D38)</f>
        <v>0</v>
      </c>
      <c r="L39" s="92"/>
    </row>
    <row r="40" spans="1:13" ht="15.75" customHeight="1">
      <c r="A40" s="299"/>
      <c r="B40" s="7">
        <f>IF(3!$D$35="","","ZONA 1, režīms 2**")</f>
      </c>
      <c r="C40" s="311"/>
      <c r="D40" s="311"/>
      <c r="E40" s="311"/>
      <c r="F40" s="311"/>
      <c r="G40" s="310"/>
      <c r="H40" s="310"/>
      <c r="I40" s="303"/>
      <c r="J40" s="190">
        <f aca="true" t="shared" si="0" ref="J40:J48">(C40+D40+E40+F40+G40+H40)*I40</f>
        <v>0</v>
      </c>
      <c r="K40" s="191">
        <f>J40*SUM(3!D36:D38)</f>
        <v>0</v>
      </c>
      <c r="L40" s="92"/>
      <c r="M40" s="102"/>
    </row>
    <row r="41" spans="1:13" ht="15.75" customHeight="1">
      <c r="A41" s="299"/>
      <c r="B41" s="7">
        <f>IF(3!$D$39="","","ZONA 2, režīms 1**")</f>
      </c>
      <c r="C41" s="311"/>
      <c r="D41" s="311"/>
      <c r="E41" s="311"/>
      <c r="F41" s="311"/>
      <c r="G41" s="310"/>
      <c r="H41" s="310"/>
      <c r="I41" s="303"/>
      <c r="J41" s="190">
        <f t="shared" si="0"/>
        <v>0</v>
      </c>
      <c r="K41" s="191">
        <f>J41*SUM(3!D40:D42)</f>
        <v>0</v>
      </c>
      <c r="L41" s="23"/>
      <c r="M41" s="102"/>
    </row>
    <row r="42" spans="1:13" ht="15.75" customHeight="1">
      <c r="A42" s="299"/>
      <c r="B42" s="7">
        <f>IF(3!$D$39="","","ZONA 2, režīms 2**")</f>
      </c>
      <c r="C42" s="311"/>
      <c r="D42" s="311"/>
      <c r="E42" s="311"/>
      <c r="F42" s="311"/>
      <c r="G42" s="310"/>
      <c r="H42" s="310"/>
      <c r="I42" s="303"/>
      <c r="J42" s="190">
        <f t="shared" si="0"/>
        <v>0</v>
      </c>
      <c r="K42" s="191">
        <f>J42*SUM(3!D40:D42)</f>
        <v>0</v>
      </c>
      <c r="L42" s="23"/>
      <c r="M42" s="102"/>
    </row>
    <row r="43" spans="1:13" ht="15.75" customHeight="1">
      <c r="A43" s="299"/>
      <c r="B43" s="7">
        <f>IF(3!D43="","","ZONA 3, režīms 1**")</f>
      </c>
      <c r="C43" s="309"/>
      <c r="D43" s="309"/>
      <c r="E43" s="309"/>
      <c r="F43" s="309"/>
      <c r="G43" s="310"/>
      <c r="H43" s="310"/>
      <c r="I43" s="303"/>
      <c r="J43" s="190">
        <f t="shared" si="0"/>
        <v>0</v>
      </c>
      <c r="K43" s="191">
        <f>J43*SUM(3!D44:D46)</f>
        <v>0</v>
      </c>
      <c r="L43" s="23"/>
      <c r="M43" s="102"/>
    </row>
    <row r="44" spans="1:13" ht="15.75" customHeight="1">
      <c r="A44" s="299"/>
      <c r="B44" s="7">
        <f>IF(3!D43="","","ZONA 3, režīms 2**")</f>
      </c>
      <c r="C44" s="309"/>
      <c r="D44" s="309"/>
      <c r="E44" s="309"/>
      <c r="F44" s="309"/>
      <c r="G44" s="310"/>
      <c r="H44" s="310"/>
      <c r="I44" s="303"/>
      <c r="J44" s="190">
        <f t="shared" si="0"/>
        <v>0</v>
      </c>
      <c r="K44" s="191">
        <f>J44*SUM(3!D44:D46)</f>
        <v>0</v>
      </c>
      <c r="L44" s="23"/>
      <c r="M44" s="102"/>
    </row>
    <row r="45" spans="1:13" ht="15.75" customHeight="1">
      <c r="A45" s="582" t="s">
        <v>207</v>
      </c>
      <c r="B45" s="583"/>
      <c r="C45" s="583"/>
      <c r="D45" s="583"/>
      <c r="E45" s="583"/>
      <c r="F45" s="583"/>
      <c r="G45" s="583"/>
      <c r="H45" s="583"/>
      <c r="I45" s="583"/>
      <c r="J45" s="583"/>
      <c r="K45" s="584"/>
      <c r="L45" s="23"/>
      <c r="M45" s="102"/>
    </row>
    <row r="46" spans="1:13" ht="15.75" customHeight="1">
      <c r="A46" s="308"/>
      <c r="B46" s="7">
        <f>IF(3!$D$35="","","ZONA 1")</f>
      </c>
      <c r="C46" s="309"/>
      <c r="D46" s="309"/>
      <c r="E46" s="309"/>
      <c r="F46" s="309"/>
      <c r="G46" s="310"/>
      <c r="H46" s="310"/>
      <c r="I46" s="303"/>
      <c r="J46" s="190">
        <f t="shared" si="0"/>
        <v>0</v>
      </c>
      <c r="K46" s="191">
        <f>J46*SUM(3!D36:D38)</f>
        <v>0</v>
      </c>
      <c r="L46" s="23"/>
      <c r="M46" s="102"/>
    </row>
    <row r="47" spans="1:13" s="29" customFormat="1" ht="15.75" customHeight="1">
      <c r="A47" s="308"/>
      <c r="B47" s="7">
        <f>IF(3!$D$39="","","ZONA 2")</f>
      </c>
      <c r="C47" s="309"/>
      <c r="D47" s="309"/>
      <c r="E47" s="309"/>
      <c r="F47" s="309"/>
      <c r="G47" s="310"/>
      <c r="H47" s="310"/>
      <c r="I47" s="303"/>
      <c r="J47" s="190">
        <f t="shared" si="0"/>
        <v>0</v>
      </c>
      <c r="K47" s="191">
        <f>J47*SUM(3!D40:D42)</f>
        <v>0</v>
      </c>
      <c r="L47" s="59"/>
      <c r="M47" s="106"/>
    </row>
    <row r="48" spans="1:11" ht="15.75" customHeight="1">
      <c r="A48" s="308"/>
      <c r="B48" s="7">
        <f>IF(3!D43="","","ZONA 3")</f>
      </c>
      <c r="C48" s="309"/>
      <c r="D48" s="309"/>
      <c r="E48" s="309"/>
      <c r="F48" s="309"/>
      <c r="G48" s="310"/>
      <c r="H48" s="310"/>
      <c r="I48" s="303"/>
      <c r="J48" s="190">
        <f t="shared" si="0"/>
        <v>0</v>
      </c>
      <c r="K48" s="191">
        <f>J48*SUM(3!D44:D46)</f>
        <v>0</v>
      </c>
    </row>
    <row r="49" spans="1:14" s="135" customFormat="1" ht="29.25" customHeight="1">
      <c r="A49" s="585" t="s">
        <v>446</v>
      </c>
      <c r="B49" s="586"/>
      <c r="C49" s="586"/>
      <c r="D49" s="586"/>
      <c r="E49" s="586"/>
      <c r="F49" s="586"/>
      <c r="G49" s="586"/>
      <c r="H49" s="586"/>
      <c r="I49" s="586"/>
      <c r="J49" s="586"/>
      <c r="K49" s="586"/>
      <c r="L49" s="142"/>
      <c r="M49" s="169"/>
      <c r="N49" s="142"/>
    </row>
    <row r="50" spans="1:13" ht="15.75">
      <c r="A50" s="102"/>
      <c r="F50" s="215"/>
      <c r="M50" s="215"/>
    </row>
    <row r="51" spans="1:13" ht="15.75">
      <c r="A51" s="3" t="s">
        <v>219</v>
      </c>
      <c r="F51" s="215"/>
      <c r="M51" s="215"/>
    </row>
    <row r="52" spans="1:11" ht="45.75" customHeight="1">
      <c r="A52" s="572"/>
      <c r="B52" s="573"/>
      <c r="C52" s="573"/>
      <c r="D52" s="573"/>
      <c r="E52" s="573"/>
      <c r="F52" s="573"/>
      <c r="G52" s="573"/>
      <c r="H52" s="573"/>
      <c r="I52" s="573"/>
      <c r="J52" s="573"/>
      <c r="K52" s="574"/>
    </row>
    <row r="54" spans="1:9" ht="15.75">
      <c r="A54" s="113" t="s">
        <v>401</v>
      </c>
      <c r="B54" s="14" t="s">
        <v>402</v>
      </c>
      <c r="C54" s="14"/>
      <c r="D54" s="14"/>
      <c r="E54" s="14"/>
      <c r="F54" s="14"/>
      <c r="G54" s="14"/>
      <c r="H54" s="14"/>
      <c r="I54" s="14"/>
    </row>
    <row r="55" spans="1:9" ht="15.75">
      <c r="A55" s="21" t="s">
        <v>228</v>
      </c>
      <c r="B55" s="1"/>
      <c r="C55" s="111"/>
      <c r="D55" s="1"/>
      <c r="E55" s="1"/>
      <c r="F55" s="1"/>
      <c r="G55" s="1"/>
      <c r="H55" s="1"/>
      <c r="I55" s="1"/>
    </row>
    <row r="56" spans="1:11" ht="15.75" customHeight="1">
      <c r="A56" s="434" t="s">
        <v>220</v>
      </c>
      <c r="B56" s="434"/>
      <c r="C56" s="434"/>
      <c r="D56" s="501" t="s">
        <v>49</v>
      </c>
      <c r="E56" s="438" t="s">
        <v>221</v>
      </c>
      <c r="F56" s="434" t="s">
        <v>222</v>
      </c>
      <c r="G56" s="434"/>
      <c r="H56" s="438" t="s">
        <v>223</v>
      </c>
      <c r="I56" s="438" t="s">
        <v>224</v>
      </c>
      <c r="J56" s="453" t="s">
        <v>225</v>
      </c>
      <c r="K56" s="454"/>
    </row>
    <row r="57" spans="1:11" ht="42" customHeight="1">
      <c r="A57" s="434"/>
      <c r="B57" s="434"/>
      <c r="C57" s="434"/>
      <c r="D57" s="501"/>
      <c r="E57" s="439"/>
      <c r="F57" s="434"/>
      <c r="G57" s="434"/>
      <c r="H57" s="439"/>
      <c r="I57" s="439"/>
      <c r="J57" s="208" t="s">
        <v>227</v>
      </c>
      <c r="K57" s="208" t="s">
        <v>226</v>
      </c>
    </row>
    <row r="58" spans="1:11" ht="15.75" customHeight="1">
      <c r="A58" s="513"/>
      <c r="B58" s="513"/>
      <c r="C58" s="513"/>
      <c r="D58" s="304"/>
      <c r="E58" s="312"/>
      <c r="F58" s="577"/>
      <c r="G58" s="577"/>
      <c r="H58" s="303"/>
      <c r="I58" s="301"/>
      <c r="J58" s="306"/>
      <c r="K58" s="307"/>
    </row>
    <row r="59" spans="1:11" ht="15.75" customHeight="1">
      <c r="A59" s="513"/>
      <c r="B59" s="513"/>
      <c r="C59" s="513"/>
      <c r="D59" s="304"/>
      <c r="E59" s="312"/>
      <c r="F59" s="577"/>
      <c r="G59" s="577"/>
      <c r="H59" s="303"/>
      <c r="I59" s="301"/>
      <c r="J59" s="306"/>
      <c r="K59" s="307"/>
    </row>
    <row r="60" spans="1:11" ht="15.75">
      <c r="A60" s="578"/>
      <c r="B60" s="578"/>
      <c r="C60" s="578"/>
      <c r="D60" s="304"/>
      <c r="E60" s="305"/>
      <c r="F60" s="577"/>
      <c r="G60" s="577"/>
      <c r="H60" s="303"/>
      <c r="I60" s="301"/>
      <c r="J60" s="306"/>
      <c r="K60" s="307"/>
    </row>
    <row r="61" spans="1:11" s="135" customFormat="1" ht="30" customHeight="1">
      <c r="A61" s="456" t="s">
        <v>229</v>
      </c>
      <c r="B61" s="456"/>
      <c r="C61" s="456"/>
      <c r="D61" s="456"/>
      <c r="E61" s="456"/>
      <c r="F61" s="456"/>
      <c r="G61" s="456"/>
      <c r="H61" s="456"/>
      <c r="I61" s="456"/>
      <c r="J61" s="456"/>
      <c r="K61" s="456"/>
    </row>
    <row r="62" spans="1:9" ht="15.75">
      <c r="A62" s="107"/>
      <c r="B62" s="1"/>
      <c r="C62" s="1"/>
      <c r="D62" s="1"/>
      <c r="E62" s="1"/>
      <c r="F62" s="107"/>
      <c r="G62" s="107"/>
      <c r="H62" s="107"/>
      <c r="I62" s="107"/>
    </row>
    <row r="63" spans="1:11" ht="15.75" customHeight="1">
      <c r="A63" s="596" t="s">
        <v>73</v>
      </c>
      <c r="B63" s="535" t="s">
        <v>146</v>
      </c>
      <c r="C63" s="536"/>
      <c r="D63" s="536"/>
      <c r="E63" s="537"/>
      <c r="F63" s="306"/>
      <c r="G63" s="562" t="s">
        <v>62</v>
      </c>
      <c r="H63" s="562"/>
      <c r="I63" s="562"/>
      <c r="J63" s="562"/>
      <c r="K63" s="562"/>
    </row>
    <row r="64" spans="1:11" ht="15.75" customHeight="1">
      <c r="A64" s="575"/>
      <c r="B64" s="538"/>
      <c r="C64" s="539"/>
      <c r="D64" s="539"/>
      <c r="E64" s="540"/>
      <c r="G64" s="306"/>
      <c r="H64" s="579" t="s">
        <v>230</v>
      </c>
      <c r="I64" s="580"/>
      <c r="J64" s="580"/>
      <c r="K64" s="581"/>
    </row>
    <row r="65" spans="1:11" ht="15.75" customHeight="1">
      <c r="A65" s="575"/>
      <c r="B65" s="538"/>
      <c r="C65" s="539"/>
      <c r="D65" s="539"/>
      <c r="E65" s="540"/>
      <c r="G65" s="306"/>
      <c r="H65" s="593" t="s">
        <v>231</v>
      </c>
      <c r="I65" s="594"/>
      <c r="J65" s="594"/>
      <c r="K65" s="594"/>
    </row>
    <row r="66" spans="1:11" ht="15.75">
      <c r="A66" s="575"/>
      <c r="B66" s="566"/>
      <c r="C66" s="567"/>
      <c r="D66" s="567"/>
      <c r="E66" s="568"/>
      <c r="F66" s="306"/>
      <c r="G66" s="562" t="s">
        <v>63</v>
      </c>
      <c r="H66" s="562"/>
      <c r="I66" s="562"/>
      <c r="J66" s="562"/>
      <c r="K66" s="562"/>
    </row>
    <row r="67" spans="1:11" ht="48" customHeight="1">
      <c r="A67" s="227" t="s">
        <v>232</v>
      </c>
      <c r="B67" s="569" t="s">
        <v>234</v>
      </c>
      <c r="C67" s="570"/>
      <c r="D67" s="570"/>
      <c r="E67" s="571"/>
      <c r="F67" s="513"/>
      <c r="G67" s="513"/>
      <c r="H67" s="513"/>
      <c r="I67" s="513"/>
      <c r="J67" s="513"/>
      <c r="K67" s="513"/>
    </row>
    <row r="68" spans="1:11" ht="15.75" customHeight="1">
      <c r="A68" s="227" t="s">
        <v>233</v>
      </c>
      <c r="B68" s="533" t="s">
        <v>22</v>
      </c>
      <c r="C68" s="534"/>
      <c r="D68" s="534"/>
      <c r="E68" s="595"/>
      <c r="F68" s="513"/>
      <c r="G68" s="513"/>
      <c r="H68" s="513"/>
      <c r="I68" s="513"/>
      <c r="J68" s="513"/>
      <c r="K68" s="513"/>
    </row>
    <row r="69" spans="1:9" ht="15.75">
      <c r="A69" s="104"/>
      <c r="B69" s="49"/>
      <c r="C69" s="49"/>
      <c r="D69" s="49"/>
      <c r="E69" s="49"/>
      <c r="F69" s="30"/>
      <c r="G69" s="30"/>
      <c r="H69" s="30"/>
      <c r="I69" s="30"/>
    </row>
    <row r="70" spans="1:9" ht="15.75">
      <c r="A70" s="137" t="s">
        <v>403</v>
      </c>
      <c r="B70" s="217" t="s">
        <v>404</v>
      </c>
      <c r="C70" s="49"/>
      <c r="D70" s="49"/>
      <c r="E70" s="49"/>
      <c r="F70" s="1"/>
      <c r="G70" s="1"/>
      <c r="H70" s="1"/>
      <c r="I70" s="1"/>
    </row>
    <row r="71" spans="1:11" ht="15.75">
      <c r="A71" s="575" t="s">
        <v>74</v>
      </c>
      <c r="B71" s="509" t="s">
        <v>75</v>
      </c>
      <c r="C71" s="509"/>
      <c r="D71" s="509"/>
      <c r="E71" s="509"/>
      <c r="F71" s="306"/>
      <c r="G71" s="562" t="s">
        <v>65</v>
      </c>
      <c r="H71" s="562"/>
      <c r="I71" s="562"/>
      <c r="J71" s="562"/>
      <c r="K71" s="562"/>
    </row>
    <row r="72" spans="1:11" ht="15.75">
      <c r="A72" s="576"/>
      <c r="B72" s="509"/>
      <c r="C72" s="509"/>
      <c r="D72" s="509"/>
      <c r="E72" s="509"/>
      <c r="F72" s="306"/>
      <c r="G72" s="562" t="s">
        <v>66</v>
      </c>
      <c r="H72" s="562"/>
      <c r="I72" s="562"/>
      <c r="J72" s="562"/>
      <c r="K72" s="562"/>
    </row>
    <row r="73" spans="1:11" ht="15.75">
      <c r="A73" s="576"/>
      <c r="B73" s="509"/>
      <c r="C73" s="509"/>
      <c r="D73" s="509"/>
      <c r="E73" s="509"/>
      <c r="F73" s="306"/>
      <c r="G73" s="401" t="s">
        <v>669</v>
      </c>
      <c r="H73" s="563" t="s">
        <v>670</v>
      </c>
      <c r="I73" s="564"/>
      <c r="J73" s="564"/>
      <c r="K73" s="565"/>
    </row>
    <row r="74" spans="1:11" ht="15.75">
      <c r="A74" s="227" t="s">
        <v>236</v>
      </c>
      <c r="B74" s="592" t="s">
        <v>355</v>
      </c>
      <c r="C74" s="592"/>
      <c r="D74" s="592"/>
      <c r="E74" s="592"/>
      <c r="F74" s="588"/>
      <c r="G74" s="588"/>
      <c r="H74" s="588"/>
      <c r="I74" s="588"/>
      <c r="J74" s="588"/>
      <c r="K74" s="588"/>
    </row>
    <row r="75" spans="1:11" ht="15.75">
      <c r="A75" s="227" t="s">
        <v>76</v>
      </c>
      <c r="B75" s="597" t="s">
        <v>235</v>
      </c>
      <c r="C75" s="597"/>
      <c r="D75" s="597"/>
      <c r="E75" s="597"/>
      <c r="F75" s="588"/>
      <c r="G75" s="588"/>
      <c r="H75" s="588"/>
      <c r="I75" s="588"/>
      <c r="J75" s="588"/>
      <c r="K75" s="588"/>
    </row>
    <row r="76" spans="1:11" ht="15.75">
      <c r="A76" s="227" t="s">
        <v>237</v>
      </c>
      <c r="B76" s="592" t="s">
        <v>85</v>
      </c>
      <c r="C76" s="592"/>
      <c r="D76" s="592"/>
      <c r="E76" s="592"/>
      <c r="F76" s="588"/>
      <c r="G76" s="588"/>
      <c r="H76" s="588"/>
      <c r="I76" s="588"/>
      <c r="J76" s="588"/>
      <c r="K76" s="588"/>
    </row>
    <row r="77" spans="1:11" ht="15.75">
      <c r="A77" s="227" t="s">
        <v>77</v>
      </c>
      <c r="B77" s="592" t="s">
        <v>22</v>
      </c>
      <c r="C77" s="592"/>
      <c r="D77" s="592"/>
      <c r="E77" s="592"/>
      <c r="F77" s="588"/>
      <c r="G77" s="588"/>
      <c r="H77" s="588"/>
      <c r="I77" s="588"/>
      <c r="J77" s="588"/>
      <c r="K77" s="588"/>
    </row>
    <row r="78" spans="1:9" s="135" customFormat="1" ht="12.75">
      <c r="A78" s="138" t="s">
        <v>349</v>
      </c>
      <c r="B78" s="139"/>
      <c r="C78" s="139"/>
      <c r="D78" s="140"/>
      <c r="E78" s="140"/>
      <c r="F78" s="141"/>
      <c r="G78" s="141"/>
      <c r="H78" s="141"/>
      <c r="I78" s="141"/>
    </row>
    <row r="79" spans="1:9" ht="15.75">
      <c r="A79" s="110"/>
      <c r="B79" s="77"/>
      <c r="C79" s="77"/>
      <c r="D79" s="49"/>
      <c r="E79" s="49"/>
      <c r="F79" s="30"/>
      <c r="G79" s="30"/>
      <c r="H79" s="30"/>
      <c r="I79" s="30"/>
    </row>
    <row r="80" spans="1:12" ht="15.75">
      <c r="A80" s="137" t="s">
        <v>405</v>
      </c>
      <c r="B80" s="217" t="s">
        <v>406</v>
      </c>
      <c r="C80" s="49"/>
      <c r="D80" s="49"/>
      <c r="E80" s="49"/>
      <c r="F80" s="1"/>
      <c r="G80" s="1"/>
      <c r="H80" s="1"/>
      <c r="I80" s="1"/>
      <c r="L80" s="24" t="s">
        <v>356</v>
      </c>
    </row>
    <row r="81" spans="1:11" ht="15.75">
      <c r="A81" s="245" t="s">
        <v>78</v>
      </c>
      <c r="B81" s="533" t="s">
        <v>407</v>
      </c>
      <c r="C81" s="534"/>
      <c r="D81" s="534"/>
      <c r="E81" s="534"/>
      <c r="F81" s="588"/>
      <c r="G81" s="588"/>
      <c r="H81" s="588"/>
      <c r="I81" s="588"/>
      <c r="J81" s="588"/>
      <c r="K81" s="588"/>
    </row>
    <row r="82" spans="1:11" ht="15.75">
      <c r="A82" s="222" t="s">
        <v>79</v>
      </c>
      <c r="B82" s="533" t="s">
        <v>86</v>
      </c>
      <c r="C82" s="534"/>
      <c r="D82" s="534"/>
      <c r="E82" s="534"/>
      <c r="F82" s="588"/>
      <c r="G82" s="588"/>
      <c r="H82" s="588"/>
      <c r="I82" s="588"/>
      <c r="J82" s="588"/>
      <c r="K82" s="588"/>
    </row>
    <row r="83" spans="1:11" ht="15.75">
      <c r="A83" s="589" t="s">
        <v>80</v>
      </c>
      <c r="B83" s="509" t="s">
        <v>84</v>
      </c>
      <c r="C83" s="509"/>
      <c r="D83" s="509"/>
      <c r="E83" s="509"/>
      <c r="F83" s="306"/>
      <c r="G83" s="587" t="s">
        <v>67</v>
      </c>
      <c r="H83" s="587"/>
      <c r="I83" s="587"/>
      <c r="J83" s="587"/>
      <c r="K83" s="587"/>
    </row>
    <row r="84" spans="1:11" ht="15.75">
      <c r="A84" s="591"/>
      <c r="B84" s="509"/>
      <c r="C84" s="509"/>
      <c r="D84" s="509"/>
      <c r="E84" s="509"/>
      <c r="F84" s="306"/>
      <c r="G84" s="587" t="s">
        <v>68</v>
      </c>
      <c r="H84" s="587"/>
      <c r="I84" s="587"/>
      <c r="J84" s="587"/>
      <c r="K84" s="587"/>
    </row>
    <row r="85" spans="1:11" ht="15.75">
      <c r="A85" s="590"/>
      <c r="B85" s="509"/>
      <c r="C85" s="509"/>
      <c r="D85" s="509"/>
      <c r="E85" s="509"/>
      <c r="F85" s="306"/>
      <c r="G85" s="587" t="s">
        <v>69</v>
      </c>
      <c r="H85" s="587"/>
      <c r="I85" s="587"/>
      <c r="J85" s="587"/>
      <c r="K85" s="587"/>
    </row>
    <row r="86" spans="1:11" ht="15.75">
      <c r="A86" s="589" t="s">
        <v>81</v>
      </c>
      <c r="B86" s="509" t="s">
        <v>82</v>
      </c>
      <c r="C86" s="509"/>
      <c r="D86" s="509"/>
      <c r="E86" s="509"/>
      <c r="F86" s="306"/>
      <c r="G86" s="587" t="s">
        <v>70</v>
      </c>
      <c r="H86" s="587"/>
      <c r="I86" s="587"/>
      <c r="J86" s="587"/>
      <c r="K86" s="587"/>
    </row>
    <row r="87" spans="1:11" ht="15.75">
      <c r="A87" s="590"/>
      <c r="B87" s="509"/>
      <c r="C87" s="509"/>
      <c r="D87" s="509"/>
      <c r="E87" s="509"/>
      <c r="F87" s="306"/>
      <c r="G87" s="587" t="s">
        <v>71</v>
      </c>
      <c r="H87" s="587"/>
      <c r="I87" s="587"/>
      <c r="J87" s="587"/>
      <c r="K87" s="587"/>
    </row>
    <row r="88" spans="1:11" ht="15.75">
      <c r="A88" s="246" t="s">
        <v>83</v>
      </c>
      <c r="B88" s="533" t="s">
        <v>465</v>
      </c>
      <c r="C88" s="534"/>
      <c r="D88" s="534"/>
      <c r="E88" s="534"/>
      <c r="F88" s="588"/>
      <c r="G88" s="588"/>
      <c r="H88" s="588"/>
      <c r="I88" s="588"/>
      <c r="J88" s="588"/>
      <c r="K88" s="588"/>
    </row>
    <row r="89" spans="1:11" ht="15.75">
      <c r="A89" s="222" t="s">
        <v>370</v>
      </c>
      <c r="B89" s="533" t="s">
        <v>85</v>
      </c>
      <c r="C89" s="534"/>
      <c r="D89" s="534"/>
      <c r="E89" s="534"/>
      <c r="F89" s="588"/>
      <c r="G89" s="588"/>
      <c r="H89" s="588"/>
      <c r="I89" s="588"/>
      <c r="J89" s="588"/>
      <c r="K89" s="588"/>
    </row>
    <row r="90" spans="1:11" ht="15.75">
      <c r="A90" s="222" t="s">
        <v>371</v>
      </c>
      <c r="B90" s="533" t="s">
        <v>238</v>
      </c>
      <c r="C90" s="534"/>
      <c r="D90" s="534"/>
      <c r="E90" s="534"/>
      <c r="F90" s="588"/>
      <c r="G90" s="588"/>
      <c r="H90" s="588"/>
      <c r="I90" s="588"/>
      <c r="J90" s="588"/>
      <c r="K90" s="588"/>
    </row>
  </sheetData>
  <sheetProtection sheet="1" objects="1" scenarios="1"/>
  <mergeCells count="95">
    <mergeCell ref="A4:A5"/>
    <mergeCell ref="C17:K17"/>
    <mergeCell ref="B4:D5"/>
    <mergeCell ref="A6:K6"/>
    <mergeCell ref="A18:K18"/>
    <mergeCell ref="J35:K36"/>
    <mergeCell ref="B35:B37"/>
    <mergeCell ref="H21:H22"/>
    <mergeCell ref="I21:I22"/>
    <mergeCell ref="A21:A22"/>
    <mergeCell ref="A35:A37"/>
    <mergeCell ref="A63:A66"/>
    <mergeCell ref="B74:E74"/>
    <mergeCell ref="B75:E75"/>
    <mergeCell ref="B76:E76"/>
    <mergeCell ref="F77:K77"/>
    <mergeCell ref="A1:K1"/>
    <mergeCell ref="B10:D10"/>
    <mergeCell ref="B11:D11"/>
    <mergeCell ref="A38:K38"/>
    <mergeCell ref="A13:K13"/>
    <mergeCell ref="B77:E77"/>
    <mergeCell ref="F76:K76"/>
    <mergeCell ref="C35:G35"/>
    <mergeCell ref="H35:H36"/>
    <mergeCell ref="I35:I36"/>
    <mergeCell ref="D56:D57"/>
    <mergeCell ref="H65:K65"/>
    <mergeCell ref="A61:K61"/>
    <mergeCell ref="G66:K66"/>
    <mergeCell ref="B68:E68"/>
    <mergeCell ref="A86:A87"/>
    <mergeCell ref="B88:E88"/>
    <mergeCell ref="B89:E89"/>
    <mergeCell ref="B81:E81"/>
    <mergeCell ref="B82:E82"/>
    <mergeCell ref="A83:A85"/>
    <mergeCell ref="B86:E87"/>
    <mergeCell ref="B83:E85"/>
    <mergeCell ref="G83:K83"/>
    <mergeCell ref="G84:K84"/>
    <mergeCell ref="B90:E90"/>
    <mergeCell ref="G87:K87"/>
    <mergeCell ref="F88:K88"/>
    <mergeCell ref="F89:K89"/>
    <mergeCell ref="F90:K90"/>
    <mergeCell ref="G85:K85"/>
    <mergeCell ref="F58:G58"/>
    <mergeCell ref="A56:C57"/>
    <mergeCell ref="A58:C58"/>
    <mergeCell ref="A49:K49"/>
    <mergeCell ref="B25:G25"/>
    <mergeCell ref="G86:K86"/>
    <mergeCell ref="F74:K74"/>
    <mergeCell ref="F75:K75"/>
    <mergeCell ref="F81:K81"/>
    <mergeCell ref="F82:K82"/>
    <mergeCell ref="J21:K21"/>
    <mergeCell ref="A59:C59"/>
    <mergeCell ref="F59:G59"/>
    <mergeCell ref="I56:I57"/>
    <mergeCell ref="H56:H57"/>
    <mergeCell ref="E56:E57"/>
    <mergeCell ref="J56:K56"/>
    <mergeCell ref="A31:K31"/>
    <mergeCell ref="A28:K28"/>
    <mergeCell ref="F56:G57"/>
    <mergeCell ref="H73:K73"/>
    <mergeCell ref="B63:E66"/>
    <mergeCell ref="B67:E67"/>
    <mergeCell ref="A52:K52"/>
    <mergeCell ref="A71:A73"/>
    <mergeCell ref="G71:K71"/>
    <mergeCell ref="B71:E73"/>
    <mergeCell ref="F60:G60"/>
    <mergeCell ref="A60:C60"/>
    <mergeCell ref="F67:K67"/>
    <mergeCell ref="B7:D7"/>
    <mergeCell ref="B8:D8"/>
    <mergeCell ref="B9:D9"/>
    <mergeCell ref="B12:D12"/>
    <mergeCell ref="B14:D14"/>
    <mergeCell ref="G72:K72"/>
    <mergeCell ref="F68:K68"/>
    <mergeCell ref="G63:K63"/>
    <mergeCell ref="H64:K64"/>
    <mergeCell ref="A45:K45"/>
    <mergeCell ref="B26:G26"/>
    <mergeCell ref="B27:G27"/>
    <mergeCell ref="B23:G23"/>
    <mergeCell ref="B15:D15"/>
    <mergeCell ref="B16:D16"/>
    <mergeCell ref="A17:B17"/>
    <mergeCell ref="B21:G22"/>
    <mergeCell ref="B24:G24"/>
  </mergeCells>
  <conditionalFormatting sqref="A1:K20 B21 B23 H21:K27 A28:K72 A74:K90 A73:G73">
    <cfRule type="expression" priority="11" dxfId="59">
      <formula>$M$1=1</formula>
    </cfRule>
    <cfRule type="expression" priority="12" dxfId="0">
      <formula>$M$2=0</formula>
    </cfRule>
  </conditionalFormatting>
  <conditionalFormatting sqref="A23">
    <cfRule type="expression" priority="9" dxfId="59">
      <formula>$M$1=1</formula>
    </cfRule>
    <cfRule type="expression" priority="10" dxfId="0">
      <formula>$M$2=0</formula>
    </cfRule>
  </conditionalFormatting>
  <conditionalFormatting sqref="B24:B27">
    <cfRule type="expression" priority="7" dxfId="59">
      <formula>$M$1=1</formula>
    </cfRule>
    <cfRule type="expression" priority="8" dxfId="0">
      <formula>$M$2=0</formula>
    </cfRule>
  </conditionalFormatting>
  <conditionalFormatting sqref="A24:A27">
    <cfRule type="expression" priority="5" dxfId="59">
      <formula>$M$1=1</formula>
    </cfRule>
    <cfRule type="expression" priority="6" dxfId="0">
      <formula>$M$2=0</formula>
    </cfRule>
  </conditionalFormatting>
  <conditionalFormatting sqref="A21:A22">
    <cfRule type="expression" priority="3" dxfId="59">
      <formula>$M$1=1</formula>
    </cfRule>
    <cfRule type="expression" priority="4" dxfId="0">
      <formula>$M$2=0</formula>
    </cfRule>
  </conditionalFormatting>
  <conditionalFormatting sqref="H73">
    <cfRule type="expression" priority="1" dxfId="59">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T105"/>
  <sheetViews>
    <sheetView view="pageBreakPreview" zoomScaleNormal="90" zoomScaleSheetLayoutView="100" zoomScalePageLayoutView="80" workbookViewId="0" topLeftCell="A88">
      <selection activeCell="A15" sqref="A15:R15"/>
    </sheetView>
  </sheetViews>
  <sheetFormatPr defaultColWidth="9.140625" defaultRowHeight="15"/>
  <cols>
    <col min="1" max="1" width="5.8515625" style="24" customWidth="1"/>
    <col min="2" max="2" width="17.28125" style="24" customWidth="1"/>
    <col min="3" max="3" width="10.28125" style="24" customWidth="1"/>
    <col min="4" max="4" width="9.28125" style="24" customWidth="1"/>
    <col min="5" max="5" width="11.00390625" style="24" customWidth="1"/>
    <col min="6" max="17" width="10.140625" style="24" customWidth="1"/>
    <col min="18" max="18" width="11.8515625" style="24" bestFit="1" customWidth="1"/>
    <col min="19" max="16384" width="9.140625" style="24" customWidth="1"/>
  </cols>
  <sheetData>
    <row r="1" spans="1:20" ht="15.75" customHeight="1">
      <c r="A1" s="610" t="s">
        <v>239</v>
      </c>
      <c r="B1" s="610"/>
      <c r="C1" s="610"/>
      <c r="D1" s="610"/>
      <c r="E1" s="610"/>
      <c r="F1" s="610"/>
      <c r="G1" s="610"/>
      <c r="H1" s="610"/>
      <c r="I1" s="610"/>
      <c r="J1" s="610"/>
      <c r="K1" s="610"/>
      <c r="L1" s="610"/>
      <c r="M1" s="610"/>
      <c r="N1" s="610"/>
      <c r="T1" s="120">
        <f>SATURS!$C$3</f>
        <v>0</v>
      </c>
    </row>
    <row r="2" spans="1:20" ht="15.75" customHeight="1">
      <c r="A2" s="150" t="s">
        <v>408</v>
      </c>
      <c r="B2" s="124" t="s">
        <v>409</v>
      </c>
      <c r="C2" s="1"/>
      <c r="D2" s="1"/>
      <c r="E2" s="1"/>
      <c r="F2" s="1"/>
      <c r="G2" s="1"/>
      <c r="H2" s="1"/>
      <c r="I2" s="1"/>
      <c r="J2" s="1"/>
      <c r="K2" s="1"/>
      <c r="L2" s="1"/>
      <c r="M2" s="1"/>
      <c r="N2" s="106"/>
      <c r="T2" s="117">
        <f>SATURS!$C$5</f>
        <v>1</v>
      </c>
    </row>
    <row r="3" spans="1:18" s="23" customFormat="1" ht="28.5">
      <c r="A3" s="438" t="s">
        <v>48</v>
      </c>
      <c r="B3" s="434" t="s">
        <v>410</v>
      </c>
      <c r="C3" s="434"/>
      <c r="D3" s="434"/>
      <c r="E3" s="434"/>
      <c r="F3" s="453" t="s">
        <v>411</v>
      </c>
      <c r="G3" s="611"/>
      <c r="H3" s="611"/>
      <c r="I3" s="454"/>
      <c r="J3" s="208" t="s">
        <v>412</v>
      </c>
      <c r="K3" s="208" t="s">
        <v>413</v>
      </c>
      <c r="L3" s="434" t="s">
        <v>414</v>
      </c>
      <c r="M3" s="434"/>
      <c r="N3" s="434"/>
      <c r="O3" s="434"/>
      <c r="P3" s="434"/>
      <c r="Q3" s="434"/>
      <c r="R3" s="434"/>
    </row>
    <row r="4" spans="1:18" s="23" customFormat="1" ht="38.25" customHeight="1">
      <c r="A4" s="608"/>
      <c r="B4" s="434"/>
      <c r="C4" s="434"/>
      <c r="D4" s="434"/>
      <c r="E4" s="434"/>
      <c r="F4" s="208" t="s">
        <v>254</v>
      </c>
      <c r="G4" s="208" t="s">
        <v>249</v>
      </c>
      <c r="H4" s="208" t="s">
        <v>250</v>
      </c>
      <c r="I4" s="208" t="s">
        <v>252</v>
      </c>
      <c r="J4" s="208" t="s">
        <v>255</v>
      </c>
      <c r="K4" s="208" t="s">
        <v>255</v>
      </c>
      <c r="L4" s="208" t="s">
        <v>254</v>
      </c>
      <c r="M4" s="208" t="s">
        <v>249</v>
      </c>
      <c r="N4" s="208" t="s">
        <v>256</v>
      </c>
      <c r="O4" s="208" t="s">
        <v>252</v>
      </c>
      <c r="P4" s="208" t="s">
        <v>258</v>
      </c>
      <c r="Q4" s="434" t="s">
        <v>242</v>
      </c>
      <c r="R4" s="434"/>
    </row>
    <row r="5" spans="1:18" s="101" customFormat="1" ht="15.75">
      <c r="A5" s="608"/>
      <c r="B5" s="434"/>
      <c r="C5" s="434"/>
      <c r="D5" s="434"/>
      <c r="E5" s="434"/>
      <c r="F5" s="208" t="s">
        <v>134</v>
      </c>
      <c r="G5" s="208" t="s">
        <v>134</v>
      </c>
      <c r="H5" s="208" t="s">
        <v>251</v>
      </c>
      <c r="I5" s="208" t="s">
        <v>253</v>
      </c>
      <c r="J5" s="208" t="s">
        <v>251</v>
      </c>
      <c r="K5" s="208" t="s">
        <v>253</v>
      </c>
      <c r="L5" s="208" t="s">
        <v>134</v>
      </c>
      <c r="M5" s="208" t="s">
        <v>134</v>
      </c>
      <c r="N5" s="208" t="s">
        <v>251</v>
      </c>
      <c r="O5" s="208" t="s">
        <v>253</v>
      </c>
      <c r="P5" s="208" t="s">
        <v>380</v>
      </c>
      <c r="Q5" s="501" t="s">
        <v>358</v>
      </c>
      <c r="R5" s="501"/>
    </row>
    <row r="6" spans="1:18" ht="15.75">
      <c r="A6" s="176" t="s">
        <v>149</v>
      </c>
      <c r="B6" s="624" t="s">
        <v>243</v>
      </c>
      <c r="C6" s="624"/>
      <c r="D6" s="624"/>
      <c r="E6" s="624"/>
      <c r="F6" s="313"/>
      <c r="G6" s="314"/>
      <c r="H6" s="143">
        <f>SUM(F6:G6)</f>
        <v>0</v>
      </c>
      <c r="I6" s="192" t="e">
        <f>H6/3!$E$10</f>
        <v>#DIV/0!</v>
      </c>
      <c r="J6" s="316"/>
      <c r="K6" s="317"/>
      <c r="L6" s="313"/>
      <c r="M6" s="314"/>
      <c r="N6" s="143">
        <f aca="true" t="shared" si="0" ref="N6:N12">SUM(L6:M6)</f>
        <v>0</v>
      </c>
      <c r="O6" s="192" t="e">
        <f>N6/3!$E$10</f>
        <v>#DIV/0!</v>
      </c>
      <c r="P6" s="382"/>
      <c r="Q6" s="621">
        <f>P6*N6</f>
        <v>0</v>
      </c>
      <c r="R6" s="622"/>
    </row>
    <row r="7" spans="1:18" ht="15.75">
      <c r="A7" s="176" t="s">
        <v>150</v>
      </c>
      <c r="B7" s="625" t="s">
        <v>244</v>
      </c>
      <c r="C7" s="625"/>
      <c r="D7" s="625"/>
      <c r="E7" s="625"/>
      <c r="F7" s="313"/>
      <c r="G7" s="314"/>
      <c r="H7" s="143">
        <f aca="true" t="shared" si="1" ref="H7:H12">SUM(F7:G7)</f>
        <v>0</v>
      </c>
      <c r="I7" s="192" t="e">
        <f>H7/3!$E$10</f>
        <v>#DIV/0!</v>
      </c>
      <c r="J7" s="144"/>
      <c r="K7" s="145"/>
      <c r="L7" s="313"/>
      <c r="M7" s="314"/>
      <c r="N7" s="143">
        <f t="shared" si="0"/>
        <v>0</v>
      </c>
      <c r="O7" s="192" t="e">
        <f>N7/3!$E$10</f>
        <v>#DIV/0!</v>
      </c>
      <c r="P7" s="382"/>
      <c r="Q7" s="621">
        <f aca="true" t="shared" si="2" ref="Q7:Q12">P7*N7</f>
        <v>0</v>
      </c>
      <c r="R7" s="622"/>
    </row>
    <row r="8" spans="1:18" ht="15.75">
      <c r="A8" s="176" t="s">
        <v>152</v>
      </c>
      <c r="B8" s="624" t="s">
        <v>245</v>
      </c>
      <c r="C8" s="624"/>
      <c r="D8" s="624"/>
      <c r="E8" s="624"/>
      <c r="F8" s="313"/>
      <c r="G8" s="314"/>
      <c r="H8" s="143">
        <f t="shared" si="1"/>
        <v>0</v>
      </c>
      <c r="I8" s="192" t="e">
        <f>H8/3!$E$10</f>
        <v>#DIV/0!</v>
      </c>
      <c r="J8" s="144"/>
      <c r="K8" s="145"/>
      <c r="L8" s="313"/>
      <c r="M8" s="314"/>
      <c r="N8" s="143">
        <f t="shared" si="0"/>
        <v>0</v>
      </c>
      <c r="O8" s="192" t="e">
        <f>N8/3!$E$10</f>
        <v>#DIV/0!</v>
      </c>
      <c r="P8" s="382"/>
      <c r="Q8" s="621">
        <f t="shared" si="2"/>
        <v>0</v>
      </c>
      <c r="R8" s="622"/>
    </row>
    <row r="9" spans="1:18" ht="15.75">
      <c r="A9" s="176" t="s">
        <v>151</v>
      </c>
      <c r="B9" s="624" t="s">
        <v>246</v>
      </c>
      <c r="C9" s="624"/>
      <c r="D9" s="624"/>
      <c r="E9" s="624"/>
      <c r="F9" s="313"/>
      <c r="G9" s="314"/>
      <c r="H9" s="143">
        <f t="shared" si="1"/>
        <v>0</v>
      </c>
      <c r="I9" s="192" t="e">
        <f>H9/3!$E$10</f>
        <v>#DIV/0!</v>
      </c>
      <c r="J9" s="144"/>
      <c r="K9" s="145"/>
      <c r="L9" s="313"/>
      <c r="M9" s="314"/>
      <c r="N9" s="143">
        <f t="shared" si="0"/>
        <v>0</v>
      </c>
      <c r="O9" s="192" t="e">
        <f>N9/3!$E$10</f>
        <v>#DIV/0!</v>
      </c>
      <c r="P9" s="382"/>
      <c r="Q9" s="621">
        <f t="shared" si="2"/>
        <v>0</v>
      </c>
      <c r="R9" s="622"/>
    </row>
    <row r="10" spans="1:18" ht="15.75">
      <c r="A10" s="176" t="s">
        <v>153</v>
      </c>
      <c r="B10" s="624" t="s">
        <v>247</v>
      </c>
      <c r="C10" s="624"/>
      <c r="D10" s="624"/>
      <c r="E10" s="624"/>
      <c r="F10" s="313"/>
      <c r="G10" s="314"/>
      <c r="H10" s="143">
        <f t="shared" si="1"/>
        <v>0</v>
      </c>
      <c r="I10" s="192" t="e">
        <f>H10/3!$E$10</f>
        <v>#DIV/0!</v>
      </c>
      <c r="J10" s="144"/>
      <c r="K10" s="145"/>
      <c r="L10" s="313"/>
      <c r="M10" s="314"/>
      <c r="N10" s="143">
        <f t="shared" si="0"/>
        <v>0</v>
      </c>
      <c r="O10" s="192" t="e">
        <f>N10/3!$E$10</f>
        <v>#DIV/0!</v>
      </c>
      <c r="P10" s="382"/>
      <c r="Q10" s="621">
        <f t="shared" si="2"/>
        <v>0</v>
      </c>
      <c r="R10" s="622"/>
    </row>
    <row r="11" spans="1:18" ht="15.75">
      <c r="A11" s="146" t="s">
        <v>372</v>
      </c>
      <c r="B11" s="624" t="s">
        <v>248</v>
      </c>
      <c r="C11" s="624"/>
      <c r="D11" s="624"/>
      <c r="E11" s="624"/>
      <c r="F11" s="315"/>
      <c r="G11" s="315"/>
      <c r="H11" s="143">
        <f t="shared" si="1"/>
        <v>0</v>
      </c>
      <c r="I11" s="192" t="e">
        <f>H11/3!$E$10</f>
        <v>#DIV/0!</v>
      </c>
      <c r="J11" s="144"/>
      <c r="K11" s="145"/>
      <c r="L11" s="315"/>
      <c r="M11" s="315"/>
      <c r="N11" s="143">
        <f t="shared" si="0"/>
        <v>0</v>
      </c>
      <c r="O11" s="192" t="e">
        <f>N11/3!$E$10</f>
        <v>#DIV/0!</v>
      </c>
      <c r="P11" s="382"/>
      <c r="Q11" s="621">
        <f t="shared" si="2"/>
        <v>0</v>
      </c>
      <c r="R11" s="622"/>
    </row>
    <row r="12" spans="1:18" ht="18" customHeight="1">
      <c r="A12" s="176" t="s">
        <v>154</v>
      </c>
      <c r="B12" s="624" t="s">
        <v>415</v>
      </c>
      <c r="C12" s="624"/>
      <c r="D12" s="624"/>
      <c r="E12" s="624"/>
      <c r="F12" s="313"/>
      <c r="G12" s="314"/>
      <c r="H12" s="143">
        <f t="shared" si="1"/>
        <v>0</v>
      </c>
      <c r="I12" s="192" t="e">
        <f>H12/3!$E$10</f>
        <v>#DIV/0!</v>
      </c>
      <c r="J12" s="144"/>
      <c r="K12" s="145"/>
      <c r="L12" s="314"/>
      <c r="M12" s="314"/>
      <c r="N12" s="143">
        <f t="shared" si="0"/>
        <v>0</v>
      </c>
      <c r="O12" s="192" t="e">
        <f>N12/3!$E$10</f>
        <v>#DIV/0!</v>
      </c>
      <c r="P12" s="382"/>
      <c r="Q12" s="621">
        <f t="shared" si="2"/>
        <v>0</v>
      </c>
      <c r="R12" s="622"/>
    </row>
    <row r="13" spans="1:18" s="29" customFormat="1" ht="15.75">
      <c r="A13" s="176" t="s">
        <v>155</v>
      </c>
      <c r="B13" s="626" t="s">
        <v>100</v>
      </c>
      <c r="C13" s="626"/>
      <c r="D13" s="626"/>
      <c r="E13" s="626"/>
      <c r="F13" s="229">
        <f>SUM(F6:F12)</f>
        <v>0</v>
      </c>
      <c r="G13" s="229">
        <f>SUM(G6:G12)</f>
        <v>0</v>
      </c>
      <c r="H13" s="229">
        <f>SUM(H6:H12)</f>
        <v>0</v>
      </c>
      <c r="I13" s="193" t="e">
        <f>SUM(I6:I12)</f>
        <v>#DIV/0!</v>
      </c>
      <c r="J13" s="144"/>
      <c r="K13" s="145"/>
      <c r="L13" s="229">
        <f>SUM(L6:L12)</f>
        <v>0</v>
      </c>
      <c r="M13" s="229">
        <f>SUM(M6:M12)</f>
        <v>0</v>
      </c>
      <c r="N13" s="229">
        <f>SUM(N6:N12)</f>
        <v>0</v>
      </c>
      <c r="O13" s="193" t="e">
        <f>SUM(O6:O12)</f>
        <v>#DIV/0!</v>
      </c>
      <c r="P13" s="145"/>
      <c r="Q13" s="623">
        <f>SUM(Q6:R12)</f>
        <v>0</v>
      </c>
      <c r="R13" s="623"/>
    </row>
    <row r="14" spans="1:18" ht="54" customHeight="1">
      <c r="A14" s="146" t="s">
        <v>156</v>
      </c>
      <c r="B14" s="612" t="s">
        <v>376</v>
      </c>
      <c r="C14" s="613"/>
      <c r="D14" s="430"/>
      <c r="E14" s="430"/>
      <c r="F14" s="430"/>
      <c r="G14" s="430"/>
      <c r="H14" s="430"/>
      <c r="I14" s="430"/>
      <c r="J14" s="430"/>
      <c r="K14" s="430"/>
      <c r="L14" s="430"/>
      <c r="M14" s="430"/>
      <c r="N14" s="430"/>
      <c r="O14" s="430"/>
      <c r="P14" s="430"/>
      <c r="Q14" s="430"/>
      <c r="R14" s="430"/>
    </row>
    <row r="15" spans="1:18" s="135" customFormat="1" ht="79.5" customHeight="1">
      <c r="A15" s="456" t="s">
        <v>672</v>
      </c>
      <c r="B15" s="456"/>
      <c r="C15" s="456"/>
      <c r="D15" s="456"/>
      <c r="E15" s="456"/>
      <c r="F15" s="456"/>
      <c r="G15" s="456"/>
      <c r="H15" s="456"/>
      <c r="I15" s="456"/>
      <c r="J15" s="456"/>
      <c r="K15" s="456"/>
      <c r="L15" s="456"/>
      <c r="M15" s="456"/>
      <c r="N15" s="456"/>
      <c r="O15" s="456"/>
      <c r="P15" s="456"/>
      <c r="Q15" s="456"/>
      <c r="R15" s="456"/>
    </row>
    <row r="16" spans="1:14" ht="15.75" customHeight="1">
      <c r="A16" s="23"/>
      <c r="B16" s="23"/>
      <c r="C16" s="23"/>
      <c r="D16" s="23"/>
      <c r="E16" s="23"/>
      <c r="F16" s="23"/>
      <c r="G16" s="102"/>
      <c r="H16" s="42"/>
      <c r="I16" s="23"/>
      <c r="J16" s="23"/>
      <c r="K16" s="102"/>
      <c r="L16" s="69"/>
      <c r="M16" s="69"/>
      <c r="N16" s="69"/>
    </row>
    <row r="17" spans="1:18" ht="32.25" customHeight="1">
      <c r="A17" s="147" t="s">
        <v>472</v>
      </c>
      <c r="B17" s="445" t="s">
        <v>416</v>
      </c>
      <c r="C17" s="445"/>
      <c r="D17" s="445"/>
      <c r="E17" s="445"/>
      <c r="F17" s="445"/>
      <c r="G17" s="445"/>
      <c r="H17" s="445"/>
      <c r="I17" s="445"/>
      <c r="J17" s="445"/>
      <c r="K17" s="445"/>
      <c r="L17" s="445"/>
      <c r="M17" s="445"/>
      <c r="N17" s="445"/>
      <c r="O17" s="445"/>
      <c r="P17" s="445"/>
      <c r="Q17" s="445"/>
      <c r="R17" s="445"/>
    </row>
    <row r="18" spans="1:18" ht="15.75" customHeight="1">
      <c r="A18" s="438" t="s">
        <v>87</v>
      </c>
      <c r="B18" s="616" t="s">
        <v>257</v>
      </c>
      <c r="C18" s="616"/>
      <c r="D18" s="616"/>
      <c r="E18" s="616"/>
      <c r="F18" s="615" t="s">
        <v>88</v>
      </c>
      <c r="G18" s="615" t="s">
        <v>89</v>
      </c>
      <c r="H18" s="615" t="s">
        <v>90</v>
      </c>
      <c r="I18" s="615" t="s">
        <v>91</v>
      </c>
      <c r="J18" s="615" t="s">
        <v>92</v>
      </c>
      <c r="K18" s="615" t="s">
        <v>93</v>
      </c>
      <c r="L18" s="615" t="s">
        <v>94</v>
      </c>
      <c r="M18" s="615" t="s">
        <v>95</v>
      </c>
      <c r="N18" s="615" t="s">
        <v>96</v>
      </c>
      <c r="O18" s="615" t="s">
        <v>97</v>
      </c>
      <c r="P18" s="615" t="s">
        <v>98</v>
      </c>
      <c r="Q18" s="615" t="s">
        <v>99</v>
      </c>
      <c r="R18" s="438" t="s">
        <v>100</v>
      </c>
    </row>
    <row r="19" spans="1:18" s="29" customFormat="1" ht="47.25" customHeight="1">
      <c r="A19" s="439"/>
      <c r="B19" s="208" t="s">
        <v>221</v>
      </c>
      <c r="C19" s="208" t="s">
        <v>455</v>
      </c>
      <c r="D19" s="208" t="s">
        <v>258</v>
      </c>
      <c r="E19" s="208" t="s">
        <v>259</v>
      </c>
      <c r="F19" s="615"/>
      <c r="G19" s="615"/>
      <c r="H19" s="615"/>
      <c r="I19" s="615"/>
      <c r="J19" s="615"/>
      <c r="K19" s="615"/>
      <c r="L19" s="615"/>
      <c r="M19" s="615"/>
      <c r="N19" s="615"/>
      <c r="O19" s="615"/>
      <c r="P19" s="615"/>
      <c r="Q19" s="615"/>
      <c r="R19" s="439"/>
    </row>
    <row r="20" spans="1:20" ht="15.75" customHeight="1">
      <c r="A20" s="318"/>
      <c r="B20" s="319"/>
      <c r="C20" s="254">
        <f>IF(ISNA(VLOOKUP(B20,$B$93:$D$110,3,FALSE)),"",VLOOKUP(B20,$B$93:$D$110,3,FALSE))</f>
      </c>
      <c r="D20" s="254">
        <f>IF(ISNA(VLOOKUP(B20,$B$93:$D$110,2,FALSE)),"",VLOOKUP(B20,$B$93:$D$110,2,FALSE))</f>
      </c>
      <c r="E20" s="320"/>
      <c r="F20" s="321"/>
      <c r="G20" s="321"/>
      <c r="H20" s="321"/>
      <c r="I20" s="321"/>
      <c r="J20" s="321"/>
      <c r="K20" s="321"/>
      <c r="L20" s="321"/>
      <c r="M20" s="321"/>
      <c r="N20" s="321"/>
      <c r="O20" s="321"/>
      <c r="P20" s="321"/>
      <c r="Q20" s="321"/>
      <c r="R20" s="194">
        <f>SUM(F20:Q20)</f>
        <v>0</v>
      </c>
      <c r="T20" s="241"/>
    </row>
    <row r="21" spans="1:18" ht="15.75" customHeight="1">
      <c r="A21" s="318"/>
      <c r="B21" s="319"/>
      <c r="C21" s="254">
        <f aca="true" t="shared" si="3" ref="C21:C32">IF(ISNA(VLOOKUP(B21,$B$93:$D$110,3,FALSE)),"",VLOOKUP(B21,$B$93:$D$110,3,FALSE))</f>
      </c>
      <c r="D21" s="254">
        <f aca="true" t="shared" si="4" ref="D21:D32">IF(ISNA(VLOOKUP(B21,$B$93:$D$110,2,FALSE)),"",VLOOKUP(B21,$B$93:$D$110,2,FALSE))</f>
      </c>
      <c r="E21" s="320"/>
      <c r="F21" s="321"/>
      <c r="G21" s="321"/>
      <c r="H21" s="321"/>
      <c r="I21" s="321"/>
      <c r="J21" s="321"/>
      <c r="K21" s="321"/>
      <c r="L21" s="321"/>
      <c r="M21" s="321"/>
      <c r="N21" s="321"/>
      <c r="O21" s="321"/>
      <c r="P21" s="321"/>
      <c r="Q21" s="321"/>
      <c r="R21" s="194">
        <f aca="true" t="shared" si="5" ref="R21:R32">SUM(F21:Q21)</f>
        <v>0</v>
      </c>
    </row>
    <row r="22" spans="1:18" ht="15.75" customHeight="1">
      <c r="A22" s="318"/>
      <c r="B22" s="319"/>
      <c r="C22" s="254"/>
      <c r="D22" s="254">
        <f t="shared" si="4"/>
      </c>
      <c r="E22" s="320"/>
      <c r="F22" s="321"/>
      <c r="G22" s="321"/>
      <c r="H22" s="321"/>
      <c r="I22" s="321"/>
      <c r="J22" s="321"/>
      <c r="K22" s="321"/>
      <c r="L22" s="321"/>
      <c r="M22" s="321"/>
      <c r="N22" s="321"/>
      <c r="O22" s="321"/>
      <c r="P22" s="321"/>
      <c r="Q22" s="321"/>
      <c r="R22" s="194">
        <f t="shared" si="5"/>
        <v>0</v>
      </c>
    </row>
    <row r="23" spans="1:18" ht="15.75" customHeight="1">
      <c r="A23" s="318"/>
      <c r="B23" s="319"/>
      <c r="C23" s="254">
        <f t="shared" si="3"/>
      </c>
      <c r="D23" s="254">
        <f t="shared" si="4"/>
      </c>
      <c r="E23" s="320"/>
      <c r="F23" s="321"/>
      <c r="G23" s="321"/>
      <c r="H23" s="321"/>
      <c r="I23" s="321"/>
      <c r="J23" s="321"/>
      <c r="K23" s="321"/>
      <c r="L23" s="321"/>
      <c r="M23" s="321"/>
      <c r="N23" s="321"/>
      <c r="O23" s="321"/>
      <c r="P23" s="321"/>
      <c r="Q23" s="321"/>
      <c r="R23" s="194">
        <f t="shared" si="5"/>
        <v>0</v>
      </c>
    </row>
    <row r="24" spans="1:18" ht="15.75" customHeight="1">
      <c r="A24" s="318"/>
      <c r="B24" s="319"/>
      <c r="C24" s="254">
        <f t="shared" si="3"/>
      </c>
      <c r="D24" s="254">
        <f t="shared" si="4"/>
      </c>
      <c r="E24" s="320"/>
      <c r="F24" s="321"/>
      <c r="G24" s="321"/>
      <c r="H24" s="321"/>
      <c r="I24" s="321"/>
      <c r="J24" s="321"/>
      <c r="K24" s="321"/>
      <c r="L24" s="321"/>
      <c r="M24" s="321"/>
      <c r="N24" s="321"/>
      <c r="O24" s="321"/>
      <c r="P24" s="321"/>
      <c r="Q24" s="321"/>
      <c r="R24" s="194">
        <f t="shared" si="5"/>
        <v>0</v>
      </c>
    </row>
    <row r="25" spans="1:18" ht="15.75" customHeight="1">
      <c r="A25" s="318"/>
      <c r="B25" s="319"/>
      <c r="C25" s="254">
        <f t="shared" si="3"/>
      </c>
      <c r="D25" s="254">
        <f t="shared" si="4"/>
      </c>
      <c r="E25" s="320"/>
      <c r="F25" s="321"/>
      <c r="G25" s="321"/>
      <c r="H25" s="321"/>
      <c r="I25" s="321"/>
      <c r="J25" s="321"/>
      <c r="K25" s="321"/>
      <c r="L25" s="321"/>
      <c r="M25" s="321"/>
      <c r="N25" s="321"/>
      <c r="O25" s="321"/>
      <c r="P25" s="321"/>
      <c r="Q25" s="321"/>
      <c r="R25" s="194">
        <f t="shared" si="5"/>
        <v>0</v>
      </c>
    </row>
    <row r="26" spans="1:18" ht="15.75" customHeight="1">
      <c r="A26" s="318"/>
      <c r="B26" s="319"/>
      <c r="C26" s="254">
        <f t="shared" si="3"/>
      </c>
      <c r="D26" s="254">
        <f t="shared" si="4"/>
      </c>
      <c r="E26" s="320"/>
      <c r="F26" s="321"/>
      <c r="G26" s="321"/>
      <c r="H26" s="321"/>
      <c r="I26" s="321"/>
      <c r="J26" s="321"/>
      <c r="K26" s="321"/>
      <c r="L26" s="321"/>
      <c r="M26" s="321"/>
      <c r="N26" s="321"/>
      <c r="O26" s="321"/>
      <c r="P26" s="321"/>
      <c r="Q26" s="321"/>
      <c r="R26" s="194">
        <f t="shared" si="5"/>
        <v>0</v>
      </c>
    </row>
    <row r="27" spans="1:18" ht="15.75" customHeight="1">
      <c r="A27" s="318"/>
      <c r="B27" s="319"/>
      <c r="C27" s="254">
        <f t="shared" si="3"/>
      </c>
      <c r="D27" s="254">
        <f t="shared" si="4"/>
      </c>
      <c r="E27" s="320"/>
      <c r="F27" s="321"/>
      <c r="G27" s="321"/>
      <c r="H27" s="321"/>
      <c r="I27" s="321"/>
      <c r="J27" s="321"/>
      <c r="K27" s="321"/>
      <c r="L27" s="321"/>
      <c r="M27" s="321"/>
      <c r="N27" s="321"/>
      <c r="O27" s="321"/>
      <c r="P27" s="321"/>
      <c r="Q27" s="321"/>
      <c r="R27" s="194">
        <f t="shared" si="5"/>
        <v>0</v>
      </c>
    </row>
    <row r="28" spans="1:18" ht="15.75" customHeight="1">
      <c r="A28" s="318"/>
      <c r="B28" s="319"/>
      <c r="C28" s="254">
        <f t="shared" si="3"/>
      </c>
      <c r="D28" s="254">
        <f t="shared" si="4"/>
      </c>
      <c r="E28" s="320"/>
      <c r="F28" s="321"/>
      <c r="G28" s="321"/>
      <c r="H28" s="321"/>
      <c r="I28" s="321"/>
      <c r="J28" s="321"/>
      <c r="K28" s="321"/>
      <c r="L28" s="321"/>
      <c r="M28" s="321"/>
      <c r="N28" s="321"/>
      <c r="O28" s="321"/>
      <c r="P28" s="321"/>
      <c r="Q28" s="321"/>
      <c r="R28" s="194">
        <f t="shared" si="5"/>
        <v>0</v>
      </c>
    </row>
    <row r="29" spans="1:18" ht="15.75" customHeight="1">
      <c r="A29" s="318"/>
      <c r="B29" s="319"/>
      <c r="C29" s="254">
        <f t="shared" si="3"/>
      </c>
      <c r="D29" s="254">
        <f t="shared" si="4"/>
      </c>
      <c r="E29" s="320"/>
      <c r="F29" s="321"/>
      <c r="G29" s="321"/>
      <c r="H29" s="321"/>
      <c r="I29" s="321"/>
      <c r="J29" s="321"/>
      <c r="K29" s="321"/>
      <c r="L29" s="321"/>
      <c r="M29" s="321"/>
      <c r="N29" s="321"/>
      <c r="O29" s="321"/>
      <c r="P29" s="321"/>
      <c r="Q29" s="321"/>
      <c r="R29" s="194">
        <f t="shared" si="5"/>
        <v>0</v>
      </c>
    </row>
    <row r="30" spans="1:18" ht="15.75" customHeight="1">
      <c r="A30" s="318"/>
      <c r="B30" s="319"/>
      <c r="C30" s="254">
        <f t="shared" si="3"/>
      </c>
      <c r="D30" s="254">
        <f t="shared" si="4"/>
      </c>
      <c r="E30" s="320"/>
      <c r="F30" s="321"/>
      <c r="G30" s="321"/>
      <c r="H30" s="321"/>
      <c r="I30" s="321"/>
      <c r="J30" s="321"/>
      <c r="K30" s="321"/>
      <c r="L30" s="321"/>
      <c r="M30" s="321"/>
      <c r="N30" s="321"/>
      <c r="O30" s="321"/>
      <c r="P30" s="321"/>
      <c r="Q30" s="321"/>
      <c r="R30" s="194">
        <f t="shared" si="5"/>
        <v>0</v>
      </c>
    </row>
    <row r="31" spans="1:18" ht="15.75" customHeight="1">
      <c r="A31" s="318"/>
      <c r="B31" s="319"/>
      <c r="C31" s="254">
        <f t="shared" si="3"/>
      </c>
      <c r="D31" s="254">
        <f t="shared" si="4"/>
      </c>
      <c r="E31" s="320"/>
      <c r="F31" s="321"/>
      <c r="G31" s="321"/>
      <c r="H31" s="321"/>
      <c r="I31" s="321"/>
      <c r="J31" s="321"/>
      <c r="K31" s="321"/>
      <c r="L31" s="321"/>
      <c r="M31" s="321"/>
      <c r="N31" s="321"/>
      <c r="O31" s="321"/>
      <c r="P31" s="321"/>
      <c r="Q31" s="321"/>
      <c r="R31" s="194">
        <f t="shared" si="5"/>
        <v>0</v>
      </c>
    </row>
    <row r="32" spans="1:18" ht="15.75" customHeight="1">
      <c r="A32" s="318"/>
      <c r="B32" s="319"/>
      <c r="C32" s="254">
        <f t="shared" si="3"/>
      </c>
      <c r="D32" s="254">
        <f t="shared" si="4"/>
      </c>
      <c r="E32" s="320"/>
      <c r="F32" s="321"/>
      <c r="G32" s="321"/>
      <c r="H32" s="321"/>
      <c r="I32" s="321"/>
      <c r="J32" s="321"/>
      <c r="K32" s="321"/>
      <c r="L32" s="321"/>
      <c r="M32" s="321"/>
      <c r="N32" s="321"/>
      <c r="O32" s="321"/>
      <c r="P32" s="321"/>
      <c r="Q32" s="321"/>
      <c r="R32" s="194">
        <f t="shared" si="5"/>
        <v>0</v>
      </c>
    </row>
    <row r="33" spans="1:18" s="135" customFormat="1" ht="15.75" customHeight="1">
      <c r="A33" s="614" t="s">
        <v>350</v>
      </c>
      <c r="B33" s="614"/>
      <c r="C33" s="614"/>
      <c r="D33" s="614"/>
      <c r="E33" s="614"/>
      <c r="F33" s="614"/>
      <c r="G33" s="614"/>
      <c r="H33" s="614"/>
      <c r="I33" s="614"/>
      <c r="J33" s="614"/>
      <c r="K33" s="614"/>
      <c r="L33" s="614"/>
      <c r="M33" s="614"/>
      <c r="N33" s="614"/>
      <c r="O33" s="614"/>
      <c r="P33" s="614"/>
      <c r="Q33" s="614"/>
      <c r="R33" s="614"/>
    </row>
    <row r="34" spans="1:14" ht="15.75" customHeight="1">
      <c r="A34" s="23"/>
      <c r="B34" s="23"/>
      <c r="C34" s="22"/>
      <c r="D34" s="53"/>
      <c r="E34" s="58"/>
      <c r="F34" s="58"/>
      <c r="G34" s="102"/>
      <c r="H34" s="53"/>
      <c r="I34" s="63"/>
      <c r="J34" s="64"/>
      <c r="K34" s="102"/>
      <c r="L34" s="53"/>
      <c r="M34" s="42"/>
      <c r="N34" s="44"/>
    </row>
    <row r="35" spans="1:18" ht="15.75" customHeight="1">
      <c r="A35" s="113" t="s">
        <v>417</v>
      </c>
      <c r="B35" s="59" t="s">
        <v>418</v>
      </c>
      <c r="C35" s="22"/>
      <c r="E35" s="1"/>
      <c r="F35" s="1"/>
      <c r="G35" s="1"/>
      <c r="H35" s="1"/>
      <c r="I35" s="1"/>
      <c r="J35" s="1"/>
      <c r="K35" s="1"/>
      <c r="L35" s="1"/>
      <c r="M35" s="1"/>
      <c r="N35" s="1"/>
      <c r="O35" s="1"/>
      <c r="P35" s="1"/>
      <c r="Q35" s="1"/>
      <c r="R35" s="1"/>
    </row>
    <row r="36" spans="1:18" ht="15.75" customHeight="1">
      <c r="A36" s="3" t="s">
        <v>260</v>
      </c>
      <c r="B36" s="23"/>
      <c r="C36" s="23"/>
      <c r="E36" s="1"/>
      <c r="F36" s="1"/>
      <c r="G36" s="1"/>
      <c r="H36" s="1"/>
      <c r="I36" s="1"/>
      <c r="J36" s="1"/>
      <c r="K36" s="1"/>
      <c r="L36" s="1"/>
      <c r="M36" s="1"/>
      <c r="N36" s="1"/>
      <c r="O36" s="1"/>
      <c r="P36" s="1"/>
      <c r="Q36" s="1"/>
      <c r="R36" s="1"/>
    </row>
    <row r="37" spans="1:18" s="29" customFormat="1" ht="66" customHeight="1">
      <c r="A37" s="208" t="s">
        <v>87</v>
      </c>
      <c r="B37" s="170"/>
      <c r="C37" s="171"/>
      <c r="D37" s="171"/>
      <c r="E37" s="172"/>
      <c r="F37" s="231" t="s">
        <v>88</v>
      </c>
      <c r="G37" s="231" t="s">
        <v>89</v>
      </c>
      <c r="H37" s="231" t="s">
        <v>90</v>
      </c>
      <c r="I37" s="231" t="s">
        <v>91</v>
      </c>
      <c r="J37" s="231" t="s">
        <v>92</v>
      </c>
      <c r="K37" s="231" t="s">
        <v>93</v>
      </c>
      <c r="L37" s="231" t="s">
        <v>94</v>
      </c>
      <c r="M37" s="231" t="s">
        <v>95</v>
      </c>
      <c r="N37" s="231" t="s">
        <v>96</v>
      </c>
      <c r="O37" s="231" t="s">
        <v>97</v>
      </c>
      <c r="P37" s="231" t="s">
        <v>98</v>
      </c>
      <c r="Q37" s="231" t="s">
        <v>99</v>
      </c>
      <c r="R37" s="208" t="s">
        <v>100</v>
      </c>
    </row>
    <row r="38" spans="1:18" ht="15.75" customHeight="1">
      <c r="A38" s="18">
        <v>2012</v>
      </c>
      <c r="B38" s="597" t="s">
        <v>261</v>
      </c>
      <c r="C38" s="597"/>
      <c r="D38" s="597"/>
      <c r="E38" s="597"/>
      <c r="F38" s="276"/>
      <c r="G38" s="276"/>
      <c r="H38" s="276"/>
      <c r="I38" s="276"/>
      <c r="J38" s="276"/>
      <c r="K38" s="276"/>
      <c r="L38" s="276"/>
      <c r="M38" s="276"/>
      <c r="N38" s="276"/>
      <c r="O38" s="276"/>
      <c r="P38" s="276"/>
      <c r="Q38" s="276"/>
      <c r="R38" s="195">
        <f>SUM(F38:Q38)</f>
        <v>0</v>
      </c>
    </row>
    <row r="39" spans="1:18" ht="15.75">
      <c r="A39" s="18">
        <v>2013</v>
      </c>
      <c r="B39" s="597" t="s">
        <v>261</v>
      </c>
      <c r="C39" s="597"/>
      <c r="D39" s="597"/>
      <c r="E39" s="597"/>
      <c r="F39" s="276"/>
      <c r="G39" s="276"/>
      <c r="H39" s="276"/>
      <c r="I39" s="276"/>
      <c r="J39" s="276"/>
      <c r="K39" s="276"/>
      <c r="L39" s="276"/>
      <c r="M39" s="276"/>
      <c r="N39" s="276"/>
      <c r="O39" s="276"/>
      <c r="P39" s="276"/>
      <c r="Q39" s="276"/>
      <c r="R39" s="195">
        <f>SUM(F39:Q39)</f>
        <v>0</v>
      </c>
    </row>
    <row r="40" spans="1:18" ht="15.75">
      <c r="A40" s="618" t="s">
        <v>240</v>
      </c>
      <c r="B40" s="619"/>
      <c r="C40" s="619"/>
      <c r="D40" s="619"/>
      <c r="E40" s="619"/>
      <c r="F40" s="619"/>
      <c r="G40" s="619"/>
      <c r="H40" s="619"/>
      <c r="I40" s="619"/>
      <c r="J40" s="619"/>
      <c r="K40" s="619"/>
      <c r="L40" s="619"/>
      <c r="M40" s="619"/>
      <c r="N40" s="619"/>
      <c r="O40" s="619"/>
      <c r="P40" s="619"/>
      <c r="Q40" s="620"/>
      <c r="R40" s="195">
        <f>AVERAGE(R38:R39)</f>
        <v>0</v>
      </c>
    </row>
    <row r="41" spans="1:18" ht="15.75">
      <c r="A41" s="597" t="s">
        <v>262</v>
      </c>
      <c r="B41" s="597"/>
      <c r="C41" s="597"/>
      <c r="D41" s="597"/>
      <c r="E41" s="597"/>
      <c r="F41" s="597"/>
      <c r="G41" s="597"/>
      <c r="H41" s="597"/>
      <c r="I41" s="597"/>
      <c r="J41" s="597"/>
      <c r="K41" s="597"/>
      <c r="L41" s="597"/>
      <c r="M41" s="597"/>
      <c r="N41" s="597"/>
      <c r="O41" s="597"/>
      <c r="P41" s="597"/>
      <c r="Q41" s="597"/>
      <c r="R41" s="597"/>
    </row>
    <row r="42" spans="1:18" ht="15.75">
      <c r="A42" s="51"/>
      <c r="B42" s="617" t="s">
        <v>261</v>
      </c>
      <c r="C42" s="617"/>
      <c r="D42" s="617"/>
      <c r="E42" s="617"/>
      <c r="F42" s="276"/>
      <c r="G42" s="276"/>
      <c r="H42" s="276"/>
      <c r="I42" s="276"/>
      <c r="J42" s="276"/>
      <c r="K42" s="276"/>
      <c r="L42" s="276"/>
      <c r="M42" s="276"/>
      <c r="N42" s="276"/>
      <c r="O42" s="276"/>
      <c r="P42" s="276"/>
      <c r="Q42" s="276"/>
      <c r="R42" s="195">
        <f>SUM(F42:Q42)</f>
        <v>0</v>
      </c>
    </row>
    <row r="43" spans="1:18" ht="48" customHeight="1">
      <c r="A43" s="597" t="s">
        <v>107</v>
      </c>
      <c r="B43" s="597"/>
      <c r="C43" s="597"/>
      <c r="D43" s="513"/>
      <c r="E43" s="513"/>
      <c r="F43" s="513"/>
      <c r="G43" s="513"/>
      <c r="H43" s="513"/>
      <c r="I43" s="513"/>
      <c r="J43" s="513"/>
      <c r="K43" s="513"/>
      <c r="L43" s="513"/>
      <c r="M43" s="513"/>
      <c r="N43" s="513"/>
      <c r="O43" s="513"/>
      <c r="P43" s="513"/>
      <c r="Q43" s="513"/>
      <c r="R43" s="513"/>
    </row>
    <row r="44" spans="1:18" ht="15.75">
      <c r="A44" s="23"/>
      <c r="B44" s="23"/>
      <c r="C44" s="23"/>
      <c r="D44" s="3"/>
      <c r="E44" s="1"/>
      <c r="F44" s="1"/>
      <c r="G44" s="1"/>
      <c r="H44" s="1"/>
      <c r="I44" s="1"/>
      <c r="J44" s="1"/>
      <c r="K44" s="1"/>
      <c r="L44" s="1"/>
      <c r="M44" s="1"/>
      <c r="N44" s="1"/>
      <c r="O44" s="1"/>
      <c r="P44" s="1"/>
      <c r="Q44" s="1"/>
      <c r="R44" s="1"/>
    </row>
    <row r="45" spans="1:19" ht="15.75">
      <c r="A45" s="3" t="s">
        <v>263</v>
      </c>
      <c r="B45" s="23"/>
      <c r="C45" s="23"/>
      <c r="E45" s="1"/>
      <c r="I45" s="1"/>
      <c r="J45" s="1"/>
      <c r="K45" s="1"/>
      <c r="L45" s="1"/>
      <c r="M45" s="1"/>
      <c r="N45" s="1"/>
      <c r="O45" s="1"/>
      <c r="P45" s="1"/>
      <c r="Q45" s="1"/>
      <c r="R45" s="1"/>
      <c r="S45" s="94" t="s">
        <v>359</v>
      </c>
    </row>
    <row r="46" spans="1:18" ht="61.5" customHeight="1">
      <c r="A46" s="208" t="s">
        <v>87</v>
      </c>
      <c r="B46" s="170"/>
      <c r="C46" s="171"/>
      <c r="D46" s="171"/>
      <c r="E46" s="172"/>
      <c r="F46" s="231" t="s">
        <v>88</v>
      </c>
      <c r="G46" s="231" t="s">
        <v>89</v>
      </c>
      <c r="H46" s="231" t="s">
        <v>90</v>
      </c>
      <c r="I46" s="231" t="s">
        <v>91</v>
      </c>
      <c r="J46" s="231" t="s">
        <v>92</v>
      </c>
      <c r="K46" s="231" t="s">
        <v>93</v>
      </c>
      <c r="L46" s="231" t="s">
        <v>94</v>
      </c>
      <c r="M46" s="231" t="s">
        <v>95</v>
      </c>
      <c r="N46" s="231" t="s">
        <v>96</v>
      </c>
      <c r="O46" s="231" t="s">
        <v>97</v>
      </c>
      <c r="P46" s="231" t="s">
        <v>98</v>
      </c>
      <c r="Q46" s="231" t="s">
        <v>99</v>
      </c>
      <c r="R46" s="208" t="s">
        <v>100</v>
      </c>
    </row>
    <row r="47" spans="1:18" ht="15.75">
      <c r="A47" s="18">
        <v>2012</v>
      </c>
      <c r="B47" s="597" t="s">
        <v>261</v>
      </c>
      <c r="C47" s="597"/>
      <c r="D47" s="597"/>
      <c r="E47" s="597"/>
      <c r="F47" s="276"/>
      <c r="G47" s="276"/>
      <c r="H47" s="276"/>
      <c r="I47" s="276"/>
      <c r="J47" s="276"/>
      <c r="K47" s="276"/>
      <c r="L47" s="276"/>
      <c r="M47" s="276"/>
      <c r="N47" s="276"/>
      <c r="O47" s="276"/>
      <c r="P47" s="276"/>
      <c r="Q47" s="276"/>
      <c r="R47" s="195">
        <f>SUM(F47:Q47)</f>
        <v>0</v>
      </c>
    </row>
    <row r="48" spans="1:18" ht="15.75">
      <c r="A48" s="18">
        <v>2013</v>
      </c>
      <c r="B48" s="597" t="s">
        <v>261</v>
      </c>
      <c r="C48" s="597"/>
      <c r="D48" s="597"/>
      <c r="E48" s="597"/>
      <c r="F48" s="276"/>
      <c r="G48" s="276"/>
      <c r="H48" s="276"/>
      <c r="I48" s="276"/>
      <c r="J48" s="276"/>
      <c r="K48" s="276"/>
      <c r="L48" s="276"/>
      <c r="M48" s="276"/>
      <c r="N48" s="276"/>
      <c r="O48" s="276"/>
      <c r="P48" s="276"/>
      <c r="Q48" s="276"/>
      <c r="R48" s="195">
        <f>SUM(F48:Q48)</f>
        <v>0</v>
      </c>
    </row>
    <row r="49" spans="1:18" ht="15.75">
      <c r="A49" s="618" t="s">
        <v>240</v>
      </c>
      <c r="B49" s="619"/>
      <c r="C49" s="619"/>
      <c r="D49" s="619"/>
      <c r="E49" s="619"/>
      <c r="F49" s="619"/>
      <c r="G49" s="619"/>
      <c r="H49" s="619"/>
      <c r="I49" s="619"/>
      <c r="J49" s="619"/>
      <c r="K49" s="619"/>
      <c r="L49" s="619"/>
      <c r="M49" s="619"/>
      <c r="N49" s="619"/>
      <c r="O49" s="619"/>
      <c r="P49" s="619"/>
      <c r="Q49" s="620"/>
      <c r="R49" s="195">
        <f>AVERAGE(R47:R48)</f>
        <v>0</v>
      </c>
    </row>
    <row r="50" spans="1:18" ht="15.75">
      <c r="A50" s="597" t="s">
        <v>262</v>
      </c>
      <c r="B50" s="597"/>
      <c r="C50" s="597"/>
      <c r="D50" s="597"/>
      <c r="E50" s="597"/>
      <c r="F50" s="597"/>
      <c r="G50" s="597"/>
      <c r="H50" s="597"/>
      <c r="I50" s="597"/>
      <c r="J50" s="597"/>
      <c r="K50" s="597"/>
      <c r="L50" s="597"/>
      <c r="M50" s="597"/>
      <c r="N50" s="597"/>
      <c r="O50" s="597"/>
      <c r="P50" s="597"/>
      <c r="Q50" s="597"/>
      <c r="R50" s="597"/>
    </row>
    <row r="51" spans="1:18" ht="15.75">
      <c r="A51" s="51"/>
      <c r="B51" s="617" t="s">
        <v>261</v>
      </c>
      <c r="C51" s="617"/>
      <c r="D51" s="617"/>
      <c r="E51" s="617"/>
      <c r="F51" s="276"/>
      <c r="G51" s="276"/>
      <c r="H51" s="276"/>
      <c r="I51" s="276"/>
      <c r="J51" s="276"/>
      <c r="K51" s="276"/>
      <c r="L51" s="276"/>
      <c r="M51" s="276"/>
      <c r="N51" s="276"/>
      <c r="O51" s="276"/>
      <c r="P51" s="276"/>
      <c r="Q51" s="276"/>
      <c r="R51" s="195">
        <f>SUM(F51:Q51)</f>
        <v>0</v>
      </c>
    </row>
    <row r="52" spans="1:18" ht="53.25" customHeight="1">
      <c r="A52" s="597" t="s">
        <v>107</v>
      </c>
      <c r="B52" s="597"/>
      <c r="C52" s="597"/>
      <c r="D52" s="513"/>
      <c r="E52" s="513"/>
      <c r="F52" s="513"/>
      <c r="G52" s="513"/>
      <c r="H52" s="513"/>
      <c r="I52" s="513"/>
      <c r="J52" s="513"/>
      <c r="K52" s="513"/>
      <c r="L52" s="513"/>
      <c r="M52" s="513"/>
      <c r="N52" s="513"/>
      <c r="O52" s="513"/>
      <c r="P52" s="513"/>
      <c r="Q52" s="513"/>
      <c r="R52" s="513"/>
    </row>
    <row r="53" spans="1:18" ht="15.75">
      <c r="A53" s="23"/>
      <c r="B53" s="23"/>
      <c r="C53" s="23"/>
      <c r="D53" s="3"/>
      <c r="E53" s="1"/>
      <c r="F53" s="1"/>
      <c r="G53" s="1"/>
      <c r="H53" s="1"/>
      <c r="I53" s="1"/>
      <c r="J53" s="1"/>
      <c r="K53" s="1"/>
      <c r="L53" s="1"/>
      <c r="M53" s="1"/>
      <c r="N53" s="1"/>
      <c r="O53" s="1"/>
      <c r="P53" s="1"/>
      <c r="Q53" s="1"/>
      <c r="R53" s="1"/>
    </row>
    <row r="54" spans="1:19" ht="15.75">
      <c r="A54" s="3" t="s">
        <v>101</v>
      </c>
      <c r="B54" s="23"/>
      <c r="C54" s="23"/>
      <c r="D54" s="3"/>
      <c r="E54" s="1"/>
      <c r="G54" s="1"/>
      <c r="H54" s="1"/>
      <c r="I54" s="1"/>
      <c r="J54" s="1"/>
      <c r="K54" s="1"/>
      <c r="L54" s="1"/>
      <c r="M54" s="1"/>
      <c r="N54" s="1"/>
      <c r="O54" s="1"/>
      <c r="P54" s="1"/>
      <c r="Q54" s="1"/>
      <c r="R54" s="1"/>
      <c r="S54" s="94" t="s">
        <v>360</v>
      </c>
    </row>
    <row r="55" spans="1:18" ht="63" customHeight="1">
      <c r="A55" s="208" t="s">
        <v>87</v>
      </c>
      <c r="B55" s="170"/>
      <c r="C55" s="171"/>
      <c r="D55" s="171"/>
      <c r="E55" s="172"/>
      <c r="F55" s="231" t="s">
        <v>88</v>
      </c>
      <c r="G55" s="231" t="s">
        <v>89</v>
      </c>
      <c r="H55" s="231" t="s">
        <v>90</v>
      </c>
      <c r="I55" s="231" t="s">
        <v>91</v>
      </c>
      <c r="J55" s="231" t="s">
        <v>92</v>
      </c>
      <c r="K55" s="231" t="s">
        <v>93</v>
      </c>
      <c r="L55" s="231" t="s">
        <v>94</v>
      </c>
      <c r="M55" s="231" t="s">
        <v>95</v>
      </c>
      <c r="N55" s="231" t="s">
        <v>96</v>
      </c>
      <c r="O55" s="231" t="s">
        <v>97</v>
      </c>
      <c r="P55" s="231" t="s">
        <v>98</v>
      </c>
      <c r="Q55" s="231" t="s">
        <v>99</v>
      </c>
      <c r="R55" s="208" t="s">
        <v>100</v>
      </c>
    </row>
    <row r="56" spans="1:18" ht="21" customHeight="1">
      <c r="A56" s="18">
        <v>2012</v>
      </c>
      <c r="B56" s="597" t="s">
        <v>102</v>
      </c>
      <c r="C56" s="597"/>
      <c r="D56" s="597"/>
      <c r="E56" s="597"/>
      <c r="F56" s="276"/>
      <c r="G56" s="276"/>
      <c r="H56" s="276"/>
      <c r="I56" s="276"/>
      <c r="J56" s="276"/>
      <c r="K56" s="276"/>
      <c r="L56" s="276"/>
      <c r="M56" s="276"/>
      <c r="N56" s="276"/>
      <c r="O56" s="276"/>
      <c r="P56" s="276"/>
      <c r="Q56" s="276"/>
      <c r="R56" s="195">
        <f>SUM(F56:Q56)</f>
        <v>0</v>
      </c>
    </row>
    <row r="57" spans="1:18" ht="21" customHeight="1">
      <c r="A57" s="18">
        <v>2013</v>
      </c>
      <c r="B57" s="597" t="s">
        <v>102</v>
      </c>
      <c r="C57" s="597"/>
      <c r="D57" s="597"/>
      <c r="E57" s="597"/>
      <c r="F57" s="276"/>
      <c r="G57" s="276"/>
      <c r="H57" s="276"/>
      <c r="I57" s="276"/>
      <c r="J57" s="276"/>
      <c r="K57" s="276"/>
      <c r="L57" s="276"/>
      <c r="M57" s="276"/>
      <c r="N57" s="276"/>
      <c r="O57" s="276"/>
      <c r="P57" s="276"/>
      <c r="Q57" s="276"/>
      <c r="R57" s="195">
        <f>SUM(F57:Q57)</f>
        <v>0</v>
      </c>
    </row>
    <row r="58" spans="1:18" ht="15.75">
      <c r="A58" s="618" t="s">
        <v>264</v>
      </c>
      <c r="B58" s="619"/>
      <c r="C58" s="619"/>
      <c r="D58" s="619"/>
      <c r="E58" s="619"/>
      <c r="F58" s="619"/>
      <c r="G58" s="619"/>
      <c r="H58" s="619"/>
      <c r="I58" s="619"/>
      <c r="J58" s="619"/>
      <c r="K58" s="619"/>
      <c r="L58" s="619"/>
      <c r="M58" s="619"/>
      <c r="N58" s="619"/>
      <c r="O58" s="619"/>
      <c r="P58" s="619"/>
      <c r="Q58" s="620"/>
      <c r="R58" s="195">
        <f>AVERAGE(R56:R57)</f>
        <v>0</v>
      </c>
    </row>
    <row r="59" spans="1:18" ht="15.75">
      <c r="A59" s="597" t="s">
        <v>262</v>
      </c>
      <c r="B59" s="597"/>
      <c r="C59" s="597"/>
      <c r="D59" s="597"/>
      <c r="E59" s="597"/>
      <c r="F59" s="597"/>
      <c r="G59" s="597"/>
      <c r="H59" s="597"/>
      <c r="I59" s="597"/>
      <c r="J59" s="597"/>
      <c r="K59" s="597"/>
      <c r="L59" s="597"/>
      <c r="M59" s="597"/>
      <c r="N59" s="597"/>
      <c r="O59" s="597"/>
      <c r="P59" s="597"/>
      <c r="Q59" s="597"/>
      <c r="R59" s="597"/>
    </row>
    <row r="60" spans="1:18" ht="21" customHeight="1">
      <c r="A60" s="51"/>
      <c r="B60" s="617" t="s">
        <v>265</v>
      </c>
      <c r="C60" s="617"/>
      <c r="D60" s="617"/>
      <c r="E60" s="617"/>
      <c r="F60" s="276"/>
      <c r="G60" s="276"/>
      <c r="H60" s="276"/>
      <c r="I60" s="276"/>
      <c r="J60" s="276"/>
      <c r="K60" s="276"/>
      <c r="L60" s="276"/>
      <c r="M60" s="276"/>
      <c r="N60" s="276"/>
      <c r="O60" s="276"/>
      <c r="P60" s="276"/>
      <c r="Q60" s="276"/>
      <c r="R60" s="195">
        <f>SUM(F60:Q60)</f>
        <v>0</v>
      </c>
    </row>
    <row r="61" spans="1:18" ht="45.75" customHeight="1">
      <c r="A61" s="597" t="s">
        <v>107</v>
      </c>
      <c r="B61" s="597"/>
      <c r="C61" s="597"/>
      <c r="D61" s="513"/>
      <c r="E61" s="513"/>
      <c r="F61" s="513"/>
      <c r="G61" s="513"/>
      <c r="H61" s="513"/>
      <c r="I61" s="513"/>
      <c r="J61" s="513"/>
      <c r="K61" s="513"/>
      <c r="L61" s="513"/>
      <c r="M61" s="513"/>
      <c r="N61" s="513"/>
      <c r="O61" s="513"/>
      <c r="P61" s="513"/>
      <c r="Q61" s="513"/>
      <c r="R61" s="513"/>
    </row>
    <row r="62" ht="15.75">
      <c r="A62" s="102"/>
    </row>
    <row r="63" ht="15.75">
      <c r="A63" s="102"/>
    </row>
    <row r="64" spans="1:19" ht="15.75">
      <c r="A64" s="3" t="s">
        <v>103</v>
      </c>
      <c r="S64" s="94" t="s">
        <v>359</v>
      </c>
    </row>
    <row r="65" spans="1:18" ht="61.5" customHeight="1">
      <c r="A65" s="208" t="s">
        <v>87</v>
      </c>
      <c r="B65" s="170"/>
      <c r="C65" s="171"/>
      <c r="D65" s="171"/>
      <c r="E65" s="172"/>
      <c r="F65" s="231" t="s">
        <v>88</v>
      </c>
      <c r="G65" s="231" t="s">
        <v>89</v>
      </c>
      <c r="H65" s="231" t="s">
        <v>90</v>
      </c>
      <c r="I65" s="231" t="s">
        <v>91</v>
      </c>
      <c r="J65" s="231" t="s">
        <v>92</v>
      </c>
      <c r="K65" s="231" t="s">
        <v>93</v>
      </c>
      <c r="L65" s="231" t="s">
        <v>94</v>
      </c>
      <c r="M65" s="231" t="s">
        <v>95</v>
      </c>
      <c r="N65" s="231" t="s">
        <v>96</v>
      </c>
      <c r="O65" s="231" t="s">
        <v>97</v>
      </c>
      <c r="P65" s="231" t="s">
        <v>98</v>
      </c>
      <c r="Q65" s="231" t="s">
        <v>99</v>
      </c>
      <c r="R65" s="208" t="s">
        <v>100</v>
      </c>
    </row>
    <row r="66" spans="1:18" ht="20.25" customHeight="1">
      <c r="A66" s="18">
        <v>2012</v>
      </c>
      <c r="B66" s="597" t="s">
        <v>104</v>
      </c>
      <c r="C66" s="597"/>
      <c r="D66" s="597"/>
      <c r="E66" s="597"/>
      <c r="F66" s="276"/>
      <c r="G66" s="276"/>
      <c r="H66" s="276"/>
      <c r="I66" s="276"/>
      <c r="J66" s="276"/>
      <c r="K66" s="276"/>
      <c r="L66" s="276"/>
      <c r="M66" s="276"/>
      <c r="N66" s="276"/>
      <c r="O66" s="276"/>
      <c r="P66" s="276"/>
      <c r="Q66" s="276"/>
      <c r="R66" s="195">
        <f>SUM(F66:Q66)</f>
        <v>0</v>
      </c>
    </row>
    <row r="67" spans="1:18" ht="20.25" customHeight="1">
      <c r="A67" s="18">
        <v>2013</v>
      </c>
      <c r="B67" s="597" t="s">
        <v>104</v>
      </c>
      <c r="C67" s="597"/>
      <c r="D67" s="597"/>
      <c r="E67" s="597"/>
      <c r="F67" s="276"/>
      <c r="G67" s="276"/>
      <c r="H67" s="276"/>
      <c r="I67" s="276"/>
      <c r="J67" s="276"/>
      <c r="K67" s="276"/>
      <c r="L67" s="276"/>
      <c r="M67" s="276"/>
      <c r="N67" s="276"/>
      <c r="O67" s="276"/>
      <c r="P67" s="276"/>
      <c r="Q67" s="276"/>
      <c r="R67" s="195">
        <f>SUM(F67:Q67)</f>
        <v>0</v>
      </c>
    </row>
    <row r="68" spans="1:18" ht="15.75">
      <c r="A68" s="618" t="s">
        <v>264</v>
      </c>
      <c r="B68" s="619"/>
      <c r="C68" s="619"/>
      <c r="D68" s="619"/>
      <c r="E68" s="619"/>
      <c r="F68" s="619"/>
      <c r="G68" s="619"/>
      <c r="H68" s="619"/>
      <c r="I68" s="619"/>
      <c r="J68" s="619"/>
      <c r="K68" s="619"/>
      <c r="L68" s="619"/>
      <c r="M68" s="619"/>
      <c r="N68" s="619"/>
      <c r="O68" s="619"/>
      <c r="P68" s="619"/>
      <c r="Q68" s="620"/>
      <c r="R68" s="195">
        <f>AVERAGE(R66:R67)</f>
        <v>0</v>
      </c>
    </row>
    <row r="69" spans="1:18" ht="15.75">
      <c r="A69" s="597" t="s">
        <v>262</v>
      </c>
      <c r="B69" s="597"/>
      <c r="C69" s="597"/>
      <c r="D69" s="597"/>
      <c r="E69" s="597"/>
      <c r="F69" s="597"/>
      <c r="G69" s="597"/>
      <c r="H69" s="597"/>
      <c r="I69" s="597"/>
      <c r="J69" s="597"/>
      <c r="K69" s="597"/>
      <c r="L69" s="597"/>
      <c r="M69" s="597"/>
      <c r="N69" s="597"/>
      <c r="O69" s="597"/>
      <c r="P69" s="597"/>
      <c r="Q69" s="597"/>
      <c r="R69" s="597"/>
    </row>
    <row r="70" spans="1:18" ht="20.25" customHeight="1">
      <c r="A70" s="51"/>
      <c r="B70" s="617" t="s">
        <v>266</v>
      </c>
      <c r="C70" s="617"/>
      <c r="D70" s="617"/>
      <c r="E70" s="617"/>
      <c r="F70" s="276"/>
      <c r="G70" s="276"/>
      <c r="H70" s="276"/>
      <c r="I70" s="276"/>
      <c r="J70" s="276"/>
      <c r="K70" s="276"/>
      <c r="L70" s="276"/>
      <c r="M70" s="276"/>
      <c r="N70" s="276"/>
      <c r="O70" s="276"/>
      <c r="P70" s="276"/>
      <c r="Q70" s="276"/>
      <c r="R70" s="195">
        <f>SUM(F70:Q70)</f>
        <v>0</v>
      </c>
    </row>
    <row r="71" spans="1:18" ht="49.5" customHeight="1">
      <c r="A71" s="597" t="s">
        <v>107</v>
      </c>
      <c r="B71" s="597"/>
      <c r="C71" s="597"/>
      <c r="D71" s="513"/>
      <c r="E71" s="513"/>
      <c r="F71" s="513"/>
      <c r="G71" s="513"/>
      <c r="H71" s="513"/>
      <c r="I71" s="513"/>
      <c r="J71" s="513"/>
      <c r="K71" s="513"/>
      <c r="L71" s="513"/>
      <c r="M71" s="513"/>
      <c r="N71" s="513"/>
      <c r="O71" s="513"/>
      <c r="P71" s="513"/>
      <c r="Q71" s="513"/>
      <c r="R71" s="513"/>
    </row>
    <row r="72" spans="4:18" ht="15.75">
      <c r="D72" s="22"/>
      <c r="E72" s="22"/>
      <c r="F72" s="22"/>
      <c r="G72" s="22"/>
      <c r="H72" s="22"/>
      <c r="I72" s="22"/>
      <c r="J72" s="22"/>
      <c r="K72" s="22"/>
      <c r="L72" s="22"/>
      <c r="M72" s="22"/>
      <c r="N72" s="22"/>
      <c r="O72" s="22"/>
      <c r="P72" s="22"/>
      <c r="Q72" s="22"/>
      <c r="R72" s="22"/>
    </row>
    <row r="73" spans="1:18" ht="15.75">
      <c r="A73" s="3" t="s">
        <v>105</v>
      </c>
      <c r="D73" s="22"/>
      <c r="E73" s="22"/>
      <c r="F73" s="22"/>
      <c r="G73" s="22"/>
      <c r="H73" s="22"/>
      <c r="I73" s="22"/>
      <c r="J73" s="22"/>
      <c r="K73" s="22"/>
      <c r="L73" s="22"/>
      <c r="M73" s="22"/>
      <c r="N73" s="22"/>
      <c r="O73" s="22"/>
      <c r="P73" s="22"/>
      <c r="Q73" s="22"/>
      <c r="R73" s="22"/>
    </row>
    <row r="74" spans="1:18" ht="55.5" customHeight="1">
      <c r="A74" s="208" t="s">
        <v>87</v>
      </c>
      <c r="B74" s="170"/>
      <c r="C74" s="171"/>
      <c r="D74" s="171"/>
      <c r="E74" s="172"/>
      <c r="F74" s="231" t="s">
        <v>88</v>
      </c>
      <c r="G74" s="231" t="s">
        <v>89</v>
      </c>
      <c r="H74" s="231" t="s">
        <v>90</v>
      </c>
      <c r="I74" s="231" t="s">
        <v>91</v>
      </c>
      <c r="J74" s="231" t="s">
        <v>92</v>
      </c>
      <c r="K74" s="231" t="s">
        <v>93</v>
      </c>
      <c r="L74" s="231" t="s">
        <v>94</v>
      </c>
      <c r="M74" s="231" t="s">
        <v>95</v>
      </c>
      <c r="N74" s="231" t="s">
        <v>96</v>
      </c>
      <c r="O74" s="231" t="s">
        <v>97</v>
      </c>
      <c r="P74" s="231" t="s">
        <v>98</v>
      </c>
      <c r="Q74" s="231" t="s">
        <v>99</v>
      </c>
      <c r="R74" s="208" t="s">
        <v>100</v>
      </c>
    </row>
    <row r="75" spans="1:18" ht="15.75">
      <c r="A75" s="18">
        <v>2012</v>
      </c>
      <c r="B75" s="597" t="s">
        <v>261</v>
      </c>
      <c r="C75" s="597"/>
      <c r="D75" s="597"/>
      <c r="E75" s="597"/>
      <c r="F75" s="276"/>
      <c r="G75" s="276"/>
      <c r="H75" s="276"/>
      <c r="I75" s="276"/>
      <c r="J75" s="276"/>
      <c r="K75" s="276"/>
      <c r="L75" s="276"/>
      <c r="M75" s="276"/>
      <c r="N75" s="276"/>
      <c r="O75" s="276"/>
      <c r="P75" s="276"/>
      <c r="Q75" s="276"/>
      <c r="R75" s="195">
        <f>SUM(F75:Q75)</f>
        <v>0</v>
      </c>
    </row>
    <row r="76" spans="1:18" ht="15.75">
      <c r="A76" s="18">
        <v>2013</v>
      </c>
      <c r="B76" s="597" t="s">
        <v>261</v>
      </c>
      <c r="C76" s="597"/>
      <c r="D76" s="597"/>
      <c r="E76" s="597"/>
      <c r="F76" s="276"/>
      <c r="G76" s="276"/>
      <c r="H76" s="276"/>
      <c r="I76" s="276"/>
      <c r="J76" s="276"/>
      <c r="K76" s="276"/>
      <c r="L76" s="276"/>
      <c r="M76" s="276"/>
      <c r="N76" s="276"/>
      <c r="O76" s="276"/>
      <c r="P76" s="276"/>
      <c r="Q76" s="276"/>
      <c r="R76" s="195">
        <f>SUM(F76:Q76)</f>
        <v>0</v>
      </c>
    </row>
    <row r="77" spans="1:18" ht="15.75">
      <c r="A77" s="618" t="s">
        <v>240</v>
      </c>
      <c r="B77" s="619"/>
      <c r="C77" s="619"/>
      <c r="D77" s="619"/>
      <c r="E77" s="619"/>
      <c r="F77" s="619"/>
      <c r="G77" s="619"/>
      <c r="H77" s="619"/>
      <c r="I77" s="619"/>
      <c r="J77" s="619"/>
      <c r="K77" s="619"/>
      <c r="L77" s="619"/>
      <c r="M77" s="619"/>
      <c r="N77" s="619"/>
      <c r="O77" s="619"/>
      <c r="P77" s="619"/>
      <c r="Q77" s="620"/>
      <c r="R77" s="195">
        <f>AVERAGE(R75:R76)</f>
        <v>0</v>
      </c>
    </row>
    <row r="78" spans="1:18" ht="15.75">
      <c r="A78" s="597" t="s">
        <v>262</v>
      </c>
      <c r="B78" s="597"/>
      <c r="C78" s="597"/>
      <c r="D78" s="597"/>
      <c r="E78" s="597"/>
      <c r="F78" s="597"/>
      <c r="G78" s="597"/>
      <c r="H78" s="597"/>
      <c r="I78" s="597"/>
      <c r="J78" s="597"/>
      <c r="K78" s="597"/>
      <c r="L78" s="597"/>
      <c r="M78" s="597"/>
      <c r="N78" s="597"/>
      <c r="O78" s="597"/>
      <c r="P78" s="597"/>
      <c r="Q78" s="597"/>
      <c r="R78" s="597"/>
    </row>
    <row r="79" spans="1:18" ht="15.75">
      <c r="A79" s="51"/>
      <c r="B79" s="617" t="s">
        <v>261</v>
      </c>
      <c r="C79" s="617"/>
      <c r="D79" s="617"/>
      <c r="E79" s="617"/>
      <c r="F79" s="276"/>
      <c r="G79" s="276"/>
      <c r="H79" s="276"/>
      <c r="I79" s="276"/>
      <c r="J79" s="276"/>
      <c r="K79" s="276"/>
      <c r="L79" s="276"/>
      <c r="M79" s="276"/>
      <c r="N79" s="276"/>
      <c r="O79" s="276"/>
      <c r="P79" s="276"/>
      <c r="Q79" s="276"/>
      <c r="R79" s="195">
        <f>SUM(F79:Q79)</f>
        <v>0</v>
      </c>
    </row>
    <row r="80" spans="1:18" ht="46.5" customHeight="1">
      <c r="A80" s="597" t="s">
        <v>107</v>
      </c>
      <c r="B80" s="597"/>
      <c r="C80" s="597"/>
      <c r="D80" s="513"/>
      <c r="E80" s="513"/>
      <c r="F80" s="513"/>
      <c r="G80" s="513"/>
      <c r="H80" s="513"/>
      <c r="I80" s="513"/>
      <c r="J80" s="513"/>
      <c r="K80" s="513"/>
      <c r="L80" s="513"/>
      <c r="M80" s="513"/>
      <c r="N80" s="513"/>
      <c r="O80" s="513"/>
      <c r="P80" s="513"/>
      <c r="Q80" s="513"/>
      <c r="R80" s="513"/>
    </row>
    <row r="92" spans="2:4" ht="63">
      <c r="B92" s="207" t="s">
        <v>362</v>
      </c>
      <c r="C92" s="257" t="s">
        <v>468</v>
      </c>
      <c r="D92" s="252" t="s">
        <v>470</v>
      </c>
    </row>
    <row r="93" spans="2:4" ht="15.75">
      <c r="B93" s="256" t="s">
        <v>175</v>
      </c>
      <c r="C93" s="258">
        <v>0.201</v>
      </c>
      <c r="D93" s="76" t="s">
        <v>469</v>
      </c>
    </row>
    <row r="94" spans="2:4" ht="15.75">
      <c r="B94" s="256" t="s">
        <v>363</v>
      </c>
      <c r="C94" s="258">
        <v>0.225</v>
      </c>
      <c r="D94" s="76" t="s">
        <v>469</v>
      </c>
    </row>
    <row r="95" spans="2:4" ht="15.75">
      <c r="B95" s="256" t="s">
        <v>364</v>
      </c>
      <c r="C95" s="258">
        <v>0.374</v>
      </c>
      <c r="D95" s="76" t="s">
        <v>471</v>
      </c>
    </row>
    <row r="96" spans="2:4" ht="15.75">
      <c r="B96" s="256" t="s">
        <v>365</v>
      </c>
      <c r="C96" s="258">
        <v>0.342</v>
      </c>
      <c r="D96" s="76" t="s">
        <v>471</v>
      </c>
    </row>
    <row r="97" spans="2:4" ht="15.75">
      <c r="B97" s="256" t="s">
        <v>174</v>
      </c>
      <c r="C97" s="258">
        <v>0.332</v>
      </c>
      <c r="D97" s="76" t="s">
        <v>471</v>
      </c>
    </row>
    <row r="98" spans="2:4" ht="15.75">
      <c r="B98" s="256" t="s">
        <v>176</v>
      </c>
      <c r="C98" s="258">
        <v>0.313</v>
      </c>
      <c r="D98" s="76" t="s">
        <v>471</v>
      </c>
    </row>
    <row r="99" spans="2:4" ht="15.75">
      <c r="B99" s="256" t="s">
        <v>161</v>
      </c>
      <c r="C99" s="258">
        <v>0.266</v>
      </c>
      <c r="D99" s="76" t="s">
        <v>469</v>
      </c>
    </row>
    <row r="100" spans="2:4" ht="15.75">
      <c r="B100" s="256" t="s">
        <v>366</v>
      </c>
      <c r="C100" s="258">
        <v>0.276</v>
      </c>
      <c r="D100" s="76" t="s">
        <v>469</v>
      </c>
    </row>
    <row r="101" spans="2:4" ht="15.75">
      <c r="B101" s="256" t="s">
        <v>367</v>
      </c>
      <c r="C101" s="258">
        <v>0.272</v>
      </c>
      <c r="D101" s="76" t="s">
        <v>469</v>
      </c>
    </row>
    <row r="102" spans="2:4" ht="15.75">
      <c r="B102" s="256" t="s">
        <v>368</v>
      </c>
      <c r="C102" s="258">
        <v>0.247</v>
      </c>
      <c r="D102" s="76" t="s">
        <v>469</v>
      </c>
    </row>
    <row r="103" spans="2:4" ht="15.75">
      <c r="B103" s="256" t="s">
        <v>369</v>
      </c>
      <c r="C103" s="258">
        <v>0.257</v>
      </c>
      <c r="D103" s="76" t="s">
        <v>469</v>
      </c>
    </row>
    <row r="104" spans="2:4" ht="15.75">
      <c r="B104" s="256" t="s">
        <v>473</v>
      </c>
      <c r="C104" s="258">
        <v>0.397</v>
      </c>
      <c r="D104" s="76" t="s">
        <v>134</v>
      </c>
    </row>
    <row r="105" spans="2:4" ht="15.75">
      <c r="B105" s="256" t="s">
        <v>474</v>
      </c>
      <c r="C105" s="258">
        <v>0.264</v>
      </c>
      <c r="D105" s="76" t="s">
        <v>134</v>
      </c>
    </row>
  </sheetData>
  <sheetProtection sheet="1" objects="1" scenarios="1"/>
  <mergeCells count="78">
    <mergeCell ref="A15:R15"/>
    <mergeCell ref="B17:R17"/>
    <mergeCell ref="B10:E10"/>
    <mergeCell ref="B11:E11"/>
    <mergeCell ref="B12:E12"/>
    <mergeCell ref="B13:E13"/>
    <mergeCell ref="D14:R14"/>
    <mergeCell ref="Q12:R12"/>
    <mergeCell ref="Q13:R13"/>
    <mergeCell ref="B3:E5"/>
    <mergeCell ref="B6:E6"/>
    <mergeCell ref="B7:E7"/>
    <mergeCell ref="B8:E8"/>
    <mergeCell ref="B9:E9"/>
    <mergeCell ref="D52:R52"/>
    <mergeCell ref="B56:E56"/>
    <mergeCell ref="Q4:R4"/>
    <mergeCell ref="Q5:R5"/>
    <mergeCell ref="Q6:R6"/>
    <mergeCell ref="Q7:R7"/>
    <mergeCell ref="Q8:R8"/>
    <mergeCell ref="Q9:R9"/>
    <mergeCell ref="Q10:R10"/>
    <mergeCell ref="Q11:R11"/>
    <mergeCell ref="B38:E38"/>
    <mergeCell ref="B39:E39"/>
    <mergeCell ref="A40:Q40"/>
    <mergeCell ref="A41:R41"/>
    <mergeCell ref="B42:E42"/>
    <mergeCell ref="B48:E48"/>
    <mergeCell ref="A68:Q68"/>
    <mergeCell ref="A69:R69"/>
    <mergeCell ref="B70:E70"/>
    <mergeCell ref="A43:C43"/>
    <mergeCell ref="D43:R43"/>
    <mergeCell ref="B47:E47"/>
    <mergeCell ref="A49:Q49"/>
    <mergeCell ref="A50:R50"/>
    <mergeCell ref="B51:E51"/>
    <mergeCell ref="A52:C52"/>
    <mergeCell ref="A59:R59"/>
    <mergeCell ref="B60:E60"/>
    <mergeCell ref="A61:C61"/>
    <mergeCell ref="D61:R61"/>
    <mergeCell ref="B75:E75"/>
    <mergeCell ref="B76:E76"/>
    <mergeCell ref="A71:C71"/>
    <mergeCell ref="D71:R71"/>
    <mergeCell ref="B66:E66"/>
    <mergeCell ref="B67:E67"/>
    <mergeCell ref="P18:P19"/>
    <mergeCell ref="Q18:Q19"/>
    <mergeCell ref="R18:R19"/>
    <mergeCell ref="A78:R78"/>
    <mergeCell ref="B79:E79"/>
    <mergeCell ref="A80:C80"/>
    <mergeCell ref="D80:R80"/>
    <mergeCell ref="A77:Q77"/>
    <mergeCell ref="B57:E57"/>
    <mergeCell ref="A58:Q58"/>
    <mergeCell ref="N18:N19"/>
    <mergeCell ref="O18:O19"/>
    <mergeCell ref="A18:A19"/>
    <mergeCell ref="B18:E18"/>
    <mergeCell ref="F18:F19"/>
    <mergeCell ref="G18:G19"/>
    <mergeCell ref="H18:H19"/>
    <mergeCell ref="I18:I19"/>
    <mergeCell ref="A1:N1"/>
    <mergeCell ref="A3:A5"/>
    <mergeCell ref="F3:I3"/>
    <mergeCell ref="B14:C14"/>
    <mergeCell ref="L3:R3"/>
    <mergeCell ref="A33:R33"/>
    <mergeCell ref="J18:J19"/>
    <mergeCell ref="K18:K19"/>
    <mergeCell ref="L18:L19"/>
    <mergeCell ref="M18:M19"/>
  </mergeCells>
  <conditionalFormatting sqref="D43:R43">
    <cfRule type="expression" priority="8" dxfId="26">
      <formula>AND($R$42&gt;0,LEN($D$43)&lt;10)</formula>
    </cfRule>
  </conditionalFormatting>
  <conditionalFormatting sqref="D52:R52">
    <cfRule type="expression" priority="7" dxfId="26">
      <formula>AND($R$51&gt;0,LEN($D$52)&lt;10)</formula>
    </cfRule>
  </conditionalFormatting>
  <conditionalFormatting sqref="D61:R61">
    <cfRule type="expression" priority="6" dxfId="26">
      <formula>AND($R$60&gt;0,LEN($D$61)&lt;10)</formula>
    </cfRule>
  </conditionalFormatting>
  <conditionalFormatting sqref="D71:R71">
    <cfRule type="expression" priority="5" dxfId="26">
      <formula>AND($R$70&gt;0,LEN($D$71)&lt;10)</formula>
    </cfRule>
  </conditionalFormatting>
  <conditionalFormatting sqref="A2:R16 A36:R71">
    <cfRule type="expression" priority="4" dxfId="59">
      <formula>$T$1=1</formula>
    </cfRule>
  </conditionalFormatting>
  <conditionalFormatting sqref="D80:R80">
    <cfRule type="expression" priority="3" dxfId="26">
      <formula>AND($R$79&gt;0,LEN($D$80)&lt;10)</formula>
    </cfRule>
  </conditionalFormatting>
  <conditionalFormatting sqref="A2:R80">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3:R43 D71:R71 D52:R52 D61:R61 D80:R80"/>
    <dataValidation type="whole" allowBlank="1" showErrorMessage="1" errorTitle="KĻŪDA" error="Tikai veseli skaitļi robežās no 0 līdz 10000000" sqref="F38:Q39 F42:Q42 F47:Q48 F51:Q51 F56:Q57 F60:Q60 F66:Q67 F70:Q70 F75:Q76 F79:Q79 F20:Q32">
      <formula1>0</formula1>
      <formula2>10000000</formula2>
    </dataValidation>
    <dataValidation type="whole" allowBlank="1" showErrorMessage="1" errorTitle="KĻŪDA" error="Tikai veseli skaitļi robežās no 2005 līdz 2015" sqref="A20:A32">
      <formula1>2005</formula1>
      <formula2>2015</formula2>
    </dataValidation>
    <dataValidation errorStyle="warning" type="list" allowBlank="1" showErrorMessage="1" errorTitle="KĻŪDA" error="Izvēlieties no saraksta pretējā gadījumā neparādīsies CO2 vērtība" sqref="B20:B32">
      <formula1>$B$93:$B$110</formula1>
    </dataValidation>
    <dataValidation errorStyle="warning" type="list" allowBlank="1" showErrorMessage="1" errorTitle="PASKAIDROJUMS" error="Ievadot citus datus ir jāsniedz paskaidrojums" sqref="P6:P12">
      <formula1>"0.201,0.225,0.374,0.342,0.332,0.313,0.266,0.276,0.272,0.247,0.257,0.397,0.264"</formula1>
    </dataValidation>
    <dataValidation allowBlank="1" showInputMessage="1" showErrorMessage="1" promptTitle="UZMANĪBU" prompt="Ir jāsakrīt ar 1 izklājlapā ievadīto informāciju G37 laukā" sqref="N13"/>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6" max="17" man="1"/>
    <brk id="34" max="17" man="1"/>
    <brk id="53"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AA56"/>
  <sheetViews>
    <sheetView view="pageBreakPreview" zoomScaleNormal="90" zoomScaleSheetLayoutView="100" zoomScalePageLayoutView="0" workbookViewId="0" topLeftCell="A31">
      <selection activeCell="C6" sqref="C6:C26"/>
    </sheetView>
  </sheetViews>
  <sheetFormatPr defaultColWidth="9.140625" defaultRowHeight="15"/>
  <cols>
    <col min="1" max="1" width="6.00390625" style="24" customWidth="1"/>
    <col min="2" max="2" width="32.00390625" style="24" customWidth="1"/>
    <col min="3" max="3" width="11.57421875" style="24" customWidth="1"/>
    <col min="4" max="4" width="7.8515625" style="24" customWidth="1"/>
    <col min="5" max="5" width="11.57421875" style="24" customWidth="1"/>
    <col min="6" max="6" width="7.8515625" style="24" customWidth="1"/>
    <col min="7" max="7" width="11.57421875" style="24" customWidth="1"/>
    <col min="8" max="8" width="7.8515625" style="24" customWidth="1"/>
    <col min="9" max="9" width="11.57421875" style="24" customWidth="1"/>
    <col min="10" max="10" width="7.8515625" style="24" customWidth="1"/>
    <col min="11" max="11" width="11.57421875" style="24" customWidth="1"/>
    <col min="12" max="12" width="7.8515625" style="24" customWidth="1"/>
    <col min="13" max="13" width="11.57421875" style="24" customWidth="1"/>
    <col min="14" max="14" width="7.8515625" style="24" customWidth="1"/>
    <col min="15" max="15" width="11.57421875" style="24" customWidth="1"/>
    <col min="16" max="16" width="7.8515625" style="24" customWidth="1"/>
    <col min="17" max="17" width="11.57421875" style="24" customWidth="1"/>
    <col min="18" max="18" width="7.8515625" style="24" customWidth="1"/>
    <col min="19" max="16384" width="9.140625" style="24" customWidth="1"/>
  </cols>
  <sheetData>
    <row r="1" spans="1:20" ht="15.75" customHeight="1">
      <c r="A1" s="541" t="s">
        <v>267</v>
      </c>
      <c r="B1" s="541"/>
      <c r="C1" s="541"/>
      <c r="D1" s="541"/>
      <c r="E1" s="541"/>
      <c r="F1" s="541"/>
      <c r="G1" s="541"/>
      <c r="H1" s="541"/>
      <c r="I1" s="541"/>
      <c r="J1" s="541"/>
      <c r="K1" s="541"/>
      <c r="L1" s="541"/>
      <c r="M1" s="541"/>
      <c r="N1" s="541"/>
      <c r="O1" s="541"/>
      <c r="P1" s="541"/>
      <c r="Q1" s="541"/>
      <c r="R1" s="541"/>
      <c r="T1" s="120"/>
    </row>
    <row r="2" spans="1:20" ht="15.75" customHeight="1">
      <c r="A2" s="150" t="s">
        <v>424</v>
      </c>
      <c r="B2" s="636" t="s">
        <v>425</v>
      </c>
      <c r="C2" s="636"/>
      <c r="D2" s="636"/>
      <c r="E2" s="636"/>
      <c r="F2" s="636"/>
      <c r="G2" s="636"/>
      <c r="H2" s="636"/>
      <c r="I2" s="636"/>
      <c r="J2" s="636"/>
      <c r="K2" s="636"/>
      <c r="L2" s="636"/>
      <c r="M2" s="636"/>
      <c r="N2" s="636"/>
      <c r="O2" s="636"/>
      <c r="P2" s="636"/>
      <c r="Q2" s="636"/>
      <c r="R2" s="636"/>
      <c r="T2" s="117">
        <f>SATURS!$C$5</f>
        <v>1</v>
      </c>
    </row>
    <row r="3" spans="1:18" s="23" customFormat="1" ht="30" customHeight="1">
      <c r="A3" s="434" t="s">
        <v>48</v>
      </c>
      <c r="B3" s="434" t="s">
        <v>268</v>
      </c>
      <c r="C3" s="434" t="s">
        <v>269</v>
      </c>
      <c r="D3" s="434"/>
      <c r="E3" s="434"/>
      <c r="F3" s="434"/>
      <c r="G3" s="434"/>
      <c r="H3" s="434"/>
      <c r="I3" s="434"/>
      <c r="J3" s="434"/>
      <c r="K3" s="434"/>
      <c r="L3" s="434"/>
      <c r="M3" s="434"/>
      <c r="N3" s="434"/>
      <c r="O3" s="434"/>
      <c r="P3" s="434"/>
      <c r="Q3" s="434" t="s">
        <v>270</v>
      </c>
      <c r="R3" s="434"/>
    </row>
    <row r="4" spans="1:18" s="101" customFormat="1" ht="75" customHeight="1">
      <c r="A4" s="434"/>
      <c r="B4" s="434"/>
      <c r="C4" s="434" t="s">
        <v>243</v>
      </c>
      <c r="D4" s="434"/>
      <c r="E4" s="434" t="s">
        <v>245</v>
      </c>
      <c r="F4" s="434"/>
      <c r="G4" s="434" t="s">
        <v>244</v>
      </c>
      <c r="H4" s="434"/>
      <c r="I4" s="434" t="s">
        <v>246</v>
      </c>
      <c r="J4" s="434"/>
      <c r="K4" s="434" t="s">
        <v>247</v>
      </c>
      <c r="L4" s="434"/>
      <c r="M4" s="434" t="s">
        <v>248</v>
      </c>
      <c r="N4" s="434"/>
      <c r="O4" s="434" t="s">
        <v>271</v>
      </c>
      <c r="P4" s="434"/>
      <c r="Q4" s="434"/>
      <c r="R4" s="434"/>
    </row>
    <row r="5" spans="1:18" s="23" customFormat="1" ht="60.75" customHeight="1">
      <c r="A5" s="434"/>
      <c r="B5" s="438"/>
      <c r="C5" s="208" t="s">
        <v>427</v>
      </c>
      <c r="D5" s="208" t="s">
        <v>361</v>
      </c>
      <c r="E5" s="208" t="s">
        <v>427</v>
      </c>
      <c r="F5" s="208" t="s">
        <v>361</v>
      </c>
      <c r="G5" s="208" t="s">
        <v>427</v>
      </c>
      <c r="H5" s="208" t="s">
        <v>361</v>
      </c>
      <c r="I5" s="208" t="s">
        <v>427</v>
      </c>
      <c r="J5" s="208" t="s">
        <v>361</v>
      </c>
      <c r="K5" s="208" t="s">
        <v>427</v>
      </c>
      <c r="L5" s="208" t="s">
        <v>361</v>
      </c>
      <c r="M5" s="208" t="s">
        <v>427</v>
      </c>
      <c r="N5" s="208" t="s">
        <v>361</v>
      </c>
      <c r="O5" s="208" t="s">
        <v>427</v>
      </c>
      <c r="P5" s="208" t="s">
        <v>361</v>
      </c>
      <c r="Q5" s="208" t="s">
        <v>273</v>
      </c>
      <c r="R5" s="208" t="s">
        <v>361</v>
      </c>
    </row>
    <row r="6" spans="1:27" s="23" customFormat="1" ht="15.75">
      <c r="A6" s="322"/>
      <c r="B6" s="323"/>
      <c r="C6" s="324"/>
      <c r="D6" s="286"/>
      <c r="E6" s="324"/>
      <c r="F6" s="286"/>
      <c r="G6" s="324"/>
      <c r="H6" s="286"/>
      <c r="I6" s="324"/>
      <c r="J6" s="286"/>
      <c r="K6" s="324"/>
      <c r="L6" s="286"/>
      <c r="M6" s="324"/>
      <c r="N6" s="286"/>
      <c r="O6" s="324"/>
      <c r="P6" s="286"/>
      <c r="Q6" s="324"/>
      <c r="R6" s="286"/>
      <c r="T6" s="202">
        <f>C6*D6</f>
        <v>0</v>
      </c>
      <c r="U6" s="202">
        <f>E6*F6</f>
        <v>0</v>
      </c>
      <c r="V6" s="202">
        <f>G6*H6</f>
        <v>0</v>
      </c>
      <c r="W6" s="202">
        <f>I6*J6</f>
        <v>0</v>
      </c>
      <c r="X6" s="202">
        <f>K6*L6</f>
        <v>0</v>
      </c>
      <c r="Y6" s="202">
        <f>M6*N6</f>
        <v>0</v>
      </c>
      <c r="Z6" s="202">
        <f>O6*P6</f>
        <v>0</v>
      </c>
      <c r="AA6" s="202">
        <f>Q6*R6</f>
        <v>0</v>
      </c>
    </row>
    <row r="7" spans="1:27" ht="15.75">
      <c r="A7" s="322"/>
      <c r="B7" s="325"/>
      <c r="C7" s="278"/>
      <c r="D7" s="286"/>
      <c r="E7" s="278"/>
      <c r="F7" s="318"/>
      <c r="G7" s="278"/>
      <c r="H7" s="318"/>
      <c r="I7" s="278"/>
      <c r="J7" s="318"/>
      <c r="K7" s="278"/>
      <c r="L7" s="318"/>
      <c r="M7" s="278"/>
      <c r="N7" s="318"/>
      <c r="O7" s="278"/>
      <c r="P7" s="318"/>
      <c r="Q7" s="278"/>
      <c r="R7" s="318"/>
      <c r="T7" s="202">
        <f>C7*D7</f>
        <v>0</v>
      </c>
      <c r="U7" s="202">
        <f>E7*F7</f>
        <v>0</v>
      </c>
      <c r="V7" s="202">
        <f>G7*H7</f>
        <v>0</v>
      </c>
      <c r="W7" s="202">
        <f>I7*J7</f>
        <v>0</v>
      </c>
      <c r="X7" s="202">
        <f>K7*L7</f>
        <v>0</v>
      </c>
      <c r="Y7" s="202">
        <f>M7*N7</f>
        <v>0</v>
      </c>
      <c r="Z7" s="202">
        <f>O7*P7</f>
        <v>0</v>
      </c>
      <c r="AA7" s="202">
        <f>Q7*R7</f>
        <v>0</v>
      </c>
    </row>
    <row r="8" spans="1:27" s="22" customFormat="1" ht="15.75">
      <c r="A8" s="322"/>
      <c r="B8" s="325"/>
      <c r="C8" s="326"/>
      <c r="D8" s="286"/>
      <c r="E8" s="326"/>
      <c r="F8" s="327"/>
      <c r="G8" s="326"/>
      <c r="H8" s="327"/>
      <c r="I8" s="326"/>
      <c r="J8" s="327"/>
      <c r="K8" s="326"/>
      <c r="L8" s="327"/>
      <c r="M8" s="326"/>
      <c r="N8" s="327"/>
      <c r="O8" s="326"/>
      <c r="P8" s="327"/>
      <c r="Q8" s="326"/>
      <c r="R8" s="327"/>
      <c r="T8" s="202">
        <f>C8*D8</f>
        <v>0</v>
      </c>
      <c r="U8" s="202">
        <f>E8*F8</f>
        <v>0</v>
      </c>
      <c r="V8" s="202">
        <f>G8*H8</f>
        <v>0</v>
      </c>
      <c r="W8" s="202">
        <f>I8*J8</f>
        <v>0</v>
      </c>
      <c r="X8" s="202">
        <f>K8*L8</f>
        <v>0</v>
      </c>
      <c r="Y8" s="202">
        <f>M8*N8</f>
        <v>0</v>
      </c>
      <c r="Z8" s="202">
        <f>O8*P8</f>
        <v>0</v>
      </c>
      <c r="AA8" s="202">
        <f>Q8*R8</f>
        <v>0</v>
      </c>
    </row>
    <row r="9" spans="1:27" s="22" customFormat="1" ht="15.75">
      <c r="A9" s="322"/>
      <c r="B9" s="325"/>
      <c r="C9" s="328"/>
      <c r="D9" s="329"/>
      <c r="E9" s="328"/>
      <c r="F9" s="330"/>
      <c r="G9" s="328"/>
      <c r="H9" s="330"/>
      <c r="I9" s="328"/>
      <c r="J9" s="330"/>
      <c r="K9" s="328"/>
      <c r="L9" s="330"/>
      <c r="M9" s="328"/>
      <c r="N9" s="330"/>
      <c r="O9" s="328"/>
      <c r="P9" s="330"/>
      <c r="Q9" s="328"/>
      <c r="R9" s="330"/>
      <c r="T9" s="202">
        <f>C9*D9</f>
        <v>0</v>
      </c>
      <c r="U9" s="202">
        <f>E9*F9</f>
        <v>0</v>
      </c>
      <c r="V9" s="202">
        <f>G9*H9</f>
        <v>0</v>
      </c>
      <c r="W9" s="202">
        <f>I9*J9</f>
        <v>0</v>
      </c>
      <c r="X9" s="202">
        <f>K9*L9</f>
        <v>0</v>
      </c>
      <c r="Y9" s="202">
        <f>M9*N9</f>
        <v>0</v>
      </c>
      <c r="Z9" s="202">
        <f>O9*P9</f>
        <v>0</v>
      </c>
      <c r="AA9" s="202">
        <f>Q9*R9</f>
        <v>0</v>
      </c>
    </row>
    <row r="10" spans="1:27" s="22" customFormat="1" ht="15.75">
      <c r="A10" s="322"/>
      <c r="B10" s="323"/>
      <c r="C10" s="331"/>
      <c r="D10" s="286"/>
      <c r="E10" s="331"/>
      <c r="F10" s="327"/>
      <c r="G10" s="331"/>
      <c r="H10" s="327"/>
      <c r="I10" s="331"/>
      <c r="J10" s="327"/>
      <c r="K10" s="331"/>
      <c r="L10" s="327"/>
      <c r="M10" s="331"/>
      <c r="N10" s="327"/>
      <c r="O10" s="331"/>
      <c r="P10" s="327"/>
      <c r="Q10" s="331"/>
      <c r="R10" s="327"/>
      <c r="T10" s="202">
        <f>C10*D10</f>
        <v>0</v>
      </c>
      <c r="U10" s="202">
        <f>E10*F10</f>
        <v>0</v>
      </c>
      <c r="V10" s="202">
        <f>G10*H10</f>
        <v>0</v>
      </c>
      <c r="W10" s="202">
        <f>I10*J10</f>
        <v>0</v>
      </c>
      <c r="X10" s="202">
        <f>K10*L10</f>
        <v>0</v>
      </c>
      <c r="Y10" s="202">
        <f>M10*N10</f>
        <v>0</v>
      </c>
      <c r="Z10" s="202">
        <f>O10*P10</f>
        <v>0</v>
      </c>
      <c r="AA10" s="202">
        <f>Q10*R10</f>
        <v>0</v>
      </c>
    </row>
    <row r="11" spans="1:27" s="22" customFormat="1" ht="15.75">
      <c r="A11" s="322"/>
      <c r="B11" s="323"/>
      <c r="C11" s="331"/>
      <c r="D11" s="286"/>
      <c r="E11" s="331"/>
      <c r="F11" s="327"/>
      <c r="G11" s="331"/>
      <c r="H11" s="327"/>
      <c r="I11" s="331"/>
      <c r="J11" s="327"/>
      <c r="K11" s="331"/>
      <c r="L11" s="327"/>
      <c r="M11" s="331"/>
      <c r="N11" s="327"/>
      <c r="O11" s="331"/>
      <c r="P11" s="327"/>
      <c r="Q11" s="331"/>
      <c r="R11" s="327"/>
      <c r="T11" s="202">
        <f aca="true" t="shared" si="0" ref="T11:T17">C11*D11</f>
        <v>0</v>
      </c>
      <c r="U11" s="202">
        <f aca="true" t="shared" si="1" ref="U11:U17">E11*F11</f>
        <v>0</v>
      </c>
      <c r="V11" s="202">
        <f aca="true" t="shared" si="2" ref="V11:V17">G11*H11</f>
        <v>0</v>
      </c>
      <c r="W11" s="202">
        <f aca="true" t="shared" si="3" ref="W11:W17">I11*J11</f>
        <v>0</v>
      </c>
      <c r="X11" s="202">
        <f aca="true" t="shared" si="4" ref="X11:X17">K11*L11</f>
        <v>0</v>
      </c>
      <c r="Y11" s="202">
        <f aca="true" t="shared" si="5" ref="Y11:Y17">M11*N11</f>
        <v>0</v>
      </c>
      <c r="Z11" s="202">
        <f aca="true" t="shared" si="6" ref="Z11:Z17">O11*P11</f>
        <v>0</v>
      </c>
      <c r="AA11" s="202">
        <f aca="true" t="shared" si="7" ref="AA11:AA17">Q11*R11</f>
        <v>0</v>
      </c>
    </row>
    <row r="12" spans="1:27" s="22" customFormat="1" ht="15.75">
      <c r="A12" s="322"/>
      <c r="B12" s="323"/>
      <c r="C12" s="331"/>
      <c r="D12" s="286"/>
      <c r="E12" s="331"/>
      <c r="F12" s="327"/>
      <c r="G12" s="331"/>
      <c r="H12" s="327"/>
      <c r="I12" s="331"/>
      <c r="J12" s="327"/>
      <c r="K12" s="331"/>
      <c r="L12" s="327"/>
      <c r="M12" s="331"/>
      <c r="N12" s="327"/>
      <c r="O12" s="331"/>
      <c r="P12" s="327"/>
      <c r="Q12" s="331"/>
      <c r="R12" s="327"/>
      <c r="T12" s="202">
        <f t="shared" si="0"/>
        <v>0</v>
      </c>
      <c r="U12" s="202">
        <f t="shared" si="1"/>
        <v>0</v>
      </c>
      <c r="V12" s="202">
        <f t="shared" si="2"/>
        <v>0</v>
      </c>
      <c r="W12" s="202">
        <f t="shared" si="3"/>
        <v>0</v>
      </c>
      <c r="X12" s="202">
        <f t="shared" si="4"/>
        <v>0</v>
      </c>
      <c r="Y12" s="202">
        <f t="shared" si="5"/>
        <v>0</v>
      </c>
      <c r="Z12" s="202">
        <f t="shared" si="6"/>
        <v>0</v>
      </c>
      <c r="AA12" s="202">
        <f t="shared" si="7"/>
        <v>0</v>
      </c>
    </row>
    <row r="13" spans="1:27" s="22" customFormat="1" ht="15.75">
      <c r="A13" s="322"/>
      <c r="B13" s="323"/>
      <c r="C13" s="331"/>
      <c r="D13" s="286"/>
      <c r="E13" s="331"/>
      <c r="F13" s="327"/>
      <c r="G13" s="331"/>
      <c r="H13" s="327"/>
      <c r="I13" s="331"/>
      <c r="J13" s="327"/>
      <c r="K13" s="331"/>
      <c r="L13" s="327"/>
      <c r="M13" s="331"/>
      <c r="N13" s="327"/>
      <c r="O13" s="331"/>
      <c r="P13" s="327"/>
      <c r="Q13" s="331"/>
      <c r="R13" s="327"/>
      <c r="T13" s="202">
        <f t="shared" si="0"/>
        <v>0</v>
      </c>
      <c r="U13" s="202">
        <f t="shared" si="1"/>
        <v>0</v>
      </c>
      <c r="V13" s="202">
        <f t="shared" si="2"/>
        <v>0</v>
      </c>
      <c r="W13" s="202">
        <f t="shared" si="3"/>
        <v>0</v>
      </c>
      <c r="X13" s="202">
        <f t="shared" si="4"/>
        <v>0</v>
      </c>
      <c r="Y13" s="202">
        <f t="shared" si="5"/>
        <v>0</v>
      </c>
      <c r="Z13" s="202">
        <f t="shared" si="6"/>
        <v>0</v>
      </c>
      <c r="AA13" s="202">
        <f t="shared" si="7"/>
        <v>0</v>
      </c>
    </row>
    <row r="14" spans="1:27" s="22" customFormat="1" ht="15.75">
      <c r="A14" s="322"/>
      <c r="B14" s="323"/>
      <c r="C14" s="331"/>
      <c r="D14" s="286"/>
      <c r="E14" s="331"/>
      <c r="F14" s="327"/>
      <c r="G14" s="331"/>
      <c r="H14" s="327"/>
      <c r="I14" s="331"/>
      <c r="J14" s="327"/>
      <c r="K14" s="331"/>
      <c r="L14" s="327"/>
      <c r="M14" s="331"/>
      <c r="N14" s="327"/>
      <c r="O14" s="331"/>
      <c r="P14" s="327"/>
      <c r="Q14" s="331"/>
      <c r="R14" s="327"/>
      <c r="T14" s="202">
        <f t="shared" si="0"/>
        <v>0</v>
      </c>
      <c r="U14" s="202">
        <f t="shared" si="1"/>
        <v>0</v>
      </c>
      <c r="V14" s="202">
        <f t="shared" si="2"/>
        <v>0</v>
      </c>
      <c r="W14" s="202">
        <f t="shared" si="3"/>
        <v>0</v>
      </c>
      <c r="X14" s="202">
        <f t="shared" si="4"/>
        <v>0</v>
      </c>
      <c r="Y14" s="202">
        <f t="shared" si="5"/>
        <v>0</v>
      </c>
      <c r="Z14" s="202">
        <f t="shared" si="6"/>
        <v>0</v>
      </c>
      <c r="AA14" s="202">
        <f t="shared" si="7"/>
        <v>0</v>
      </c>
    </row>
    <row r="15" spans="1:27" s="22" customFormat="1" ht="15.75">
      <c r="A15" s="322"/>
      <c r="B15" s="323"/>
      <c r="C15" s="331"/>
      <c r="D15" s="286"/>
      <c r="E15" s="331"/>
      <c r="F15" s="327"/>
      <c r="G15" s="331"/>
      <c r="H15" s="327"/>
      <c r="I15" s="331"/>
      <c r="J15" s="327"/>
      <c r="K15" s="331"/>
      <c r="L15" s="327"/>
      <c r="M15" s="331"/>
      <c r="N15" s="327"/>
      <c r="O15" s="331"/>
      <c r="P15" s="327"/>
      <c r="Q15" s="331"/>
      <c r="R15" s="327"/>
      <c r="T15" s="202">
        <f t="shared" si="0"/>
        <v>0</v>
      </c>
      <c r="U15" s="202">
        <f t="shared" si="1"/>
        <v>0</v>
      </c>
      <c r="V15" s="202">
        <f t="shared" si="2"/>
        <v>0</v>
      </c>
      <c r="W15" s="202">
        <f t="shared" si="3"/>
        <v>0</v>
      </c>
      <c r="X15" s="202">
        <f t="shared" si="4"/>
        <v>0</v>
      </c>
      <c r="Y15" s="202">
        <f t="shared" si="5"/>
        <v>0</v>
      </c>
      <c r="Z15" s="202">
        <f t="shared" si="6"/>
        <v>0</v>
      </c>
      <c r="AA15" s="202">
        <f t="shared" si="7"/>
        <v>0</v>
      </c>
    </row>
    <row r="16" spans="1:27" s="22" customFormat="1" ht="15.75">
      <c r="A16" s="322"/>
      <c r="B16" s="323"/>
      <c r="C16" s="331"/>
      <c r="D16" s="286"/>
      <c r="E16" s="331"/>
      <c r="F16" s="327"/>
      <c r="G16" s="331"/>
      <c r="H16" s="327"/>
      <c r="I16" s="331"/>
      <c r="J16" s="327"/>
      <c r="K16" s="331"/>
      <c r="L16" s="327"/>
      <c r="M16" s="331"/>
      <c r="N16" s="327"/>
      <c r="O16" s="331"/>
      <c r="P16" s="327"/>
      <c r="Q16" s="331"/>
      <c r="R16" s="327"/>
      <c r="T16" s="202">
        <f t="shared" si="0"/>
        <v>0</v>
      </c>
      <c r="U16" s="202">
        <f t="shared" si="1"/>
        <v>0</v>
      </c>
      <c r="V16" s="202">
        <f t="shared" si="2"/>
        <v>0</v>
      </c>
      <c r="W16" s="202">
        <f t="shared" si="3"/>
        <v>0</v>
      </c>
      <c r="X16" s="202">
        <f t="shared" si="4"/>
        <v>0</v>
      </c>
      <c r="Y16" s="202">
        <f t="shared" si="5"/>
        <v>0</v>
      </c>
      <c r="Z16" s="202">
        <f t="shared" si="6"/>
        <v>0</v>
      </c>
      <c r="AA16" s="202">
        <f t="shared" si="7"/>
        <v>0</v>
      </c>
    </row>
    <row r="17" spans="1:27" s="22" customFormat="1" ht="15.75">
      <c r="A17" s="322"/>
      <c r="B17" s="323"/>
      <c r="C17" s="331"/>
      <c r="D17" s="286"/>
      <c r="E17" s="331"/>
      <c r="F17" s="327"/>
      <c r="G17" s="331"/>
      <c r="H17" s="327"/>
      <c r="I17" s="331"/>
      <c r="J17" s="327"/>
      <c r="K17" s="331"/>
      <c r="L17" s="327"/>
      <c r="M17" s="331"/>
      <c r="N17" s="327"/>
      <c r="O17" s="331"/>
      <c r="P17" s="327"/>
      <c r="Q17" s="331"/>
      <c r="R17" s="327"/>
      <c r="T17" s="202">
        <f t="shared" si="0"/>
        <v>0</v>
      </c>
      <c r="U17" s="202">
        <f t="shared" si="1"/>
        <v>0</v>
      </c>
      <c r="V17" s="202">
        <f t="shared" si="2"/>
        <v>0</v>
      </c>
      <c r="W17" s="202">
        <f t="shared" si="3"/>
        <v>0</v>
      </c>
      <c r="X17" s="202">
        <f t="shared" si="4"/>
        <v>0</v>
      </c>
      <c r="Y17" s="202">
        <f t="shared" si="5"/>
        <v>0</v>
      </c>
      <c r="Z17" s="202">
        <f t="shared" si="6"/>
        <v>0</v>
      </c>
      <c r="AA17" s="202">
        <f t="shared" si="7"/>
        <v>0</v>
      </c>
    </row>
    <row r="18" spans="1:27" s="22" customFormat="1" ht="15.75">
      <c r="A18" s="322"/>
      <c r="B18" s="323"/>
      <c r="C18" s="331"/>
      <c r="D18" s="286"/>
      <c r="E18" s="331"/>
      <c r="F18" s="327"/>
      <c r="G18" s="331"/>
      <c r="H18" s="327"/>
      <c r="I18" s="331"/>
      <c r="J18" s="327"/>
      <c r="K18" s="331"/>
      <c r="L18" s="327"/>
      <c r="M18" s="331"/>
      <c r="N18" s="327"/>
      <c r="O18" s="331"/>
      <c r="P18" s="327"/>
      <c r="Q18" s="331"/>
      <c r="R18" s="327"/>
      <c r="T18" s="202">
        <f aca="true" t="shared" si="8" ref="T18:T24">C18*D18</f>
        <v>0</v>
      </c>
      <c r="U18" s="202">
        <f aca="true" t="shared" si="9" ref="U18:U24">E18*F18</f>
        <v>0</v>
      </c>
      <c r="V18" s="202">
        <f aca="true" t="shared" si="10" ref="V18:V24">G18*H18</f>
        <v>0</v>
      </c>
      <c r="W18" s="202">
        <f aca="true" t="shared" si="11" ref="W18:W24">I18*J18</f>
        <v>0</v>
      </c>
      <c r="X18" s="202">
        <f aca="true" t="shared" si="12" ref="X18:X24">K18*L18</f>
        <v>0</v>
      </c>
      <c r="Y18" s="202">
        <f aca="true" t="shared" si="13" ref="Y18:Y24">M18*N18</f>
        <v>0</v>
      </c>
      <c r="Z18" s="202">
        <f aca="true" t="shared" si="14" ref="Z18:Z24">O18*P18</f>
        <v>0</v>
      </c>
      <c r="AA18" s="202">
        <f aca="true" t="shared" si="15" ref="AA18:AA24">Q18*R18</f>
        <v>0</v>
      </c>
    </row>
    <row r="19" spans="1:27" s="22" customFormat="1" ht="15.75">
      <c r="A19" s="322"/>
      <c r="B19" s="323"/>
      <c r="C19" s="331"/>
      <c r="D19" s="286"/>
      <c r="E19" s="331"/>
      <c r="F19" s="327"/>
      <c r="G19" s="331"/>
      <c r="H19" s="327"/>
      <c r="I19" s="331"/>
      <c r="J19" s="327"/>
      <c r="K19" s="331"/>
      <c r="L19" s="327"/>
      <c r="M19" s="331"/>
      <c r="N19" s="327"/>
      <c r="O19" s="331"/>
      <c r="P19" s="327"/>
      <c r="Q19" s="331"/>
      <c r="R19" s="327"/>
      <c r="T19" s="202">
        <f t="shared" si="8"/>
        <v>0</v>
      </c>
      <c r="U19" s="202">
        <f t="shared" si="9"/>
        <v>0</v>
      </c>
      <c r="V19" s="202">
        <f t="shared" si="10"/>
        <v>0</v>
      </c>
      <c r="W19" s="202">
        <f t="shared" si="11"/>
        <v>0</v>
      </c>
      <c r="X19" s="202">
        <f t="shared" si="12"/>
        <v>0</v>
      </c>
      <c r="Y19" s="202">
        <f t="shared" si="13"/>
        <v>0</v>
      </c>
      <c r="Z19" s="202">
        <f t="shared" si="14"/>
        <v>0</v>
      </c>
      <c r="AA19" s="202">
        <f t="shared" si="15"/>
        <v>0</v>
      </c>
    </row>
    <row r="20" spans="1:27" s="22" customFormat="1" ht="15.75">
      <c r="A20" s="322"/>
      <c r="B20" s="323"/>
      <c r="C20" s="331"/>
      <c r="D20" s="286"/>
      <c r="E20" s="331"/>
      <c r="F20" s="327"/>
      <c r="G20" s="331"/>
      <c r="H20" s="327"/>
      <c r="I20" s="331"/>
      <c r="J20" s="327"/>
      <c r="K20" s="331"/>
      <c r="L20" s="327"/>
      <c r="M20" s="331"/>
      <c r="N20" s="327"/>
      <c r="O20" s="331"/>
      <c r="P20" s="327"/>
      <c r="Q20" s="331"/>
      <c r="R20" s="327"/>
      <c r="T20" s="202">
        <f t="shared" si="8"/>
        <v>0</v>
      </c>
      <c r="U20" s="202">
        <f t="shared" si="9"/>
        <v>0</v>
      </c>
      <c r="V20" s="202">
        <f t="shared" si="10"/>
        <v>0</v>
      </c>
      <c r="W20" s="202">
        <f t="shared" si="11"/>
        <v>0</v>
      </c>
      <c r="X20" s="202">
        <f t="shared" si="12"/>
        <v>0</v>
      </c>
      <c r="Y20" s="202">
        <f t="shared" si="13"/>
        <v>0</v>
      </c>
      <c r="Z20" s="202">
        <f t="shared" si="14"/>
        <v>0</v>
      </c>
      <c r="AA20" s="202">
        <f t="shared" si="15"/>
        <v>0</v>
      </c>
    </row>
    <row r="21" spans="1:27" s="22" customFormat="1" ht="15.75">
      <c r="A21" s="322"/>
      <c r="B21" s="323"/>
      <c r="C21" s="331"/>
      <c r="D21" s="286"/>
      <c r="E21" s="331"/>
      <c r="F21" s="327"/>
      <c r="G21" s="331"/>
      <c r="H21" s="327"/>
      <c r="I21" s="331"/>
      <c r="J21" s="327"/>
      <c r="K21" s="331"/>
      <c r="L21" s="327"/>
      <c r="M21" s="331"/>
      <c r="N21" s="327"/>
      <c r="O21" s="331"/>
      <c r="P21" s="327"/>
      <c r="Q21" s="331"/>
      <c r="R21" s="327"/>
      <c r="T21" s="202">
        <f t="shared" si="8"/>
        <v>0</v>
      </c>
      <c r="U21" s="202">
        <f t="shared" si="9"/>
        <v>0</v>
      </c>
      <c r="V21" s="202">
        <f t="shared" si="10"/>
        <v>0</v>
      </c>
      <c r="W21" s="202">
        <f t="shared" si="11"/>
        <v>0</v>
      </c>
      <c r="X21" s="202">
        <f t="shared" si="12"/>
        <v>0</v>
      </c>
      <c r="Y21" s="202">
        <f t="shared" si="13"/>
        <v>0</v>
      </c>
      <c r="Z21" s="202">
        <f t="shared" si="14"/>
        <v>0</v>
      </c>
      <c r="AA21" s="202">
        <f t="shared" si="15"/>
        <v>0</v>
      </c>
    </row>
    <row r="22" spans="1:27" s="22" customFormat="1" ht="15.75">
      <c r="A22" s="322"/>
      <c r="B22" s="323"/>
      <c r="C22" s="331"/>
      <c r="D22" s="286"/>
      <c r="E22" s="331"/>
      <c r="F22" s="327"/>
      <c r="G22" s="331"/>
      <c r="H22" s="327"/>
      <c r="I22" s="331"/>
      <c r="J22" s="327"/>
      <c r="K22" s="331"/>
      <c r="L22" s="327"/>
      <c r="M22" s="331"/>
      <c r="N22" s="327"/>
      <c r="O22" s="331"/>
      <c r="P22" s="327"/>
      <c r="Q22" s="331"/>
      <c r="R22" s="327"/>
      <c r="T22" s="202">
        <f t="shared" si="8"/>
        <v>0</v>
      </c>
      <c r="U22" s="202">
        <f t="shared" si="9"/>
        <v>0</v>
      </c>
      <c r="V22" s="202">
        <f t="shared" si="10"/>
        <v>0</v>
      </c>
      <c r="W22" s="202">
        <f t="shared" si="11"/>
        <v>0</v>
      </c>
      <c r="X22" s="202">
        <f t="shared" si="12"/>
        <v>0</v>
      </c>
      <c r="Y22" s="202">
        <f t="shared" si="13"/>
        <v>0</v>
      </c>
      <c r="Z22" s="202">
        <f t="shared" si="14"/>
        <v>0</v>
      </c>
      <c r="AA22" s="202">
        <f t="shared" si="15"/>
        <v>0</v>
      </c>
    </row>
    <row r="23" spans="1:27" s="22" customFormat="1" ht="15.75">
      <c r="A23" s="322"/>
      <c r="B23" s="323"/>
      <c r="C23" s="331"/>
      <c r="D23" s="286"/>
      <c r="E23" s="331"/>
      <c r="F23" s="327"/>
      <c r="G23" s="331"/>
      <c r="H23" s="327"/>
      <c r="I23" s="331"/>
      <c r="J23" s="327"/>
      <c r="K23" s="331"/>
      <c r="L23" s="327"/>
      <c r="M23" s="331"/>
      <c r="N23" s="327"/>
      <c r="O23" s="331"/>
      <c r="P23" s="327"/>
      <c r="Q23" s="331"/>
      <c r="R23" s="327"/>
      <c r="T23" s="202">
        <f t="shared" si="8"/>
        <v>0</v>
      </c>
      <c r="U23" s="202">
        <f t="shared" si="9"/>
        <v>0</v>
      </c>
      <c r="V23" s="202">
        <f t="shared" si="10"/>
        <v>0</v>
      </c>
      <c r="W23" s="202">
        <f t="shared" si="11"/>
        <v>0</v>
      </c>
      <c r="X23" s="202">
        <f t="shared" si="12"/>
        <v>0</v>
      </c>
      <c r="Y23" s="202">
        <f t="shared" si="13"/>
        <v>0</v>
      </c>
      <c r="Z23" s="202">
        <f t="shared" si="14"/>
        <v>0</v>
      </c>
      <c r="AA23" s="202">
        <f t="shared" si="15"/>
        <v>0</v>
      </c>
    </row>
    <row r="24" spans="1:27" s="22" customFormat="1" ht="15.75">
      <c r="A24" s="322"/>
      <c r="B24" s="323"/>
      <c r="C24" s="331"/>
      <c r="D24" s="286"/>
      <c r="E24" s="331"/>
      <c r="F24" s="327"/>
      <c r="G24" s="331"/>
      <c r="H24" s="327"/>
      <c r="I24" s="331"/>
      <c r="J24" s="327"/>
      <c r="K24" s="331"/>
      <c r="L24" s="327"/>
      <c r="M24" s="331"/>
      <c r="N24" s="327"/>
      <c r="O24" s="331"/>
      <c r="P24" s="327"/>
      <c r="Q24" s="331"/>
      <c r="R24" s="327"/>
      <c r="T24" s="202">
        <f t="shared" si="8"/>
        <v>0</v>
      </c>
      <c r="U24" s="202">
        <f t="shared" si="9"/>
        <v>0</v>
      </c>
      <c r="V24" s="202">
        <f t="shared" si="10"/>
        <v>0</v>
      </c>
      <c r="W24" s="202">
        <f t="shared" si="11"/>
        <v>0</v>
      </c>
      <c r="X24" s="202">
        <f t="shared" si="12"/>
        <v>0</v>
      </c>
      <c r="Y24" s="202">
        <f t="shared" si="13"/>
        <v>0</v>
      </c>
      <c r="Z24" s="202">
        <f t="shared" si="14"/>
        <v>0</v>
      </c>
      <c r="AA24" s="202">
        <f t="shared" si="15"/>
        <v>0</v>
      </c>
    </row>
    <row r="25" spans="1:27" s="22" customFormat="1" ht="15.75">
      <c r="A25" s="322"/>
      <c r="B25" s="323"/>
      <c r="C25" s="331"/>
      <c r="D25" s="286"/>
      <c r="E25" s="331"/>
      <c r="F25" s="327"/>
      <c r="G25" s="331"/>
      <c r="H25" s="327"/>
      <c r="I25" s="331"/>
      <c r="J25" s="327"/>
      <c r="K25" s="331"/>
      <c r="L25" s="327"/>
      <c r="M25" s="331"/>
      <c r="N25" s="327"/>
      <c r="O25" s="331"/>
      <c r="P25" s="327"/>
      <c r="Q25" s="331"/>
      <c r="R25" s="327"/>
      <c r="T25" s="202">
        <f>C25*D25</f>
        <v>0</v>
      </c>
      <c r="U25" s="202">
        <f>E25*F25</f>
        <v>0</v>
      </c>
      <c r="V25" s="202">
        <f>G25*H25</f>
        <v>0</v>
      </c>
      <c r="W25" s="202">
        <f>I25*J25</f>
        <v>0</v>
      </c>
      <c r="X25" s="202">
        <f>K25*L25</f>
        <v>0</v>
      </c>
      <c r="Y25" s="202">
        <f>M25*N25</f>
        <v>0</v>
      </c>
      <c r="Z25" s="202">
        <f>O25*P25</f>
        <v>0</v>
      </c>
      <c r="AA25" s="202">
        <f>Q25*R25</f>
        <v>0</v>
      </c>
    </row>
    <row r="26" spans="1:27" s="22" customFormat="1" ht="15.75">
      <c r="A26" s="322"/>
      <c r="B26" s="323"/>
      <c r="C26" s="326"/>
      <c r="D26" s="286"/>
      <c r="E26" s="326"/>
      <c r="F26" s="327"/>
      <c r="G26" s="326"/>
      <c r="H26" s="327"/>
      <c r="I26" s="326"/>
      <c r="J26" s="286"/>
      <c r="K26" s="326"/>
      <c r="L26" s="327"/>
      <c r="M26" s="326"/>
      <c r="N26" s="286"/>
      <c r="O26" s="326"/>
      <c r="P26" s="327"/>
      <c r="Q26" s="326"/>
      <c r="R26" s="327"/>
      <c r="T26" s="202">
        <f>C26*D26</f>
        <v>0</v>
      </c>
      <c r="U26" s="202">
        <f>E26*F26</f>
        <v>0</v>
      </c>
      <c r="V26" s="202">
        <f>G26*H26</f>
        <v>0</v>
      </c>
      <c r="W26" s="202">
        <f>I26*J26</f>
        <v>0</v>
      </c>
      <c r="X26" s="202">
        <f>K26*L26</f>
        <v>0</v>
      </c>
      <c r="Y26" s="202">
        <f>M26*N26</f>
        <v>0</v>
      </c>
      <c r="Z26" s="202">
        <f>O26*P26</f>
        <v>0</v>
      </c>
      <c r="AA26" s="202">
        <f>Q26*R26</f>
        <v>0</v>
      </c>
    </row>
    <row r="27" spans="1:27" s="22" customFormat="1" ht="15.75" customHeight="1">
      <c r="A27" s="230"/>
      <c r="B27" s="218" t="s">
        <v>100</v>
      </c>
      <c r="C27" s="179">
        <f>SUM(C6:C26)</f>
        <v>0</v>
      </c>
      <c r="D27" s="145"/>
      <c r="E27" s="179">
        <f>SUM(E6:E26)</f>
        <v>0</v>
      </c>
      <c r="F27" s="145"/>
      <c r="G27" s="179">
        <f>SUM(G6:G26)</f>
        <v>0</v>
      </c>
      <c r="H27" s="145"/>
      <c r="I27" s="179">
        <f>SUM(I6:I26)</f>
        <v>0</v>
      </c>
      <c r="J27" s="145"/>
      <c r="K27" s="179">
        <f>SUM(K6:K26)</f>
        <v>0</v>
      </c>
      <c r="L27" s="145"/>
      <c r="M27" s="179">
        <f>SUM(M6:M26)</f>
        <v>0</v>
      </c>
      <c r="N27" s="145"/>
      <c r="O27" s="179">
        <f>SUM(O6:O26)</f>
        <v>0</v>
      </c>
      <c r="P27" s="145"/>
      <c r="Q27" s="179">
        <f>SUM(Q6:Q26)</f>
        <v>0</v>
      </c>
      <c r="R27" s="145"/>
      <c r="T27" s="203">
        <f aca="true" t="shared" si="16" ref="T27:AA27">SUM(T6:T26)</f>
        <v>0</v>
      </c>
      <c r="U27" s="203">
        <f t="shared" si="16"/>
        <v>0</v>
      </c>
      <c r="V27" s="203">
        <f t="shared" si="16"/>
        <v>0</v>
      </c>
      <c r="W27" s="203">
        <f t="shared" si="16"/>
        <v>0</v>
      </c>
      <c r="X27" s="203">
        <f t="shared" si="16"/>
        <v>0</v>
      </c>
      <c r="Y27" s="203">
        <f t="shared" si="16"/>
        <v>0</v>
      </c>
      <c r="Z27" s="203">
        <f t="shared" si="16"/>
        <v>0</v>
      </c>
      <c r="AA27" s="203">
        <f t="shared" si="16"/>
        <v>0</v>
      </c>
    </row>
    <row r="28" spans="1:18" s="131" customFormat="1" ht="60.75" customHeight="1">
      <c r="A28" s="629" t="s">
        <v>419</v>
      </c>
      <c r="B28" s="629"/>
      <c r="C28" s="629"/>
      <c r="D28" s="629"/>
      <c r="E28" s="629"/>
      <c r="F28" s="629"/>
      <c r="G28" s="629"/>
      <c r="H28" s="629"/>
      <c r="I28" s="629"/>
      <c r="J28" s="629"/>
      <c r="K28" s="629"/>
      <c r="L28" s="629"/>
      <c r="M28" s="629"/>
      <c r="N28" s="629"/>
      <c r="O28" s="629"/>
      <c r="P28" s="629"/>
      <c r="Q28" s="629"/>
      <c r="R28" s="629"/>
    </row>
    <row r="29" spans="1:18" ht="15.75">
      <c r="A29" s="4"/>
      <c r="B29" s="1"/>
      <c r="C29" s="1"/>
      <c r="D29" s="1"/>
      <c r="E29" s="1"/>
      <c r="F29" s="1"/>
      <c r="G29" s="1"/>
      <c r="H29" s="1"/>
      <c r="I29" s="1"/>
      <c r="J29" s="1"/>
      <c r="K29" s="1"/>
      <c r="L29" s="1"/>
      <c r="M29" s="1"/>
      <c r="N29" s="1"/>
      <c r="O29" s="1"/>
      <c r="P29" s="1"/>
      <c r="Q29" s="1"/>
      <c r="R29" s="1"/>
    </row>
    <row r="30" spans="1:18" ht="31.5" customHeight="1">
      <c r="A30" s="147" t="s">
        <v>422</v>
      </c>
      <c r="B30" s="445" t="s">
        <v>423</v>
      </c>
      <c r="C30" s="445"/>
      <c r="D30" s="445"/>
      <c r="E30" s="445"/>
      <c r="F30" s="445"/>
      <c r="G30" s="445"/>
      <c r="H30" s="445"/>
      <c r="I30" s="445"/>
      <c r="J30" s="445"/>
      <c r="K30" s="445"/>
      <c r="L30" s="445"/>
      <c r="M30" s="445"/>
      <c r="N30" s="445"/>
      <c r="O30" s="445"/>
      <c r="P30" s="445"/>
      <c r="Q30" s="445"/>
      <c r="R30" s="445"/>
    </row>
    <row r="31" spans="1:18" ht="179.25" customHeight="1">
      <c r="A31" s="637"/>
      <c r="B31" s="637"/>
      <c r="C31" s="637"/>
      <c r="D31" s="637"/>
      <c r="E31" s="637"/>
      <c r="F31" s="637"/>
      <c r="G31" s="637"/>
      <c r="H31" s="637"/>
      <c r="I31" s="637"/>
      <c r="J31" s="637"/>
      <c r="K31" s="637"/>
      <c r="L31" s="637"/>
      <c r="M31" s="637"/>
      <c r="N31" s="637"/>
      <c r="O31" s="637"/>
      <c r="P31" s="637"/>
      <c r="Q31" s="637"/>
      <c r="R31" s="637"/>
    </row>
    <row r="32" spans="1:18" ht="15.75" customHeight="1">
      <c r="A32" s="4"/>
      <c r="B32" s="1"/>
      <c r="C32" s="1"/>
      <c r="D32" s="1"/>
      <c r="E32" s="1"/>
      <c r="F32" s="1"/>
      <c r="G32" s="1"/>
      <c r="H32" s="1"/>
      <c r="I32" s="1"/>
      <c r="J32" s="1"/>
      <c r="K32" s="1"/>
      <c r="L32" s="1"/>
      <c r="M32" s="1"/>
      <c r="N32" s="1"/>
      <c r="O32" s="1"/>
      <c r="P32" s="1"/>
      <c r="Q32" s="1"/>
      <c r="R32" s="1"/>
    </row>
    <row r="33" spans="1:18" ht="15.75" customHeight="1">
      <c r="A33" s="113" t="s">
        <v>420</v>
      </c>
      <c r="B33" s="638" t="s">
        <v>421</v>
      </c>
      <c r="C33" s="638"/>
      <c r="D33" s="638"/>
      <c r="E33" s="638"/>
      <c r="F33" s="638"/>
      <c r="G33" s="638"/>
      <c r="H33" s="638"/>
      <c r="I33" s="638"/>
      <c r="J33" s="638"/>
      <c r="K33" s="638"/>
      <c r="L33" s="638"/>
      <c r="M33" s="638"/>
      <c r="N33" s="638"/>
      <c r="O33" s="638"/>
      <c r="P33" s="638"/>
      <c r="Q33" s="638"/>
      <c r="R33" s="638"/>
    </row>
    <row r="34" spans="1:18" ht="32.25" customHeight="1">
      <c r="A34" s="585" t="s">
        <v>426</v>
      </c>
      <c r="B34" s="585"/>
      <c r="C34" s="585"/>
      <c r="D34" s="585"/>
      <c r="E34" s="585"/>
      <c r="F34" s="585"/>
      <c r="G34" s="585"/>
      <c r="H34" s="585"/>
      <c r="I34" s="585"/>
      <c r="J34" s="585"/>
      <c r="K34" s="585"/>
      <c r="L34" s="585"/>
      <c r="M34" s="585"/>
      <c r="N34" s="585"/>
      <c r="O34" s="585"/>
      <c r="P34" s="585"/>
      <c r="Q34" s="585"/>
      <c r="R34" s="585"/>
    </row>
    <row r="35" spans="1:13" ht="15.75">
      <c r="A35" s="3"/>
      <c r="B35" s="1"/>
      <c r="C35" s="1"/>
      <c r="D35" s="23"/>
      <c r="E35" s="130"/>
      <c r="F35" s="130"/>
      <c r="G35" s="102"/>
      <c r="H35" s="102"/>
      <c r="I35" s="23"/>
      <c r="J35" s="23"/>
      <c r="K35" s="102"/>
      <c r="L35" s="68"/>
      <c r="M35" s="68"/>
    </row>
    <row r="36" spans="1:18" ht="32.25" customHeight="1">
      <c r="A36" s="627" t="s">
        <v>136</v>
      </c>
      <c r="B36" s="627"/>
      <c r="C36" s="627"/>
      <c r="D36" s="627"/>
      <c r="E36" s="627" t="s">
        <v>137</v>
      </c>
      <c r="F36" s="627"/>
      <c r="G36" s="627"/>
      <c r="H36" s="627"/>
      <c r="I36" s="627"/>
      <c r="J36" s="627"/>
      <c r="K36" s="627"/>
      <c r="L36" s="627"/>
      <c r="M36" s="630" t="s">
        <v>274</v>
      </c>
      <c r="N36" s="631"/>
      <c r="O36" s="631"/>
      <c r="P36" s="631"/>
      <c r="Q36" s="631"/>
      <c r="R36" s="632"/>
    </row>
    <row r="37" spans="1:18" ht="15.75" customHeight="1">
      <c r="A37" s="628"/>
      <c r="B37" s="628"/>
      <c r="C37" s="628"/>
      <c r="D37" s="628"/>
      <c r="E37" s="628"/>
      <c r="F37" s="628"/>
      <c r="G37" s="628"/>
      <c r="H37" s="628"/>
      <c r="I37" s="628"/>
      <c r="J37" s="628"/>
      <c r="K37" s="628"/>
      <c r="L37" s="628"/>
      <c r="M37" s="633"/>
      <c r="N37" s="634"/>
      <c r="O37" s="634"/>
      <c r="P37" s="634"/>
      <c r="Q37" s="634"/>
      <c r="R37" s="635"/>
    </row>
    <row r="38" spans="1:18" ht="15.75" customHeight="1">
      <c r="A38" s="628"/>
      <c r="B38" s="628"/>
      <c r="C38" s="628"/>
      <c r="D38" s="628"/>
      <c r="E38" s="628"/>
      <c r="F38" s="628"/>
      <c r="G38" s="628"/>
      <c r="H38" s="628"/>
      <c r="I38" s="628"/>
      <c r="J38" s="628"/>
      <c r="K38" s="628"/>
      <c r="L38" s="628"/>
      <c r="M38" s="633"/>
      <c r="N38" s="634"/>
      <c r="O38" s="634"/>
      <c r="P38" s="634"/>
      <c r="Q38" s="634"/>
      <c r="R38" s="635"/>
    </row>
    <row r="39" spans="1:18" ht="15.75" customHeight="1">
      <c r="A39" s="628"/>
      <c r="B39" s="628"/>
      <c r="C39" s="628"/>
      <c r="D39" s="628"/>
      <c r="E39" s="628"/>
      <c r="F39" s="628"/>
      <c r="G39" s="628"/>
      <c r="H39" s="628"/>
      <c r="I39" s="628"/>
      <c r="J39" s="628"/>
      <c r="K39" s="628"/>
      <c r="L39" s="628"/>
      <c r="M39" s="633"/>
      <c r="N39" s="634"/>
      <c r="O39" s="634"/>
      <c r="P39" s="634"/>
      <c r="Q39" s="634"/>
      <c r="R39" s="635"/>
    </row>
    <row r="40" spans="1:18" ht="15.75" customHeight="1">
      <c r="A40" s="628"/>
      <c r="B40" s="628"/>
      <c r="C40" s="628"/>
      <c r="D40" s="628"/>
      <c r="E40" s="628"/>
      <c r="F40" s="628"/>
      <c r="G40" s="628"/>
      <c r="H40" s="628"/>
      <c r="I40" s="628"/>
      <c r="J40" s="628"/>
      <c r="K40" s="628"/>
      <c r="L40" s="628"/>
      <c r="M40" s="633"/>
      <c r="N40" s="634"/>
      <c r="O40" s="634"/>
      <c r="P40" s="634"/>
      <c r="Q40" s="634"/>
      <c r="R40" s="635"/>
    </row>
    <row r="41" spans="1:18" ht="15.75" customHeight="1">
      <c r="A41" s="628"/>
      <c r="B41" s="628"/>
      <c r="C41" s="628"/>
      <c r="D41" s="628"/>
      <c r="E41" s="628"/>
      <c r="F41" s="628"/>
      <c r="G41" s="628"/>
      <c r="H41" s="628"/>
      <c r="I41" s="628"/>
      <c r="J41" s="628"/>
      <c r="K41" s="628"/>
      <c r="L41" s="628"/>
      <c r="M41" s="633"/>
      <c r="N41" s="634"/>
      <c r="O41" s="634"/>
      <c r="P41" s="634"/>
      <c r="Q41" s="634"/>
      <c r="R41" s="635"/>
    </row>
    <row r="42" spans="1:18" ht="15.75" customHeight="1">
      <c r="A42" s="628"/>
      <c r="B42" s="628"/>
      <c r="C42" s="628"/>
      <c r="D42" s="628"/>
      <c r="E42" s="628"/>
      <c r="F42" s="628"/>
      <c r="G42" s="628"/>
      <c r="H42" s="628"/>
      <c r="I42" s="628"/>
      <c r="J42" s="628"/>
      <c r="K42" s="628"/>
      <c r="L42" s="628"/>
      <c r="M42" s="633"/>
      <c r="N42" s="634"/>
      <c r="O42" s="634"/>
      <c r="P42" s="634"/>
      <c r="Q42" s="634"/>
      <c r="R42" s="635"/>
    </row>
    <row r="43" spans="1:18" ht="15.75" customHeight="1">
      <c r="A43" s="628"/>
      <c r="B43" s="628"/>
      <c r="C43" s="628"/>
      <c r="D43" s="628"/>
      <c r="E43" s="628"/>
      <c r="F43" s="628"/>
      <c r="G43" s="628"/>
      <c r="H43" s="628"/>
      <c r="I43" s="628"/>
      <c r="J43" s="628"/>
      <c r="K43" s="628"/>
      <c r="L43" s="628"/>
      <c r="M43" s="633"/>
      <c r="N43" s="634"/>
      <c r="O43" s="634"/>
      <c r="P43" s="634"/>
      <c r="Q43" s="634"/>
      <c r="R43" s="635"/>
    </row>
    <row r="44" ht="15.75" customHeight="1">
      <c r="A44" s="29"/>
    </row>
    <row r="45" spans="1:13" ht="15.75" customHeight="1">
      <c r="A45" s="23"/>
      <c r="B45" s="23"/>
      <c r="C45" s="23"/>
      <c r="D45" s="23"/>
      <c r="E45" s="23"/>
      <c r="F45" s="23"/>
      <c r="G45" s="23"/>
      <c r="H45" s="23"/>
      <c r="I45" s="23"/>
      <c r="J45" s="23"/>
      <c r="K45" s="23"/>
      <c r="L45" s="23"/>
      <c r="M45" s="102"/>
    </row>
    <row r="46" spans="1:13" ht="15.75" customHeight="1">
      <c r="A46" s="23"/>
      <c r="B46" s="23"/>
      <c r="C46" s="23"/>
      <c r="D46" s="102"/>
      <c r="E46" s="102"/>
      <c r="F46" s="23"/>
      <c r="G46" s="23"/>
      <c r="H46" s="102"/>
      <c r="I46" s="102"/>
      <c r="J46" s="102"/>
      <c r="K46" s="23"/>
      <c r="L46" s="23"/>
      <c r="M46" s="102"/>
    </row>
    <row r="47" spans="1:13" ht="15.75" customHeight="1">
      <c r="A47" s="23"/>
      <c r="B47" s="23"/>
      <c r="C47" s="23"/>
      <c r="D47" s="102"/>
      <c r="E47" s="102"/>
      <c r="F47" s="23"/>
      <c r="G47" s="23"/>
      <c r="H47" s="102"/>
      <c r="I47" s="102"/>
      <c r="J47" s="102"/>
      <c r="K47" s="23"/>
      <c r="L47" s="23"/>
      <c r="M47" s="102"/>
    </row>
    <row r="48" spans="1:13" ht="15.75" customHeight="1">
      <c r="A48" s="102"/>
      <c r="B48" s="23"/>
      <c r="C48" s="23"/>
      <c r="D48" s="102"/>
      <c r="E48" s="102"/>
      <c r="F48" s="60"/>
      <c r="G48" s="60"/>
      <c r="H48" s="102"/>
      <c r="I48" s="102"/>
      <c r="J48" s="102"/>
      <c r="K48" s="23"/>
      <c r="L48" s="23"/>
      <c r="M48" s="102"/>
    </row>
    <row r="49" spans="1:13" ht="15.75" customHeight="1">
      <c r="A49" s="102"/>
      <c r="B49" s="23"/>
      <c r="C49" s="23"/>
      <c r="D49" s="102"/>
      <c r="E49" s="102"/>
      <c r="F49" s="23"/>
      <c r="G49" s="23"/>
      <c r="J49" s="102"/>
      <c r="K49" s="23"/>
      <c r="L49" s="23"/>
      <c r="M49" s="102"/>
    </row>
    <row r="50" spans="4:13" s="29" customFormat="1" ht="15.75" customHeight="1">
      <c r="D50" s="236"/>
      <c r="E50" s="236"/>
      <c r="F50" s="59"/>
      <c r="G50" s="59"/>
      <c r="H50" s="236"/>
      <c r="I50" s="236"/>
      <c r="J50" s="236"/>
      <c r="K50" s="59"/>
      <c r="L50" s="59"/>
      <c r="M50" s="106"/>
    </row>
    <row r="51" ht="15.75" customHeight="1"/>
    <row r="53" spans="2:14" ht="15.75">
      <c r="B53" s="29"/>
      <c r="C53" s="29"/>
      <c r="D53" s="29"/>
      <c r="E53" s="29"/>
      <c r="F53" s="106"/>
      <c r="G53" s="29"/>
      <c r="H53" s="29"/>
      <c r="I53" s="29"/>
      <c r="J53" s="29"/>
      <c r="K53" s="29"/>
      <c r="L53" s="29"/>
      <c r="M53" s="106"/>
      <c r="N53" s="29"/>
    </row>
    <row r="54" spans="1:13" ht="15.75">
      <c r="A54" s="102"/>
      <c r="F54" s="215"/>
      <c r="M54" s="215"/>
    </row>
    <row r="55" spans="1:13" ht="15.75">
      <c r="A55" s="102"/>
      <c r="F55" s="215"/>
      <c r="M55" s="215"/>
    </row>
    <row r="56" spans="1:13" ht="15.75">
      <c r="A56" s="102"/>
      <c r="F56" s="215"/>
      <c r="M56" s="215"/>
    </row>
  </sheetData>
  <sheetProtection sheet="1" objects="1" scenarios="1"/>
  <mergeCells count="42">
    <mergeCell ref="E42:L42"/>
    <mergeCell ref="M42:R42"/>
    <mergeCell ref="I4:J4"/>
    <mergeCell ref="K4:L4"/>
    <mergeCell ref="A43:D43"/>
    <mergeCell ref="E43:L43"/>
    <mergeCell ref="M43:R43"/>
    <mergeCell ref="B33:R33"/>
    <mergeCell ref="A41:D41"/>
    <mergeCell ref="E41:L41"/>
    <mergeCell ref="M41:R41"/>
    <mergeCell ref="A42:D42"/>
    <mergeCell ref="B2:R2"/>
    <mergeCell ref="A39:D39"/>
    <mergeCell ref="E39:L39"/>
    <mergeCell ref="M39:R39"/>
    <mergeCell ref="A40:D40"/>
    <mergeCell ref="E40:L40"/>
    <mergeCell ref="M40:R40"/>
    <mergeCell ref="A31:R31"/>
    <mergeCell ref="B3:B5"/>
    <mergeCell ref="C3:P3"/>
    <mergeCell ref="O4:P4"/>
    <mergeCell ref="B30:R30"/>
    <mergeCell ref="E38:L38"/>
    <mergeCell ref="M36:R36"/>
    <mergeCell ref="M37:R37"/>
    <mergeCell ref="M38:R38"/>
    <mergeCell ref="Q3:R4"/>
    <mergeCell ref="C4:D4"/>
    <mergeCell ref="E4:F4"/>
    <mergeCell ref="G4:H4"/>
    <mergeCell ref="A1:R1"/>
    <mergeCell ref="A34:R34"/>
    <mergeCell ref="A36:D36"/>
    <mergeCell ref="A37:D37"/>
    <mergeCell ref="A38:D38"/>
    <mergeCell ref="E36:L36"/>
    <mergeCell ref="E37:L37"/>
    <mergeCell ref="A3:A5"/>
    <mergeCell ref="A28:R28"/>
    <mergeCell ref="M4:N4"/>
  </mergeCells>
  <conditionalFormatting sqref="A1:R44">
    <cfRule type="expression" priority="1" dxfId="0">
      <formula>$T$2=0</formula>
    </cfRule>
  </conditionalFormatting>
  <dataValidations count="3">
    <dataValidation type="whole" allowBlank="1" showErrorMessage="1" errorTitle="KĻŪDA" error="Ievadiet veselus skaitļus robežās no 0 līdz 10000000" sqref="Q6:Q26">
      <formula1>0</formula1>
      <formula2>10000000</formula2>
    </dataValidation>
    <dataValidation type="decimal" allowBlank="1" showErrorMessage="1" errorTitle="KĻŪDA" error="Ievadiet skaitli robežās no 0 līdz 1" sqref="D6:D26 F6:F26 H6:H26 J6:J26 L6:L26 N6:N26 P6:P26 R6:R26">
      <formula1>0</formula1>
      <formula2>1</formula2>
    </dataValidation>
    <dataValidation type="whole" allowBlank="1" showErrorMessage="1" errorTitle="KĻŪDA" error="Ievadiet veselus skaitļus robežās no 0 līdz 10000000" sqref="C6:C26 E6:E26 G6:G26 I6:I26 K6:K26 M6:M26 O6:O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2014-02-04T09:05:38Z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