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90" windowWidth="19080" windowHeight="12240" tabRatio="760"/>
  </bookViews>
  <sheets>
    <sheet name="Datu ievade" sheetId="1" r:id="rId1"/>
    <sheet name="Līdzfinansējums" sheetId="11" r:id="rId2"/>
    <sheet name="Naudas plusma" sheetId="2" r:id="rId3"/>
    <sheet name="Aprekini" sheetId="8" r:id="rId4"/>
    <sheet name="Finansu plāns (ieguld.izm)" sheetId="12" r:id="rId5"/>
    <sheet name="Finansu plans(lēmuma summai)" sheetId="4" r:id="rId6"/>
    <sheet name="Saimnieciskas pamatdarbibas NP" sheetId="5" r:id="rId7"/>
    <sheet name="Ilgtermina saistibas" sheetId="6" r:id="rId8"/>
    <sheet name="Iedzivotaju maksatspeja" sheetId="7" r:id="rId9"/>
    <sheet name="Naudas plūsma (MK not.nr. 1041)" sheetId="13" r:id="rId10"/>
  </sheets>
  <definedNames>
    <definedName name="_xlnm._FilterDatabase" localSheetId="0" hidden="1">'Datu ievade'!$B$42:$B$46</definedName>
    <definedName name="BaseYear">"$#REF!.$D$7"</definedName>
    <definedName name="BillAnnualDomesticSewerage">"$#REF!.$D$17"</definedName>
    <definedName name="BillAnnualDomesticWater">"$#REF!.$D$17"</definedName>
    <definedName name="CF">"$#REF!.$H$2"</definedName>
    <definedName name="CFCase">"$#REF!.$D$13"</definedName>
    <definedName name="CivilReplacementMask">"$#REF!.$L$9:$AO$9"</definedName>
    <definedName name="CostInitial">"$#REF!.$C$19"</definedName>
    <definedName name="CostPercentPipes">"$#REF!.$C$21"</definedName>
    <definedName name="CostPercentPlant">"$#REF!.$C$22"</definedName>
    <definedName name="CostWaterAsPercentTotal">"$#REF!.$C$20"</definedName>
    <definedName name="disc_rate">"$#REF!.$#REF!$#REF!"</definedName>
    <definedName name="EvalPeriod">"$#REF!.$E$35"</definedName>
    <definedName name="Excel_BuiltIn__FilterDatabase_9">#REF!</definedName>
    <definedName name="Excel_BuiltIn_Print_Area_2">'Naudas plusma'!$A$1:$U$27</definedName>
    <definedName name="Excel_BuiltIn_Print_Area_8">Aprekini!$A$1:$U$107</definedName>
    <definedName name="Excel_BuiltIn_Print_Titles_9">Aprekini!$5:$5</definedName>
    <definedName name="FactorMM">"$#REF!.$E$28"</definedName>
    <definedName name="GrantRateActual">"$#REF!.$D$14"</definedName>
    <definedName name="HHIncomeIndex">"$#REF!.$L$7:$AO$7"</definedName>
    <definedName name="HoursWorking">"$#REF!.$G$9"</definedName>
    <definedName name="IncomeHHBase">"$#REF!.$D$13"</definedName>
    <definedName name="LabourCostIndex">"$#REF!.$L$5:$AO$5"</definedName>
    <definedName name="LCAnnual">"$#REF!.$D$8"</definedName>
    <definedName name="LifeCivil">"$#REF!.$C$26"</definedName>
    <definedName name="LifePipes">"$#REF!.$D$26"</definedName>
    <definedName name="LifePlant">"$#REF!.$E$26"</definedName>
    <definedName name="MMMask">"$#REF!.$L$12:$AO$12"</definedName>
    <definedName name="OperatingMask">"$#REF!.$L$8:$AO$8"</definedName>
    <definedName name="Period">"$#REF!.$L$3:$AO$3"</definedName>
    <definedName name="PeriodMMFirst">"$#REF!.$E$29"</definedName>
    <definedName name="PeriodMMSecond">"$#REF!.$E$30"</definedName>
    <definedName name="PipeReplacementMask">"$#REF!.$L$10:$AO$10"</definedName>
    <definedName name="PlantReplacementMask">"$#REF!.$L$11:$AO$11"</definedName>
    <definedName name="PplHh">"$#REF!.$G$8"</definedName>
    <definedName name="_xlnm.Print_Area" localSheetId="3">Aprekini!$A$1:$AG$333</definedName>
    <definedName name="_xlnm.Print_Area" localSheetId="5">'Finansu plans(lēmuma summai)'!$A$1:$P$16</definedName>
    <definedName name="_xlnm.Print_Area" localSheetId="8">'Iedzivotaju maksatspeja'!$A$1:$AG$25</definedName>
    <definedName name="_xlnm.Print_Area" localSheetId="7">'Ilgtermina saistibas'!$A$1:$AG$51</definedName>
    <definedName name="_xlnm.Print_Area" localSheetId="2">'Naudas plusma'!$A$1:$AG$28</definedName>
    <definedName name="_xlnm.Print_Area" localSheetId="6">'Saimnieciskas pamatdarbibas NP'!$A$1:$AG$38</definedName>
    <definedName name="_xlnm.Print_Titles" localSheetId="3">(Aprekini!$A:$A,Aprekini!$1:$2)</definedName>
    <definedName name="_xlnm.Print_Titles" localSheetId="7">'Ilgtermina saistibas'!$A:$A</definedName>
    <definedName name="_xlnm.Print_Titles" localSheetId="2">'Naudas plusma'!$A:$A</definedName>
    <definedName name="_xlnm.Print_Titles" localSheetId="6">'Saimnieciskas pamatdarbibas NP'!$A:$A</definedName>
    <definedName name="RateDisc">"$#REF!.$H$3"</definedName>
    <definedName name="RateDiscount">"$#REF!.$C$4"</definedName>
    <definedName name="RateExch">"$#REF!.$H$4"</definedName>
    <definedName name="RateGrantBase">"$#REF!.$#REF!$#REF!"</definedName>
    <definedName name="ReplaceCase">"$#REF!.$D$12"</definedName>
    <definedName name="RVCase">"$#REF!.$D$9"</definedName>
    <definedName name="Seweragelcd">"$#REF!.$D$11"</definedName>
    <definedName name="SizeHH">"$#REF!.$#REF!$#REF!"</definedName>
    <definedName name="unitprice">"$#REF!.$D$6"</definedName>
    <definedName name="vat">"$#REF!.$#REF!$#REF!"</definedName>
    <definedName name="Waterlcd">"$#REF!.$D$10"</definedName>
    <definedName name="WOPFactor">"$#REF!.$H$5"</definedName>
    <definedName name="Y">"$#REF!.$E$9"</definedName>
    <definedName name="Year">"$#REF!.$L$2:$AO$2"</definedName>
    <definedName name="YearOpFirst">"$#REF!.$C$23"</definedName>
    <definedName name="YearRV">"$#REF!.$E$34"</definedName>
  </definedNames>
  <calcPr calcId="145621" concurrentCalc="0"/>
</workbook>
</file>

<file path=xl/calcChain.xml><?xml version="1.0" encoding="utf-8"?>
<calcChain xmlns="http://schemas.openxmlformats.org/spreadsheetml/2006/main">
  <c r="D389" i="1" l="1"/>
  <c r="E389" i="1"/>
  <c r="F389" i="1"/>
  <c r="G389" i="1"/>
  <c r="H389" i="1"/>
  <c r="I389" i="1"/>
  <c r="J389" i="1"/>
  <c r="K389" i="1"/>
  <c r="L389" i="1"/>
  <c r="M389" i="1"/>
  <c r="N389" i="1"/>
  <c r="O389" i="1"/>
  <c r="P389" i="1"/>
  <c r="Q389" i="1"/>
  <c r="R389" i="1"/>
  <c r="S389" i="1"/>
  <c r="T389" i="1"/>
  <c r="U389" i="1"/>
  <c r="V389" i="1"/>
  <c r="W389" i="1"/>
  <c r="X389" i="1"/>
  <c r="Y389" i="1"/>
  <c r="Z389" i="1"/>
  <c r="AA389" i="1"/>
  <c r="AB389" i="1"/>
  <c r="AC389" i="1"/>
  <c r="AD389" i="1"/>
  <c r="AE389" i="1"/>
  <c r="AF389" i="1"/>
  <c r="AG389" i="1"/>
  <c r="C389" i="1"/>
  <c r="G382" i="1"/>
  <c r="H382" i="1"/>
  <c r="I382" i="1"/>
  <c r="J382" i="1"/>
  <c r="K382" i="1"/>
  <c r="L382" i="1"/>
  <c r="M382" i="1"/>
  <c r="N382" i="1"/>
  <c r="O382" i="1"/>
  <c r="P382" i="1"/>
  <c r="Q382" i="1"/>
  <c r="R382" i="1"/>
  <c r="S382" i="1"/>
  <c r="T382" i="1"/>
  <c r="U382" i="1"/>
  <c r="V382" i="1"/>
  <c r="W382" i="1"/>
  <c r="X382" i="1"/>
  <c r="Y382" i="1"/>
  <c r="Z382" i="1"/>
  <c r="AA382" i="1"/>
  <c r="AB382" i="1"/>
  <c r="AC382" i="1"/>
  <c r="AD382" i="1"/>
  <c r="AE382" i="1"/>
  <c r="AF382" i="1"/>
  <c r="AG382" i="1"/>
  <c r="F382" i="1"/>
  <c r="D382" i="1"/>
  <c r="E382" i="1"/>
  <c r="C382" i="1"/>
  <c r="B112" i="1"/>
  <c r="B62" i="1"/>
  <c r="C427" i="1"/>
  <c r="D427" i="1"/>
  <c r="E427" i="1"/>
  <c r="F427" i="1"/>
  <c r="G427" i="1"/>
  <c r="H427" i="1"/>
  <c r="I427" i="1"/>
  <c r="J427" i="1"/>
  <c r="K427" i="1"/>
  <c r="L427" i="1"/>
  <c r="M427" i="1"/>
  <c r="N427" i="1"/>
  <c r="B63" i="1"/>
  <c r="B64" i="1"/>
  <c r="B65" i="1"/>
  <c r="B66" i="1"/>
  <c r="B67" i="1"/>
  <c r="B68" i="1"/>
  <c r="B70" i="1"/>
  <c r="B71" i="1"/>
  <c r="B72" i="1"/>
  <c r="B73" i="1"/>
  <c r="B74" i="1"/>
  <c r="B439" i="1"/>
  <c r="B75" i="1"/>
  <c r="B104" i="1"/>
  <c r="B113" i="1"/>
  <c r="B259" i="8"/>
  <c r="B263" i="8"/>
  <c r="C112" i="1"/>
  <c r="C62" i="1"/>
  <c r="C434" i="1"/>
  <c r="C63" i="1"/>
  <c r="C64" i="1"/>
  <c r="C65" i="1"/>
  <c r="C66" i="1"/>
  <c r="C67" i="1"/>
  <c r="C68" i="1"/>
  <c r="C70" i="1"/>
  <c r="C71" i="1"/>
  <c r="C72" i="1"/>
  <c r="C73" i="1"/>
  <c r="C74" i="1"/>
  <c r="C75" i="1"/>
  <c r="C104" i="1"/>
  <c r="C113" i="1"/>
  <c r="C259" i="8"/>
  <c r="C263" i="8"/>
  <c r="B258" i="8"/>
  <c r="D112" i="1"/>
  <c r="D62" i="1"/>
  <c r="D434" i="1"/>
  <c r="D63" i="1"/>
  <c r="D64" i="1"/>
  <c r="D65" i="1"/>
  <c r="D66" i="1"/>
  <c r="D67" i="1"/>
  <c r="D68" i="1"/>
  <c r="D70" i="1"/>
  <c r="D71" i="1"/>
  <c r="D72" i="1"/>
  <c r="D73" i="1"/>
  <c r="D74" i="1"/>
  <c r="D75" i="1"/>
  <c r="D104" i="1"/>
  <c r="D113" i="1"/>
  <c r="D259" i="8"/>
  <c r="D261" i="8"/>
  <c r="C261" i="8"/>
  <c r="B261" i="8"/>
  <c r="E62" i="1"/>
  <c r="E434" i="1"/>
  <c r="E63" i="1"/>
  <c r="E64" i="1"/>
  <c r="E65" i="1"/>
  <c r="E66" i="1"/>
  <c r="E67" i="1"/>
  <c r="E70" i="1"/>
  <c r="E71" i="1"/>
  <c r="E72" i="1"/>
  <c r="E73" i="1"/>
  <c r="E74" i="1"/>
  <c r="D87" i="1"/>
  <c r="F78" i="1"/>
  <c r="E87" i="1"/>
  <c r="G78" i="1"/>
  <c r="B105" i="1"/>
  <c r="E81" i="1"/>
  <c r="B134" i="1"/>
  <c r="C105" i="1"/>
  <c r="D105" i="1"/>
  <c r="E105" i="1"/>
  <c r="F62" i="1"/>
  <c r="F434" i="1"/>
  <c r="F63" i="1"/>
  <c r="F64" i="1"/>
  <c r="F65" i="1"/>
  <c r="F66" i="1"/>
  <c r="F67" i="1"/>
  <c r="F70" i="1"/>
  <c r="F71" i="1"/>
  <c r="F72" i="1"/>
  <c r="F73" i="1"/>
  <c r="F74" i="1"/>
  <c r="F105" i="1"/>
  <c r="G105" i="1"/>
  <c r="B127" i="1"/>
  <c r="B128" i="1"/>
  <c r="E82" i="1"/>
  <c r="B135" i="1"/>
  <c r="B129" i="1"/>
  <c r="G125" i="1"/>
  <c r="B133" i="1"/>
  <c r="B130" i="1"/>
  <c r="B132" i="1"/>
  <c r="B131" i="1"/>
  <c r="B125" i="1"/>
  <c r="B123" i="1"/>
  <c r="B250" i="8"/>
  <c r="B254" i="8"/>
  <c r="C103" i="1"/>
  <c r="C121" i="1"/>
  <c r="C126" i="1"/>
  <c r="C127" i="1"/>
  <c r="C128" i="1"/>
  <c r="C129" i="1"/>
  <c r="C130" i="1"/>
  <c r="C131" i="1"/>
  <c r="C125" i="1"/>
  <c r="C122" i="1"/>
  <c r="C123" i="1"/>
  <c r="C250" i="8"/>
  <c r="C254" i="8"/>
  <c r="B249" i="8"/>
  <c r="D103" i="1"/>
  <c r="D121" i="1"/>
  <c r="D126" i="1"/>
  <c r="D127" i="1"/>
  <c r="D128" i="1"/>
  <c r="D129" i="1"/>
  <c r="D130" i="1"/>
  <c r="D131" i="1"/>
  <c r="D125" i="1"/>
  <c r="D122" i="1"/>
  <c r="D123" i="1"/>
  <c r="D250" i="8"/>
  <c r="D252" i="8"/>
  <c r="C252" i="8"/>
  <c r="B252" i="8"/>
  <c r="B126" i="1"/>
  <c r="E112" i="1"/>
  <c r="F112" i="1"/>
  <c r="C108" i="1"/>
  <c r="D108" i="1"/>
  <c r="E108" i="1"/>
  <c r="F108" i="1"/>
  <c r="B108" i="1"/>
  <c r="C236" i="8"/>
  <c r="B236" i="8"/>
  <c r="D263" i="8"/>
  <c r="E262" i="8"/>
  <c r="F262" i="8"/>
  <c r="G262" i="8"/>
  <c r="H262" i="8"/>
  <c r="I262" i="8"/>
  <c r="J262" i="8"/>
  <c r="K262" i="8"/>
  <c r="L262" i="8"/>
  <c r="M262" i="8"/>
  <c r="N262" i="8"/>
  <c r="O262" i="8"/>
  <c r="P262" i="8"/>
  <c r="Q262" i="8"/>
  <c r="R262" i="8"/>
  <c r="S262" i="8"/>
  <c r="T262" i="8"/>
  <c r="U262" i="8"/>
  <c r="V262" i="8"/>
  <c r="W262" i="8"/>
  <c r="X262" i="8"/>
  <c r="Y262" i="8"/>
  <c r="Z262" i="8"/>
  <c r="AA262" i="8"/>
  <c r="AB262" i="8"/>
  <c r="AC262" i="8"/>
  <c r="AD262" i="8"/>
  <c r="AE262" i="8"/>
  <c r="AF262" i="8"/>
  <c r="AG262" i="8"/>
  <c r="D254" i="8"/>
  <c r="E253" i="8"/>
  <c r="F253" i="8"/>
  <c r="G253" i="8"/>
  <c r="H253" i="8"/>
  <c r="I253" i="8"/>
  <c r="J253" i="8"/>
  <c r="K253" i="8"/>
  <c r="L253" i="8"/>
  <c r="M253" i="8"/>
  <c r="N253" i="8"/>
  <c r="O253" i="8"/>
  <c r="P253" i="8"/>
  <c r="Q253" i="8"/>
  <c r="R253" i="8"/>
  <c r="S253" i="8"/>
  <c r="T253" i="8"/>
  <c r="U253" i="8"/>
  <c r="V253" i="8"/>
  <c r="W253" i="8"/>
  <c r="X253" i="8"/>
  <c r="Y253" i="8"/>
  <c r="Z253" i="8"/>
  <c r="AA253" i="8"/>
  <c r="AB253" i="8"/>
  <c r="AC253" i="8"/>
  <c r="AD253" i="8"/>
  <c r="AE253" i="8"/>
  <c r="AF253" i="8"/>
  <c r="AG253" i="8"/>
  <c r="E68" i="1"/>
  <c r="E75" i="1"/>
  <c r="E104" i="1"/>
  <c r="E103" i="1"/>
  <c r="E121" i="1"/>
  <c r="E122" i="1"/>
  <c r="E127" i="1"/>
  <c r="E128" i="1"/>
  <c r="E129" i="1"/>
  <c r="E130" i="1"/>
  <c r="E131" i="1"/>
  <c r="E125" i="1"/>
  <c r="E123" i="1"/>
  <c r="E250" i="8"/>
  <c r="E254" i="8"/>
  <c r="E84" i="1"/>
  <c r="B13" i="13"/>
  <c r="W13" i="13"/>
  <c r="D84" i="1"/>
  <c r="D81" i="1"/>
  <c r="B15" i="13"/>
  <c r="B16" i="13"/>
  <c r="C13" i="13"/>
  <c r="H22" i="13"/>
  <c r="I22" i="13"/>
  <c r="J22" i="13"/>
  <c r="K22" i="13"/>
  <c r="L22" i="13"/>
  <c r="M22" i="13"/>
  <c r="N22" i="13"/>
  <c r="O22" i="13"/>
  <c r="P22" i="13"/>
  <c r="Q22" i="13"/>
  <c r="R22" i="13"/>
  <c r="S22" i="13"/>
  <c r="T22" i="13"/>
  <c r="X13" i="13"/>
  <c r="Y22" i="13"/>
  <c r="Z13" i="13"/>
  <c r="AB22" i="13"/>
  <c r="AC13" i="13"/>
  <c r="AI22" i="13"/>
  <c r="AJ22" i="13"/>
  <c r="AK13" i="13"/>
  <c r="AF13" i="13"/>
  <c r="B28" i="13"/>
  <c r="AG28" i="13"/>
  <c r="B435" i="1"/>
  <c r="B18" i="13"/>
  <c r="B19" i="13"/>
  <c r="B20" i="13"/>
  <c r="B21" i="13"/>
  <c r="B22" i="13"/>
  <c r="B24" i="13"/>
  <c r="AJ24" i="13"/>
  <c r="AI24" i="13"/>
  <c r="AE22" i="13"/>
  <c r="AE24" i="13"/>
  <c r="AB24" i="13"/>
  <c r="Y24" i="13"/>
  <c r="R24" i="13"/>
  <c r="N24" i="13"/>
  <c r="B164" i="1"/>
  <c r="C164" i="1"/>
  <c r="D164" i="1"/>
  <c r="O427" i="1"/>
  <c r="P427" i="1"/>
  <c r="Q427" i="1"/>
  <c r="R427" i="1"/>
  <c r="C430" i="1"/>
  <c r="D430" i="1"/>
  <c r="D179" i="1"/>
  <c r="D226" i="1"/>
  <c r="D50" i="5"/>
  <c r="D180" i="1"/>
  <c r="D227" i="1"/>
  <c r="D51" i="5"/>
  <c r="D168" i="1"/>
  <c r="D215" i="1"/>
  <c r="D44" i="5"/>
  <c r="D169" i="1"/>
  <c r="D216" i="1"/>
  <c r="D45" i="5"/>
  <c r="D170" i="1"/>
  <c r="D217" i="1"/>
  <c r="D46" i="5"/>
  <c r="D171" i="1"/>
  <c r="D218" i="1"/>
  <c r="D47" i="5"/>
  <c r="D172" i="1"/>
  <c r="D219" i="1"/>
  <c r="D48" i="5"/>
  <c r="D181" i="1"/>
  <c r="D228" i="1"/>
  <c r="D52" i="5"/>
  <c r="D182" i="1"/>
  <c r="D229" i="1"/>
  <c r="D53" i="5"/>
  <c r="D183" i="1"/>
  <c r="D230" i="1"/>
  <c r="D54" i="5"/>
  <c r="D55" i="5"/>
  <c r="C432" i="1"/>
  <c r="D432" i="1"/>
  <c r="D174" i="1"/>
  <c r="D221" i="1"/>
  <c r="D57" i="5"/>
  <c r="D175" i="1"/>
  <c r="D222" i="1"/>
  <c r="D58" i="5"/>
  <c r="D176" i="1"/>
  <c r="D223" i="1"/>
  <c r="D59" i="5"/>
  <c r="D185" i="1"/>
  <c r="D232" i="1"/>
  <c r="D61" i="5"/>
  <c r="D186" i="1"/>
  <c r="D233" i="1"/>
  <c r="D62" i="5"/>
  <c r="D187" i="1"/>
  <c r="D234" i="1"/>
  <c r="D63" i="5"/>
  <c r="D64" i="5"/>
  <c r="D65" i="5"/>
  <c r="E164" i="1"/>
  <c r="E430" i="1"/>
  <c r="E179" i="1"/>
  <c r="E226" i="1"/>
  <c r="E50" i="5"/>
  <c r="E168" i="1"/>
  <c r="E215" i="1"/>
  <c r="E44" i="5"/>
  <c r="E169" i="1"/>
  <c r="E216" i="1"/>
  <c r="E45" i="5"/>
  <c r="E170" i="1"/>
  <c r="E217" i="1"/>
  <c r="E46" i="5"/>
  <c r="E171" i="1"/>
  <c r="E218" i="1"/>
  <c r="E47" i="5"/>
  <c r="E172" i="1"/>
  <c r="E219" i="1"/>
  <c r="E48" i="5"/>
  <c r="E180" i="1"/>
  <c r="E227" i="1"/>
  <c r="E51" i="5"/>
  <c r="E181" i="1"/>
  <c r="E228" i="1"/>
  <c r="E52" i="5"/>
  <c r="E182" i="1"/>
  <c r="E229" i="1"/>
  <c r="E53" i="5"/>
  <c r="E183" i="1"/>
  <c r="E230" i="1"/>
  <c r="E54" i="5"/>
  <c r="E55" i="5"/>
  <c r="E432" i="1"/>
  <c r="E174" i="1"/>
  <c r="E221" i="1"/>
  <c r="E57" i="5"/>
  <c r="E175" i="1"/>
  <c r="E198" i="1"/>
  <c r="E222" i="1"/>
  <c r="E58" i="5"/>
  <c r="E176" i="1"/>
  <c r="E223" i="1"/>
  <c r="E59" i="5"/>
  <c r="E185" i="1"/>
  <c r="E232" i="1"/>
  <c r="E61" i="5"/>
  <c r="E186" i="1"/>
  <c r="E209" i="1"/>
  <c r="E233" i="1"/>
  <c r="E62" i="5"/>
  <c r="E187" i="1"/>
  <c r="E234" i="1"/>
  <c r="E63" i="5"/>
  <c r="E64" i="5"/>
  <c r="E65" i="5"/>
  <c r="F164" i="1"/>
  <c r="F430" i="1"/>
  <c r="F202" i="1"/>
  <c r="F179" i="1"/>
  <c r="F226" i="1"/>
  <c r="F50" i="5"/>
  <c r="G430" i="1"/>
  <c r="F191" i="1"/>
  <c r="F168" i="1"/>
  <c r="F215" i="1"/>
  <c r="F44" i="5"/>
  <c r="F169" i="1"/>
  <c r="F192" i="1"/>
  <c r="F216" i="1"/>
  <c r="F45" i="5"/>
  <c r="F170" i="1"/>
  <c r="F193" i="1"/>
  <c r="F217" i="1"/>
  <c r="F46" i="5"/>
  <c r="F171" i="1"/>
  <c r="F194" i="1"/>
  <c r="F218" i="1"/>
  <c r="F47" i="5"/>
  <c r="F172" i="1"/>
  <c r="F195" i="1"/>
  <c r="F219" i="1"/>
  <c r="F48" i="5"/>
  <c r="F180" i="1"/>
  <c r="F203" i="1"/>
  <c r="F227" i="1"/>
  <c r="F51" i="5"/>
  <c r="F181" i="1"/>
  <c r="F204" i="1"/>
  <c r="F228" i="1"/>
  <c r="F52" i="5"/>
  <c r="F182" i="1"/>
  <c r="F205" i="1"/>
  <c r="F229" i="1"/>
  <c r="F53" i="5"/>
  <c r="F183" i="1"/>
  <c r="F206" i="1"/>
  <c r="F230" i="1"/>
  <c r="F54" i="5"/>
  <c r="F55" i="5"/>
  <c r="F432" i="1"/>
  <c r="F174" i="1"/>
  <c r="F197" i="1"/>
  <c r="F221" i="1"/>
  <c r="F57" i="5"/>
  <c r="F175" i="1"/>
  <c r="F198" i="1"/>
  <c r="F222" i="1"/>
  <c r="F58" i="5"/>
  <c r="F176" i="1"/>
  <c r="F199" i="1"/>
  <c r="F223" i="1"/>
  <c r="F59" i="5"/>
  <c r="F185" i="1"/>
  <c r="F208" i="1"/>
  <c r="F232" i="1"/>
  <c r="F61" i="5"/>
  <c r="F186" i="1"/>
  <c r="F209" i="1"/>
  <c r="F233" i="1"/>
  <c r="F62" i="5"/>
  <c r="F187" i="1"/>
  <c r="F210" i="1"/>
  <c r="F234" i="1"/>
  <c r="F63" i="5"/>
  <c r="F64" i="5"/>
  <c r="F65" i="5"/>
  <c r="G164" i="1"/>
  <c r="G202" i="1"/>
  <c r="G179" i="1"/>
  <c r="G226" i="1"/>
  <c r="G50" i="5"/>
  <c r="H429" i="1"/>
  <c r="H430" i="1"/>
  <c r="G191" i="1"/>
  <c r="G168" i="1"/>
  <c r="G215" i="1"/>
  <c r="G44" i="5"/>
  <c r="G169" i="1"/>
  <c r="G192" i="1"/>
  <c r="G216" i="1"/>
  <c r="G45" i="5"/>
  <c r="G170" i="1"/>
  <c r="G193" i="1"/>
  <c r="G217" i="1"/>
  <c r="G46" i="5"/>
  <c r="G171" i="1"/>
  <c r="G194" i="1"/>
  <c r="G218" i="1"/>
  <c r="G47" i="5"/>
  <c r="G172" i="1"/>
  <c r="G195" i="1"/>
  <c r="G219" i="1"/>
  <c r="G48" i="5"/>
  <c r="G180" i="1"/>
  <c r="G203" i="1"/>
  <c r="G227" i="1"/>
  <c r="G51" i="5"/>
  <c r="G181" i="1"/>
  <c r="G204" i="1"/>
  <c r="G228" i="1"/>
  <c r="G52" i="5"/>
  <c r="G182" i="1"/>
  <c r="G205" i="1"/>
  <c r="G229" i="1"/>
  <c r="G53" i="5"/>
  <c r="G183" i="1"/>
  <c r="G206" i="1"/>
  <c r="G230" i="1"/>
  <c r="G54" i="5"/>
  <c r="G55" i="5"/>
  <c r="G432" i="1"/>
  <c r="G174" i="1"/>
  <c r="G197" i="1"/>
  <c r="G221" i="1"/>
  <c r="G57" i="5"/>
  <c r="G175" i="1"/>
  <c r="G198" i="1"/>
  <c r="G222" i="1"/>
  <c r="G58" i="5"/>
  <c r="G176" i="1"/>
  <c r="G199" i="1"/>
  <c r="G223" i="1"/>
  <c r="G59" i="5"/>
  <c r="G185" i="1"/>
  <c r="G208" i="1"/>
  <c r="G232" i="1"/>
  <c r="G61" i="5"/>
  <c r="G186" i="1"/>
  <c r="G209" i="1"/>
  <c r="G233" i="1"/>
  <c r="G62" i="5"/>
  <c r="G187" i="1"/>
  <c r="G210" i="1"/>
  <c r="G234" i="1"/>
  <c r="G63" i="5"/>
  <c r="G64" i="5"/>
  <c r="G65" i="5"/>
  <c r="H164" i="1"/>
  <c r="H202" i="1"/>
  <c r="H179" i="1"/>
  <c r="H226" i="1"/>
  <c r="H50" i="5"/>
  <c r="I429" i="1"/>
  <c r="I430" i="1"/>
  <c r="H191" i="1"/>
  <c r="H168" i="1"/>
  <c r="H215" i="1"/>
  <c r="H44" i="5"/>
  <c r="H169" i="1"/>
  <c r="H192" i="1"/>
  <c r="H216" i="1"/>
  <c r="H45" i="5"/>
  <c r="H170" i="1"/>
  <c r="H193" i="1"/>
  <c r="H217" i="1"/>
  <c r="H46" i="5"/>
  <c r="H171" i="1"/>
  <c r="H194" i="1"/>
  <c r="H218" i="1"/>
  <c r="H47" i="5"/>
  <c r="H172" i="1"/>
  <c r="H195" i="1"/>
  <c r="H219" i="1"/>
  <c r="H48" i="5"/>
  <c r="H180" i="1"/>
  <c r="H203" i="1"/>
  <c r="H227" i="1"/>
  <c r="H51" i="5"/>
  <c r="H181" i="1"/>
  <c r="H204" i="1"/>
  <c r="H228" i="1"/>
  <c r="H52" i="5"/>
  <c r="H182" i="1"/>
  <c r="H205" i="1"/>
  <c r="H229" i="1"/>
  <c r="H53" i="5"/>
  <c r="H183" i="1"/>
  <c r="H206" i="1"/>
  <c r="H230" i="1"/>
  <c r="H54" i="5"/>
  <c r="H55" i="5"/>
  <c r="H431" i="1"/>
  <c r="H432" i="1"/>
  <c r="H174" i="1"/>
  <c r="H197" i="1"/>
  <c r="H221" i="1"/>
  <c r="H57" i="5"/>
  <c r="H175" i="1"/>
  <c r="H198" i="1"/>
  <c r="H222" i="1"/>
  <c r="H58" i="5"/>
  <c r="H176" i="1"/>
  <c r="H199" i="1"/>
  <c r="H223" i="1"/>
  <c r="H59" i="5"/>
  <c r="H185" i="1"/>
  <c r="H208" i="1"/>
  <c r="H232" i="1"/>
  <c r="H61" i="5"/>
  <c r="H186" i="1"/>
  <c r="H209" i="1"/>
  <c r="H233" i="1"/>
  <c r="H62" i="5"/>
  <c r="H187" i="1"/>
  <c r="H210" i="1"/>
  <c r="H234" i="1"/>
  <c r="H63" i="5"/>
  <c r="H64" i="5"/>
  <c r="H65" i="5"/>
  <c r="I164" i="1"/>
  <c r="I202" i="1"/>
  <c r="I179" i="1"/>
  <c r="I226" i="1"/>
  <c r="I50" i="5"/>
  <c r="J429" i="1"/>
  <c r="J430" i="1"/>
  <c r="I191" i="1"/>
  <c r="I168" i="1"/>
  <c r="I215" i="1"/>
  <c r="I44" i="5"/>
  <c r="I169" i="1"/>
  <c r="I192" i="1"/>
  <c r="I216" i="1"/>
  <c r="I45" i="5"/>
  <c r="I170" i="1"/>
  <c r="I193" i="1"/>
  <c r="I217" i="1"/>
  <c r="I46" i="5"/>
  <c r="I171" i="1"/>
  <c r="I194" i="1"/>
  <c r="I218" i="1"/>
  <c r="I47" i="5"/>
  <c r="I172" i="1"/>
  <c r="I195" i="1"/>
  <c r="I219" i="1"/>
  <c r="I48" i="5"/>
  <c r="I180" i="1"/>
  <c r="I203" i="1"/>
  <c r="I227" i="1"/>
  <c r="I51" i="5"/>
  <c r="I181" i="1"/>
  <c r="I204" i="1"/>
  <c r="I228" i="1"/>
  <c r="I52" i="5"/>
  <c r="I182" i="1"/>
  <c r="I205" i="1"/>
  <c r="I229" i="1"/>
  <c r="I53" i="5"/>
  <c r="I183" i="1"/>
  <c r="I206" i="1"/>
  <c r="I230" i="1"/>
  <c r="I54" i="5"/>
  <c r="I55" i="5"/>
  <c r="I431" i="1"/>
  <c r="I432" i="1"/>
  <c r="I174" i="1"/>
  <c r="I197" i="1"/>
  <c r="I221" i="1"/>
  <c r="I57" i="5"/>
  <c r="I175" i="1"/>
  <c r="I198" i="1"/>
  <c r="I222" i="1"/>
  <c r="I58" i="5"/>
  <c r="I176" i="1"/>
  <c r="I199" i="1"/>
  <c r="I223" i="1"/>
  <c r="I59" i="5"/>
  <c r="I185" i="1"/>
  <c r="I208" i="1"/>
  <c r="I232" i="1"/>
  <c r="I61" i="5"/>
  <c r="I186" i="1"/>
  <c r="I209" i="1"/>
  <c r="I233" i="1"/>
  <c r="I62" i="5"/>
  <c r="I187" i="1"/>
  <c r="I210" i="1"/>
  <c r="I234" i="1"/>
  <c r="I63" i="5"/>
  <c r="I64" i="5"/>
  <c r="I65" i="5"/>
  <c r="J164" i="1"/>
  <c r="J202" i="1"/>
  <c r="J179" i="1"/>
  <c r="J226" i="1"/>
  <c r="J50" i="5"/>
  <c r="K429" i="1"/>
  <c r="K430" i="1"/>
  <c r="J191" i="1"/>
  <c r="J168" i="1"/>
  <c r="J215" i="1"/>
  <c r="J44" i="5"/>
  <c r="J169" i="1"/>
  <c r="J192" i="1"/>
  <c r="J216" i="1"/>
  <c r="J45" i="5"/>
  <c r="J170" i="1"/>
  <c r="J193" i="1"/>
  <c r="J217" i="1"/>
  <c r="J46" i="5"/>
  <c r="J171" i="1"/>
  <c r="J194" i="1"/>
  <c r="J218" i="1"/>
  <c r="J47" i="5"/>
  <c r="J172" i="1"/>
  <c r="J195" i="1"/>
  <c r="J219" i="1"/>
  <c r="J48" i="5"/>
  <c r="J180" i="1"/>
  <c r="J203" i="1"/>
  <c r="J227" i="1"/>
  <c r="J51" i="5"/>
  <c r="J181" i="1"/>
  <c r="J204" i="1"/>
  <c r="J228" i="1"/>
  <c r="J52" i="5"/>
  <c r="J182" i="1"/>
  <c r="J205" i="1"/>
  <c r="J229" i="1"/>
  <c r="J53" i="5"/>
  <c r="J183" i="1"/>
  <c r="J206" i="1"/>
  <c r="J230" i="1"/>
  <c r="J54" i="5"/>
  <c r="J55" i="5"/>
  <c r="J431" i="1"/>
  <c r="J432" i="1"/>
  <c r="J174" i="1"/>
  <c r="J197" i="1"/>
  <c r="J221" i="1"/>
  <c r="J57" i="5"/>
  <c r="J175" i="1"/>
  <c r="J198" i="1"/>
  <c r="J222" i="1"/>
  <c r="J58" i="5"/>
  <c r="J176" i="1"/>
  <c r="J199" i="1"/>
  <c r="J223" i="1"/>
  <c r="J59" i="5"/>
  <c r="J185" i="1"/>
  <c r="J208" i="1"/>
  <c r="J232" i="1"/>
  <c r="J61" i="5"/>
  <c r="J186" i="1"/>
  <c r="J209" i="1"/>
  <c r="J233" i="1"/>
  <c r="J62" i="5"/>
  <c r="J187" i="1"/>
  <c r="J210" i="1"/>
  <c r="J234" i="1"/>
  <c r="J63" i="5"/>
  <c r="J64" i="5"/>
  <c r="J65" i="5"/>
  <c r="K164" i="1"/>
  <c r="K202" i="1"/>
  <c r="K179" i="1"/>
  <c r="K226" i="1"/>
  <c r="K50" i="5"/>
  <c r="L429" i="1"/>
  <c r="L430" i="1"/>
  <c r="K191" i="1"/>
  <c r="K168" i="1"/>
  <c r="K215" i="1"/>
  <c r="K44" i="5"/>
  <c r="K169" i="1"/>
  <c r="K192" i="1"/>
  <c r="K216" i="1"/>
  <c r="K45" i="5"/>
  <c r="K170" i="1"/>
  <c r="K193" i="1"/>
  <c r="K217" i="1"/>
  <c r="K46" i="5"/>
  <c r="K171" i="1"/>
  <c r="K194" i="1"/>
  <c r="K218" i="1"/>
  <c r="K47" i="5"/>
  <c r="K172" i="1"/>
  <c r="K195" i="1"/>
  <c r="K219" i="1"/>
  <c r="K48" i="5"/>
  <c r="K180" i="1"/>
  <c r="K203" i="1"/>
  <c r="K227" i="1"/>
  <c r="K51" i="5"/>
  <c r="K181" i="1"/>
  <c r="K204" i="1"/>
  <c r="K228" i="1"/>
  <c r="K52" i="5"/>
  <c r="K182" i="1"/>
  <c r="K205" i="1"/>
  <c r="K229" i="1"/>
  <c r="K53" i="5"/>
  <c r="K183" i="1"/>
  <c r="K206" i="1"/>
  <c r="K230" i="1"/>
  <c r="K54" i="5"/>
  <c r="K55" i="5"/>
  <c r="K431" i="1"/>
  <c r="K432" i="1"/>
  <c r="K174" i="1"/>
  <c r="K197" i="1"/>
  <c r="K221" i="1"/>
  <c r="K57" i="5"/>
  <c r="K175" i="1"/>
  <c r="K198" i="1"/>
  <c r="K222" i="1"/>
  <c r="K58" i="5"/>
  <c r="K176" i="1"/>
  <c r="K199" i="1"/>
  <c r="K223" i="1"/>
  <c r="K59" i="5"/>
  <c r="K185" i="1"/>
  <c r="K208" i="1"/>
  <c r="K232" i="1"/>
  <c r="K61" i="5"/>
  <c r="K186" i="1"/>
  <c r="K209" i="1"/>
  <c r="K233" i="1"/>
  <c r="K62" i="5"/>
  <c r="K187" i="1"/>
  <c r="K210" i="1"/>
  <c r="K234" i="1"/>
  <c r="K63" i="5"/>
  <c r="K64" i="5"/>
  <c r="K65" i="5"/>
  <c r="L164" i="1"/>
  <c r="L202" i="1"/>
  <c r="L179" i="1"/>
  <c r="L226" i="1"/>
  <c r="L50" i="5"/>
  <c r="M429" i="1"/>
  <c r="M430" i="1"/>
  <c r="L191" i="1"/>
  <c r="L168" i="1"/>
  <c r="L215" i="1"/>
  <c r="L44" i="5"/>
  <c r="L169" i="1"/>
  <c r="L192" i="1"/>
  <c r="L216" i="1"/>
  <c r="L45" i="5"/>
  <c r="L170" i="1"/>
  <c r="L193" i="1"/>
  <c r="L217" i="1"/>
  <c r="L46" i="5"/>
  <c r="L171" i="1"/>
  <c r="L194" i="1"/>
  <c r="L218" i="1"/>
  <c r="L47" i="5"/>
  <c r="L172" i="1"/>
  <c r="L195" i="1"/>
  <c r="L219" i="1"/>
  <c r="L48" i="5"/>
  <c r="L180" i="1"/>
  <c r="L203" i="1"/>
  <c r="L227" i="1"/>
  <c r="L51" i="5"/>
  <c r="L181" i="1"/>
  <c r="L204" i="1"/>
  <c r="L228" i="1"/>
  <c r="L52" i="5"/>
  <c r="L182" i="1"/>
  <c r="L205" i="1"/>
  <c r="L229" i="1"/>
  <c r="L53" i="5"/>
  <c r="L183" i="1"/>
  <c r="L206" i="1"/>
  <c r="L230" i="1"/>
  <c r="L54" i="5"/>
  <c r="L55" i="5"/>
  <c r="L431" i="1"/>
  <c r="L432" i="1"/>
  <c r="L174" i="1"/>
  <c r="L197" i="1"/>
  <c r="L221" i="1"/>
  <c r="L57" i="5"/>
  <c r="L175" i="1"/>
  <c r="L198" i="1"/>
  <c r="L222" i="1"/>
  <c r="L58" i="5"/>
  <c r="L176" i="1"/>
  <c r="L199" i="1"/>
  <c r="L223" i="1"/>
  <c r="L59" i="5"/>
  <c r="L185" i="1"/>
  <c r="L208" i="1"/>
  <c r="L232" i="1"/>
  <c r="L61" i="5"/>
  <c r="L186" i="1"/>
  <c r="L209" i="1"/>
  <c r="L233" i="1"/>
  <c r="L62" i="5"/>
  <c r="L187" i="1"/>
  <c r="L210" i="1"/>
  <c r="L234" i="1"/>
  <c r="L63" i="5"/>
  <c r="L64" i="5"/>
  <c r="L65" i="5"/>
  <c r="M164" i="1"/>
  <c r="M202" i="1"/>
  <c r="M179" i="1"/>
  <c r="M226" i="1"/>
  <c r="M50" i="5"/>
  <c r="N429" i="1"/>
  <c r="N430" i="1"/>
  <c r="M191" i="1"/>
  <c r="M168" i="1"/>
  <c r="M215" i="1"/>
  <c r="M44" i="5"/>
  <c r="M169" i="1"/>
  <c r="M192" i="1"/>
  <c r="M216" i="1"/>
  <c r="M45" i="5"/>
  <c r="M170" i="1"/>
  <c r="M193" i="1"/>
  <c r="M217" i="1"/>
  <c r="M46" i="5"/>
  <c r="M171" i="1"/>
  <c r="M194" i="1"/>
  <c r="M218" i="1"/>
  <c r="M47" i="5"/>
  <c r="M172" i="1"/>
  <c r="M195" i="1"/>
  <c r="M219" i="1"/>
  <c r="M48" i="5"/>
  <c r="M180" i="1"/>
  <c r="M203" i="1"/>
  <c r="M227" i="1"/>
  <c r="M51" i="5"/>
  <c r="M181" i="1"/>
  <c r="M204" i="1"/>
  <c r="M228" i="1"/>
  <c r="M52" i="5"/>
  <c r="M182" i="1"/>
  <c r="M205" i="1"/>
  <c r="M229" i="1"/>
  <c r="M53" i="5"/>
  <c r="M183" i="1"/>
  <c r="M206" i="1"/>
  <c r="M230" i="1"/>
  <c r="M54" i="5"/>
  <c r="M55" i="5"/>
  <c r="M431" i="1"/>
  <c r="M432" i="1"/>
  <c r="M174" i="1"/>
  <c r="M197" i="1"/>
  <c r="M221" i="1"/>
  <c r="M57" i="5"/>
  <c r="M175" i="1"/>
  <c r="M198" i="1"/>
  <c r="M222" i="1"/>
  <c r="M58" i="5"/>
  <c r="M176" i="1"/>
  <c r="M199" i="1"/>
  <c r="M223" i="1"/>
  <c r="M59" i="5"/>
  <c r="M185" i="1"/>
  <c r="M208" i="1"/>
  <c r="M232" i="1"/>
  <c r="M61" i="5"/>
  <c r="M186" i="1"/>
  <c r="M209" i="1"/>
  <c r="M233" i="1"/>
  <c r="M62" i="5"/>
  <c r="M187" i="1"/>
  <c r="M210" i="1"/>
  <c r="M234" i="1"/>
  <c r="M63" i="5"/>
  <c r="M64" i="5"/>
  <c r="M65" i="5"/>
  <c r="N164" i="1"/>
  <c r="N202" i="1"/>
  <c r="N179" i="1"/>
  <c r="N226" i="1"/>
  <c r="N50" i="5"/>
  <c r="O429" i="1"/>
  <c r="O430" i="1"/>
  <c r="N191" i="1"/>
  <c r="N168" i="1"/>
  <c r="N215" i="1"/>
  <c r="N44" i="5"/>
  <c r="N169" i="1"/>
  <c r="N192" i="1"/>
  <c r="N216" i="1"/>
  <c r="N45" i="5"/>
  <c r="N170" i="1"/>
  <c r="N193" i="1"/>
  <c r="N217" i="1"/>
  <c r="N46" i="5"/>
  <c r="N171" i="1"/>
  <c r="N194" i="1"/>
  <c r="N218" i="1"/>
  <c r="N47" i="5"/>
  <c r="N172" i="1"/>
  <c r="N195" i="1"/>
  <c r="N219" i="1"/>
  <c r="N48" i="5"/>
  <c r="N180" i="1"/>
  <c r="N203" i="1"/>
  <c r="N227" i="1"/>
  <c r="N51" i="5"/>
  <c r="N181" i="1"/>
  <c r="N204" i="1"/>
  <c r="N228" i="1"/>
  <c r="N52" i="5"/>
  <c r="N182" i="1"/>
  <c r="N205" i="1"/>
  <c r="N229" i="1"/>
  <c r="N53" i="5"/>
  <c r="N183" i="1"/>
  <c r="N206" i="1"/>
  <c r="N230" i="1"/>
  <c r="N54" i="5"/>
  <c r="N55" i="5"/>
  <c r="N431" i="1"/>
  <c r="N432" i="1"/>
  <c r="N174" i="1"/>
  <c r="N197" i="1"/>
  <c r="N221" i="1"/>
  <c r="N57" i="5"/>
  <c r="N175" i="1"/>
  <c r="N198" i="1"/>
  <c r="N222" i="1"/>
  <c r="N58" i="5"/>
  <c r="N176" i="1"/>
  <c r="N199" i="1"/>
  <c r="N223" i="1"/>
  <c r="N59" i="5"/>
  <c r="N185" i="1"/>
  <c r="N208" i="1"/>
  <c r="N232" i="1"/>
  <c r="N61" i="5"/>
  <c r="N186" i="1"/>
  <c r="N209" i="1"/>
  <c r="N233" i="1"/>
  <c r="N62" i="5"/>
  <c r="N187" i="1"/>
  <c r="N210" i="1"/>
  <c r="N234" i="1"/>
  <c r="N63" i="5"/>
  <c r="N64" i="5"/>
  <c r="N65" i="5"/>
  <c r="O164" i="1"/>
  <c r="O202" i="1"/>
  <c r="O179" i="1"/>
  <c r="O226" i="1"/>
  <c r="O50" i="5"/>
  <c r="P429" i="1"/>
  <c r="P430" i="1"/>
  <c r="O191" i="1"/>
  <c r="O168" i="1"/>
  <c r="O215" i="1"/>
  <c r="O44" i="5"/>
  <c r="O169" i="1"/>
  <c r="O192" i="1"/>
  <c r="O216" i="1"/>
  <c r="O45" i="5"/>
  <c r="O170" i="1"/>
  <c r="O193" i="1"/>
  <c r="O217" i="1"/>
  <c r="O46" i="5"/>
  <c r="O171" i="1"/>
  <c r="O194" i="1"/>
  <c r="O218" i="1"/>
  <c r="O47" i="5"/>
  <c r="O172" i="1"/>
  <c r="O195" i="1"/>
  <c r="O219" i="1"/>
  <c r="O48" i="5"/>
  <c r="O180" i="1"/>
  <c r="O203" i="1"/>
  <c r="O227" i="1"/>
  <c r="O51" i="5"/>
  <c r="O181" i="1"/>
  <c r="O204" i="1"/>
  <c r="O228" i="1"/>
  <c r="O52" i="5"/>
  <c r="O182" i="1"/>
  <c r="O205" i="1"/>
  <c r="O229" i="1"/>
  <c r="O53" i="5"/>
  <c r="O183" i="1"/>
  <c r="O206" i="1"/>
  <c r="O230" i="1"/>
  <c r="O54" i="5"/>
  <c r="O55" i="5"/>
  <c r="O431" i="1"/>
  <c r="O432" i="1"/>
  <c r="O174" i="1"/>
  <c r="O197" i="1"/>
  <c r="O221" i="1"/>
  <c r="O57" i="5"/>
  <c r="O175" i="1"/>
  <c r="O198" i="1"/>
  <c r="O222" i="1"/>
  <c r="O58" i="5"/>
  <c r="O176" i="1"/>
  <c r="O199" i="1"/>
  <c r="O223" i="1"/>
  <c r="O59" i="5"/>
  <c r="O185" i="1"/>
  <c r="O208" i="1"/>
  <c r="O232" i="1"/>
  <c r="O61" i="5"/>
  <c r="O186" i="1"/>
  <c r="O209" i="1"/>
  <c r="O233" i="1"/>
  <c r="O62" i="5"/>
  <c r="O187" i="1"/>
  <c r="O210" i="1"/>
  <c r="O234" i="1"/>
  <c r="O63" i="5"/>
  <c r="O64" i="5"/>
  <c r="O65" i="5"/>
  <c r="P164" i="1"/>
  <c r="P202" i="1"/>
  <c r="P179" i="1"/>
  <c r="P226" i="1"/>
  <c r="P50" i="5"/>
  <c r="Q429" i="1"/>
  <c r="Q430" i="1"/>
  <c r="P191" i="1"/>
  <c r="P168" i="1"/>
  <c r="P215" i="1"/>
  <c r="P44" i="5"/>
  <c r="P169" i="1"/>
  <c r="P192" i="1"/>
  <c r="P216" i="1"/>
  <c r="P45" i="5"/>
  <c r="P170" i="1"/>
  <c r="P193" i="1"/>
  <c r="P217" i="1"/>
  <c r="P46" i="5"/>
  <c r="P171" i="1"/>
  <c r="P194" i="1"/>
  <c r="P218" i="1"/>
  <c r="P47" i="5"/>
  <c r="P172" i="1"/>
  <c r="P195" i="1"/>
  <c r="P219" i="1"/>
  <c r="P48" i="5"/>
  <c r="P180" i="1"/>
  <c r="P203" i="1"/>
  <c r="P227" i="1"/>
  <c r="P51" i="5"/>
  <c r="P181" i="1"/>
  <c r="P204" i="1"/>
  <c r="P228" i="1"/>
  <c r="P52" i="5"/>
  <c r="P182" i="1"/>
  <c r="P205" i="1"/>
  <c r="P229" i="1"/>
  <c r="P53" i="5"/>
  <c r="P183" i="1"/>
  <c r="P206" i="1"/>
  <c r="P230" i="1"/>
  <c r="P54" i="5"/>
  <c r="P55" i="5"/>
  <c r="P431" i="1"/>
  <c r="P432" i="1"/>
  <c r="P174" i="1"/>
  <c r="P197" i="1"/>
  <c r="P221" i="1"/>
  <c r="P57" i="5"/>
  <c r="P175" i="1"/>
  <c r="P198" i="1"/>
  <c r="P222" i="1"/>
  <c r="P58" i="5"/>
  <c r="P176" i="1"/>
  <c r="P199" i="1"/>
  <c r="P223" i="1"/>
  <c r="P59" i="5"/>
  <c r="P185" i="1"/>
  <c r="P208" i="1"/>
  <c r="P232" i="1"/>
  <c r="P61" i="5"/>
  <c r="P186" i="1"/>
  <c r="P209" i="1"/>
  <c r="P233" i="1"/>
  <c r="P62" i="5"/>
  <c r="P187" i="1"/>
  <c r="P210" i="1"/>
  <c r="P234" i="1"/>
  <c r="P63" i="5"/>
  <c r="P64" i="5"/>
  <c r="P65" i="5"/>
  <c r="Q164" i="1"/>
  <c r="Q202" i="1"/>
  <c r="Q179" i="1"/>
  <c r="Q226" i="1"/>
  <c r="Q50" i="5"/>
  <c r="R429" i="1"/>
  <c r="R430" i="1"/>
  <c r="Q191" i="1"/>
  <c r="Q168" i="1"/>
  <c r="Q215" i="1"/>
  <c r="Q44" i="5"/>
  <c r="Q169" i="1"/>
  <c r="Q192" i="1"/>
  <c r="Q216" i="1"/>
  <c r="Q45" i="5"/>
  <c r="Q170" i="1"/>
  <c r="Q193" i="1"/>
  <c r="Q217" i="1"/>
  <c r="Q46" i="5"/>
  <c r="Q171" i="1"/>
  <c r="Q194" i="1"/>
  <c r="Q218" i="1"/>
  <c r="Q47" i="5"/>
  <c r="Q172" i="1"/>
  <c r="Q195" i="1"/>
  <c r="Q219" i="1"/>
  <c r="Q48" i="5"/>
  <c r="Q180" i="1"/>
  <c r="Q203" i="1"/>
  <c r="Q227" i="1"/>
  <c r="Q51" i="5"/>
  <c r="Q181" i="1"/>
  <c r="Q204" i="1"/>
  <c r="Q228" i="1"/>
  <c r="Q52" i="5"/>
  <c r="Q182" i="1"/>
  <c r="Q205" i="1"/>
  <c r="Q229" i="1"/>
  <c r="Q53" i="5"/>
  <c r="Q183" i="1"/>
  <c r="Q206" i="1"/>
  <c r="Q230" i="1"/>
  <c r="Q54" i="5"/>
  <c r="Q55" i="5"/>
  <c r="Q431" i="1"/>
  <c r="Q432" i="1"/>
  <c r="Q174" i="1"/>
  <c r="Q197" i="1"/>
  <c r="Q221" i="1"/>
  <c r="Q57" i="5"/>
  <c r="Q175" i="1"/>
  <c r="Q198" i="1"/>
  <c r="Q222" i="1"/>
  <c r="Q58" i="5"/>
  <c r="Q176" i="1"/>
  <c r="Q199" i="1"/>
  <c r="Q223" i="1"/>
  <c r="Q59" i="5"/>
  <c r="Q185" i="1"/>
  <c r="Q208" i="1"/>
  <c r="Q232" i="1"/>
  <c r="Q61" i="5"/>
  <c r="Q186" i="1"/>
  <c r="Q209" i="1"/>
  <c r="Q233" i="1"/>
  <c r="Q62" i="5"/>
  <c r="Q187" i="1"/>
  <c r="Q210" i="1"/>
  <c r="Q234" i="1"/>
  <c r="Q63" i="5"/>
  <c r="Q64" i="5"/>
  <c r="Q65" i="5"/>
  <c r="R164" i="1"/>
  <c r="S427" i="1"/>
  <c r="R202" i="1"/>
  <c r="R179" i="1"/>
  <c r="R226" i="1"/>
  <c r="R50" i="5"/>
  <c r="S429" i="1"/>
  <c r="S430" i="1"/>
  <c r="R191" i="1"/>
  <c r="R168" i="1"/>
  <c r="R215" i="1"/>
  <c r="R44" i="5"/>
  <c r="R169" i="1"/>
  <c r="R192" i="1"/>
  <c r="R216" i="1"/>
  <c r="R45" i="5"/>
  <c r="R170" i="1"/>
  <c r="R193" i="1"/>
  <c r="R217" i="1"/>
  <c r="R46" i="5"/>
  <c r="R171" i="1"/>
  <c r="R194" i="1"/>
  <c r="R218" i="1"/>
  <c r="R47" i="5"/>
  <c r="R172" i="1"/>
  <c r="R195" i="1"/>
  <c r="R219" i="1"/>
  <c r="R48" i="5"/>
  <c r="R180" i="1"/>
  <c r="R203" i="1"/>
  <c r="R227" i="1"/>
  <c r="R51" i="5"/>
  <c r="R181" i="1"/>
  <c r="R204" i="1"/>
  <c r="R228" i="1"/>
  <c r="R52" i="5"/>
  <c r="R182" i="1"/>
  <c r="R205" i="1"/>
  <c r="R229" i="1"/>
  <c r="R53" i="5"/>
  <c r="R183" i="1"/>
  <c r="R206" i="1"/>
  <c r="R230" i="1"/>
  <c r="R54" i="5"/>
  <c r="R55" i="5"/>
  <c r="R431" i="1"/>
  <c r="R432" i="1"/>
  <c r="R174" i="1"/>
  <c r="R197" i="1"/>
  <c r="R221" i="1"/>
  <c r="R57" i="5"/>
  <c r="R175" i="1"/>
  <c r="R198" i="1"/>
  <c r="R222" i="1"/>
  <c r="R58" i="5"/>
  <c r="R176" i="1"/>
  <c r="R199" i="1"/>
  <c r="R223" i="1"/>
  <c r="R59" i="5"/>
  <c r="R185" i="1"/>
  <c r="R208" i="1"/>
  <c r="R232" i="1"/>
  <c r="R61" i="5"/>
  <c r="R186" i="1"/>
  <c r="R209" i="1"/>
  <c r="R233" i="1"/>
  <c r="R62" i="5"/>
  <c r="R187" i="1"/>
  <c r="R210" i="1"/>
  <c r="R234" i="1"/>
  <c r="R63" i="5"/>
  <c r="R64" i="5"/>
  <c r="R65" i="5"/>
  <c r="S164" i="1"/>
  <c r="T427" i="1"/>
  <c r="U427" i="1"/>
  <c r="V427" i="1"/>
  <c r="W427" i="1"/>
  <c r="X427" i="1"/>
  <c r="Y427" i="1"/>
  <c r="Z427" i="1"/>
  <c r="S202" i="1"/>
  <c r="S179" i="1"/>
  <c r="S226" i="1"/>
  <c r="S50" i="5"/>
  <c r="T429" i="1"/>
  <c r="T430" i="1"/>
  <c r="S191" i="1"/>
  <c r="S168" i="1"/>
  <c r="S215" i="1"/>
  <c r="S44" i="5"/>
  <c r="S169" i="1"/>
  <c r="S192" i="1"/>
  <c r="S216" i="1"/>
  <c r="S45" i="5"/>
  <c r="S170" i="1"/>
  <c r="S193" i="1"/>
  <c r="S217" i="1"/>
  <c r="S46" i="5"/>
  <c r="S171" i="1"/>
  <c r="S194" i="1"/>
  <c r="S218" i="1"/>
  <c r="S47" i="5"/>
  <c r="S172" i="1"/>
  <c r="S195" i="1"/>
  <c r="S219" i="1"/>
  <c r="S48" i="5"/>
  <c r="S180" i="1"/>
  <c r="S203" i="1"/>
  <c r="S227" i="1"/>
  <c r="S51" i="5"/>
  <c r="S181" i="1"/>
  <c r="S204" i="1"/>
  <c r="S228" i="1"/>
  <c r="S52" i="5"/>
  <c r="S182" i="1"/>
  <c r="S205" i="1"/>
  <c r="S229" i="1"/>
  <c r="S53" i="5"/>
  <c r="S183" i="1"/>
  <c r="S206" i="1"/>
  <c r="S230" i="1"/>
  <c r="S54" i="5"/>
  <c r="S55" i="5"/>
  <c r="S431" i="1"/>
  <c r="S432" i="1"/>
  <c r="S174" i="1"/>
  <c r="S197" i="1"/>
  <c r="S221" i="1"/>
  <c r="S57" i="5"/>
  <c r="S175" i="1"/>
  <c r="S198" i="1"/>
  <c r="S222" i="1"/>
  <c r="S58" i="5"/>
  <c r="S176" i="1"/>
  <c r="S199" i="1"/>
  <c r="S223" i="1"/>
  <c r="S59" i="5"/>
  <c r="S185" i="1"/>
  <c r="S208" i="1"/>
  <c r="S232" i="1"/>
  <c r="S61" i="5"/>
  <c r="S186" i="1"/>
  <c r="S209" i="1"/>
  <c r="S233" i="1"/>
  <c r="S62" i="5"/>
  <c r="S187" i="1"/>
  <c r="S210" i="1"/>
  <c r="S234" i="1"/>
  <c r="S63" i="5"/>
  <c r="S64" i="5"/>
  <c r="S65" i="5"/>
  <c r="T164" i="1"/>
  <c r="T202" i="1"/>
  <c r="T179" i="1"/>
  <c r="T226" i="1"/>
  <c r="T50" i="5"/>
  <c r="U429" i="1"/>
  <c r="U430" i="1"/>
  <c r="T191" i="1"/>
  <c r="T168" i="1"/>
  <c r="T215" i="1"/>
  <c r="T44" i="5"/>
  <c r="T169" i="1"/>
  <c r="T192" i="1"/>
  <c r="T216" i="1"/>
  <c r="T45" i="5"/>
  <c r="T170" i="1"/>
  <c r="T193" i="1"/>
  <c r="T217" i="1"/>
  <c r="T46" i="5"/>
  <c r="T171" i="1"/>
  <c r="T194" i="1"/>
  <c r="T218" i="1"/>
  <c r="T47" i="5"/>
  <c r="T172" i="1"/>
  <c r="T195" i="1"/>
  <c r="T219" i="1"/>
  <c r="T48" i="5"/>
  <c r="T180" i="1"/>
  <c r="T203" i="1"/>
  <c r="T227" i="1"/>
  <c r="T51" i="5"/>
  <c r="T181" i="1"/>
  <c r="T204" i="1"/>
  <c r="T228" i="1"/>
  <c r="T52" i="5"/>
  <c r="T182" i="1"/>
  <c r="T205" i="1"/>
  <c r="T229" i="1"/>
  <c r="T53" i="5"/>
  <c r="T183" i="1"/>
  <c r="T206" i="1"/>
  <c r="T230" i="1"/>
  <c r="T54" i="5"/>
  <c r="T55" i="5"/>
  <c r="T431" i="1"/>
  <c r="T432" i="1"/>
  <c r="T174" i="1"/>
  <c r="T197" i="1"/>
  <c r="T221" i="1"/>
  <c r="T57" i="5"/>
  <c r="T175" i="1"/>
  <c r="T198" i="1"/>
  <c r="T222" i="1"/>
  <c r="T58" i="5"/>
  <c r="T176" i="1"/>
  <c r="T199" i="1"/>
  <c r="T223" i="1"/>
  <c r="T59" i="5"/>
  <c r="T185" i="1"/>
  <c r="T208" i="1"/>
  <c r="T232" i="1"/>
  <c r="T61" i="5"/>
  <c r="T186" i="1"/>
  <c r="T209" i="1"/>
  <c r="T233" i="1"/>
  <c r="T62" i="5"/>
  <c r="T187" i="1"/>
  <c r="T210" i="1"/>
  <c r="T234" i="1"/>
  <c r="T63" i="5"/>
  <c r="T64" i="5"/>
  <c r="T65" i="5"/>
  <c r="U164" i="1"/>
  <c r="U202" i="1"/>
  <c r="U179" i="1"/>
  <c r="U226" i="1"/>
  <c r="U50" i="5"/>
  <c r="V429" i="1"/>
  <c r="V430" i="1"/>
  <c r="U191" i="1"/>
  <c r="U168" i="1"/>
  <c r="U215" i="1"/>
  <c r="U44" i="5"/>
  <c r="U169" i="1"/>
  <c r="U192" i="1"/>
  <c r="U216" i="1"/>
  <c r="U45" i="5"/>
  <c r="U170" i="1"/>
  <c r="U193" i="1"/>
  <c r="U217" i="1"/>
  <c r="U46" i="5"/>
  <c r="U171" i="1"/>
  <c r="U194" i="1"/>
  <c r="U218" i="1"/>
  <c r="U47" i="5"/>
  <c r="U172" i="1"/>
  <c r="U195" i="1"/>
  <c r="U219" i="1"/>
  <c r="U48" i="5"/>
  <c r="U180" i="1"/>
  <c r="U203" i="1"/>
  <c r="U227" i="1"/>
  <c r="U51" i="5"/>
  <c r="U181" i="1"/>
  <c r="U204" i="1"/>
  <c r="U228" i="1"/>
  <c r="U52" i="5"/>
  <c r="U182" i="1"/>
  <c r="U205" i="1"/>
  <c r="U229" i="1"/>
  <c r="U53" i="5"/>
  <c r="U183" i="1"/>
  <c r="U206" i="1"/>
  <c r="U230" i="1"/>
  <c r="U54" i="5"/>
  <c r="U55" i="5"/>
  <c r="U431" i="1"/>
  <c r="U432" i="1"/>
  <c r="U174" i="1"/>
  <c r="U197" i="1"/>
  <c r="U221" i="1"/>
  <c r="U57" i="5"/>
  <c r="U175" i="1"/>
  <c r="U198" i="1"/>
  <c r="U222" i="1"/>
  <c r="U58" i="5"/>
  <c r="U176" i="1"/>
  <c r="U199" i="1"/>
  <c r="U223" i="1"/>
  <c r="U59" i="5"/>
  <c r="U185" i="1"/>
  <c r="U208" i="1"/>
  <c r="U232" i="1"/>
  <c r="U61" i="5"/>
  <c r="U186" i="1"/>
  <c r="U209" i="1"/>
  <c r="U233" i="1"/>
  <c r="U62" i="5"/>
  <c r="U187" i="1"/>
  <c r="U210" i="1"/>
  <c r="U234" i="1"/>
  <c r="U63" i="5"/>
  <c r="U64" i="5"/>
  <c r="U65" i="5"/>
  <c r="V164" i="1"/>
  <c r="V202" i="1"/>
  <c r="V179" i="1"/>
  <c r="V226" i="1"/>
  <c r="V50" i="5"/>
  <c r="W429" i="1"/>
  <c r="W430" i="1"/>
  <c r="V191" i="1"/>
  <c r="V168" i="1"/>
  <c r="V215" i="1"/>
  <c r="V44" i="5"/>
  <c r="V169" i="1"/>
  <c r="V192" i="1"/>
  <c r="V216" i="1"/>
  <c r="V45" i="5"/>
  <c r="V170" i="1"/>
  <c r="V193" i="1"/>
  <c r="V217" i="1"/>
  <c r="V46" i="5"/>
  <c r="V171" i="1"/>
  <c r="V194" i="1"/>
  <c r="V218" i="1"/>
  <c r="V47" i="5"/>
  <c r="V172" i="1"/>
  <c r="V195" i="1"/>
  <c r="V219" i="1"/>
  <c r="V48" i="5"/>
  <c r="V180" i="1"/>
  <c r="V203" i="1"/>
  <c r="V227" i="1"/>
  <c r="V51" i="5"/>
  <c r="V181" i="1"/>
  <c r="V204" i="1"/>
  <c r="V228" i="1"/>
  <c r="V52" i="5"/>
  <c r="V182" i="1"/>
  <c r="V205" i="1"/>
  <c r="V229" i="1"/>
  <c r="V53" i="5"/>
  <c r="V183" i="1"/>
  <c r="V206" i="1"/>
  <c r="V230" i="1"/>
  <c r="V54" i="5"/>
  <c r="V55" i="5"/>
  <c r="V431" i="1"/>
  <c r="V432" i="1"/>
  <c r="V174" i="1"/>
  <c r="V197" i="1"/>
  <c r="V221" i="1"/>
  <c r="V57" i="5"/>
  <c r="V175" i="1"/>
  <c r="V198" i="1"/>
  <c r="V222" i="1"/>
  <c r="V58" i="5"/>
  <c r="V176" i="1"/>
  <c r="V199" i="1"/>
  <c r="V223" i="1"/>
  <c r="V59" i="5"/>
  <c r="V185" i="1"/>
  <c r="V208" i="1"/>
  <c r="V232" i="1"/>
  <c r="V61" i="5"/>
  <c r="V186" i="1"/>
  <c r="V209" i="1"/>
  <c r="V233" i="1"/>
  <c r="V62" i="5"/>
  <c r="V187" i="1"/>
  <c r="V210" i="1"/>
  <c r="V234" i="1"/>
  <c r="V63" i="5"/>
  <c r="V64" i="5"/>
  <c r="V65" i="5"/>
  <c r="W164" i="1"/>
  <c r="W202" i="1"/>
  <c r="W179" i="1"/>
  <c r="W226" i="1"/>
  <c r="W50" i="5"/>
  <c r="X429" i="1"/>
  <c r="X430" i="1"/>
  <c r="W191" i="1"/>
  <c r="W168" i="1"/>
  <c r="W215" i="1"/>
  <c r="W44" i="5"/>
  <c r="W169" i="1"/>
  <c r="W192" i="1"/>
  <c r="W216" i="1"/>
  <c r="W45" i="5"/>
  <c r="W170" i="1"/>
  <c r="W193" i="1"/>
  <c r="W217" i="1"/>
  <c r="W46" i="5"/>
  <c r="W171" i="1"/>
  <c r="W194" i="1"/>
  <c r="W218" i="1"/>
  <c r="W47" i="5"/>
  <c r="W172" i="1"/>
  <c r="W195" i="1"/>
  <c r="W219" i="1"/>
  <c r="W48" i="5"/>
  <c r="W180" i="1"/>
  <c r="W203" i="1"/>
  <c r="W227" i="1"/>
  <c r="W51" i="5"/>
  <c r="W181" i="1"/>
  <c r="W204" i="1"/>
  <c r="W228" i="1"/>
  <c r="W52" i="5"/>
  <c r="W182" i="1"/>
  <c r="W205" i="1"/>
  <c r="W229" i="1"/>
  <c r="W53" i="5"/>
  <c r="W183" i="1"/>
  <c r="W206" i="1"/>
  <c r="W230" i="1"/>
  <c r="W54" i="5"/>
  <c r="W55" i="5"/>
  <c r="W431" i="1"/>
  <c r="W432" i="1"/>
  <c r="W174" i="1"/>
  <c r="W197" i="1"/>
  <c r="W221" i="1"/>
  <c r="W57" i="5"/>
  <c r="W175" i="1"/>
  <c r="W198" i="1"/>
  <c r="W222" i="1"/>
  <c r="W58" i="5"/>
  <c r="W176" i="1"/>
  <c r="W199" i="1"/>
  <c r="W223" i="1"/>
  <c r="W59" i="5"/>
  <c r="W185" i="1"/>
  <c r="W208" i="1"/>
  <c r="W232" i="1"/>
  <c r="W61" i="5"/>
  <c r="W186" i="1"/>
  <c r="W209" i="1"/>
  <c r="W233" i="1"/>
  <c r="W62" i="5"/>
  <c r="W187" i="1"/>
  <c r="W210" i="1"/>
  <c r="W234" i="1"/>
  <c r="W63" i="5"/>
  <c r="W64" i="5"/>
  <c r="W65" i="5"/>
  <c r="X164" i="1"/>
  <c r="X202" i="1"/>
  <c r="X179" i="1"/>
  <c r="X226" i="1"/>
  <c r="X50" i="5"/>
  <c r="Y429" i="1"/>
  <c r="Y430" i="1"/>
  <c r="X191" i="1"/>
  <c r="X168" i="1"/>
  <c r="X215" i="1"/>
  <c r="X44" i="5"/>
  <c r="X169" i="1"/>
  <c r="X192" i="1"/>
  <c r="X216" i="1"/>
  <c r="X45" i="5"/>
  <c r="X170" i="1"/>
  <c r="X193" i="1"/>
  <c r="X217" i="1"/>
  <c r="X46" i="5"/>
  <c r="X171" i="1"/>
  <c r="X194" i="1"/>
  <c r="X218" i="1"/>
  <c r="X47" i="5"/>
  <c r="X172" i="1"/>
  <c r="X195" i="1"/>
  <c r="X219" i="1"/>
  <c r="X48" i="5"/>
  <c r="X180" i="1"/>
  <c r="X203" i="1"/>
  <c r="X227" i="1"/>
  <c r="X51" i="5"/>
  <c r="X181" i="1"/>
  <c r="X204" i="1"/>
  <c r="X228" i="1"/>
  <c r="X52" i="5"/>
  <c r="X182" i="1"/>
  <c r="X205" i="1"/>
  <c r="X229" i="1"/>
  <c r="X53" i="5"/>
  <c r="X183" i="1"/>
  <c r="X206" i="1"/>
  <c r="X230" i="1"/>
  <c r="X54" i="5"/>
  <c r="X55" i="5"/>
  <c r="X431" i="1"/>
  <c r="X432" i="1"/>
  <c r="X174" i="1"/>
  <c r="X197" i="1"/>
  <c r="X221" i="1"/>
  <c r="X57" i="5"/>
  <c r="X175" i="1"/>
  <c r="X198" i="1"/>
  <c r="X222" i="1"/>
  <c r="X58" i="5"/>
  <c r="X176" i="1"/>
  <c r="X199" i="1"/>
  <c r="X223" i="1"/>
  <c r="X59" i="5"/>
  <c r="X185" i="1"/>
  <c r="X208" i="1"/>
  <c r="X232" i="1"/>
  <c r="X61" i="5"/>
  <c r="X186" i="1"/>
  <c r="X209" i="1"/>
  <c r="X233" i="1"/>
  <c r="X62" i="5"/>
  <c r="X187" i="1"/>
  <c r="X210" i="1"/>
  <c r="X234" i="1"/>
  <c r="X63" i="5"/>
  <c r="X64" i="5"/>
  <c r="X65" i="5"/>
  <c r="Y164" i="1"/>
  <c r="Y202" i="1"/>
  <c r="Y179" i="1"/>
  <c r="Y226" i="1"/>
  <c r="Y50" i="5"/>
  <c r="Z429" i="1"/>
  <c r="Z430" i="1"/>
  <c r="Y191" i="1"/>
  <c r="Y168" i="1"/>
  <c r="Y215" i="1"/>
  <c r="Y44" i="5"/>
  <c r="Y169" i="1"/>
  <c r="Y192" i="1"/>
  <c r="Y216" i="1"/>
  <c r="Y45" i="5"/>
  <c r="Y170" i="1"/>
  <c r="Y193" i="1"/>
  <c r="Y217" i="1"/>
  <c r="Y46" i="5"/>
  <c r="Y171" i="1"/>
  <c r="Y194" i="1"/>
  <c r="Y218" i="1"/>
  <c r="Y47" i="5"/>
  <c r="Y172" i="1"/>
  <c r="Y195" i="1"/>
  <c r="Y219" i="1"/>
  <c r="Y48" i="5"/>
  <c r="Y180" i="1"/>
  <c r="Y203" i="1"/>
  <c r="Y227" i="1"/>
  <c r="Y51" i="5"/>
  <c r="Y181" i="1"/>
  <c r="Y204" i="1"/>
  <c r="Y228" i="1"/>
  <c r="Y52" i="5"/>
  <c r="Y182" i="1"/>
  <c r="Y205" i="1"/>
  <c r="Y229" i="1"/>
  <c r="Y53" i="5"/>
  <c r="Y183" i="1"/>
  <c r="Y206" i="1"/>
  <c r="Y230" i="1"/>
  <c r="Y54" i="5"/>
  <c r="Y55" i="5"/>
  <c r="Y431" i="1"/>
  <c r="Y432" i="1"/>
  <c r="Y174" i="1"/>
  <c r="Y197" i="1"/>
  <c r="Y221" i="1"/>
  <c r="Y57" i="5"/>
  <c r="Y175" i="1"/>
  <c r="Y198" i="1"/>
  <c r="Y222" i="1"/>
  <c r="Y58" i="5"/>
  <c r="Y176" i="1"/>
  <c r="Y199" i="1"/>
  <c r="Y223" i="1"/>
  <c r="Y59" i="5"/>
  <c r="Y185" i="1"/>
  <c r="Y208" i="1"/>
  <c r="Y232" i="1"/>
  <c r="Y61" i="5"/>
  <c r="Y186" i="1"/>
  <c r="Y209" i="1"/>
  <c r="Y233" i="1"/>
  <c r="Y62" i="5"/>
  <c r="Y187" i="1"/>
  <c r="Y210" i="1"/>
  <c r="Y234" i="1"/>
  <c r="Y63" i="5"/>
  <c r="Y64" i="5"/>
  <c r="Y65" i="5"/>
  <c r="Z164" i="1"/>
  <c r="AA427" i="1"/>
  <c r="Z202" i="1"/>
  <c r="Z179" i="1"/>
  <c r="Z226" i="1"/>
  <c r="Z50" i="5"/>
  <c r="AA429" i="1"/>
  <c r="AA430" i="1"/>
  <c r="Z191" i="1"/>
  <c r="Z168" i="1"/>
  <c r="Z215" i="1"/>
  <c r="Z44" i="5"/>
  <c r="Z169" i="1"/>
  <c r="Z192" i="1"/>
  <c r="Z216" i="1"/>
  <c r="Z45" i="5"/>
  <c r="Z170" i="1"/>
  <c r="Z193" i="1"/>
  <c r="Z217" i="1"/>
  <c r="Z46" i="5"/>
  <c r="Z171" i="1"/>
  <c r="Z194" i="1"/>
  <c r="Z218" i="1"/>
  <c r="Z47" i="5"/>
  <c r="Z172" i="1"/>
  <c r="Z195" i="1"/>
  <c r="Z219" i="1"/>
  <c r="Z48" i="5"/>
  <c r="Z180" i="1"/>
  <c r="Z203" i="1"/>
  <c r="Z227" i="1"/>
  <c r="Z51" i="5"/>
  <c r="Z181" i="1"/>
  <c r="Z204" i="1"/>
  <c r="Z228" i="1"/>
  <c r="Z52" i="5"/>
  <c r="Z182" i="1"/>
  <c r="Z205" i="1"/>
  <c r="Z229" i="1"/>
  <c r="Z53" i="5"/>
  <c r="Z183" i="1"/>
  <c r="Z206" i="1"/>
  <c r="Z230" i="1"/>
  <c r="Z54" i="5"/>
  <c r="Z55" i="5"/>
  <c r="Z431" i="1"/>
  <c r="Z432" i="1"/>
  <c r="Z174" i="1"/>
  <c r="Z197" i="1"/>
  <c r="Z221" i="1"/>
  <c r="Z57" i="5"/>
  <c r="Z175" i="1"/>
  <c r="Z198" i="1"/>
  <c r="Z222" i="1"/>
  <c r="Z58" i="5"/>
  <c r="Z176" i="1"/>
  <c r="Z199" i="1"/>
  <c r="Z223" i="1"/>
  <c r="Z59" i="5"/>
  <c r="Z185" i="1"/>
  <c r="Z208" i="1"/>
  <c r="Z232" i="1"/>
  <c r="Z61" i="5"/>
  <c r="Z186" i="1"/>
  <c r="Z209" i="1"/>
  <c r="Z233" i="1"/>
  <c r="Z62" i="5"/>
  <c r="Z187" i="1"/>
  <c r="Z210" i="1"/>
  <c r="Z234" i="1"/>
  <c r="Z63" i="5"/>
  <c r="Z64" i="5"/>
  <c r="Z65" i="5"/>
  <c r="AA164" i="1"/>
  <c r="AB427" i="1"/>
  <c r="AC427" i="1"/>
  <c r="AD427" i="1"/>
  <c r="AA202" i="1"/>
  <c r="AA179" i="1"/>
  <c r="AA226" i="1"/>
  <c r="AA50" i="5"/>
  <c r="AB429" i="1"/>
  <c r="AB430" i="1"/>
  <c r="AA191" i="1"/>
  <c r="AA168" i="1"/>
  <c r="AA215" i="1"/>
  <c r="AA44" i="5"/>
  <c r="AA169" i="1"/>
  <c r="AA192" i="1"/>
  <c r="AA216" i="1"/>
  <c r="AA45" i="5"/>
  <c r="AA170" i="1"/>
  <c r="AA193" i="1"/>
  <c r="AA217" i="1"/>
  <c r="AA46" i="5"/>
  <c r="AA171" i="1"/>
  <c r="AA194" i="1"/>
  <c r="AA218" i="1"/>
  <c r="AA47" i="5"/>
  <c r="AA172" i="1"/>
  <c r="AA195" i="1"/>
  <c r="AA219" i="1"/>
  <c r="AA48" i="5"/>
  <c r="AA180" i="1"/>
  <c r="AA203" i="1"/>
  <c r="AA227" i="1"/>
  <c r="AA51" i="5"/>
  <c r="AA181" i="1"/>
  <c r="AA204" i="1"/>
  <c r="AA228" i="1"/>
  <c r="AA52" i="5"/>
  <c r="AA182" i="1"/>
  <c r="AA205" i="1"/>
  <c r="AA229" i="1"/>
  <c r="AA53" i="5"/>
  <c r="AA183" i="1"/>
  <c r="AA206" i="1"/>
  <c r="AA230" i="1"/>
  <c r="AA54" i="5"/>
  <c r="AA55" i="5"/>
  <c r="AA431" i="1"/>
  <c r="AA432" i="1"/>
  <c r="AA174" i="1"/>
  <c r="AA197" i="1"/>
  <c r="AA221" i="1"/>
  <c r="AA57" i="5"/>
  <c r="AA175" i="1"/>
  <c r="AA198" i="1"/>
  <c r="AA222" i="1"/>
  <c r="AA58" i="5"/>
  <c r="AA176" i="1"/>
  <c r="AA199" i="1"/>
  <c r="AA223" i="1"/>
  <c r="AA59" i="5"/>
  <c r="AA185" i="1"/>
  <c r="AA208" i="1"/>
  <c r="AA232" i="1"/>
  <c r="AA61" i="5"/>
  <c r="AA186" i="1"/>
  <c r="AA209" i="1"/>
  <c r="AA233" i="1"/>
  <c r="AA62" i="5"/>
  <c r="AA187" i="1"/>
  <c r="AA210" i="1"/>
  <c r="AA234" i="1"/>
  <c r="AA63" i="5"/>
  <c r="AA64" i="5"/>
  <c r="AA65" i="5"/>
  <c r="AB164" i="1"/>
  <c r="AB202" i="1"/>
  <c r="AB179" i="1"/>
  <c r="AB226" i="1"/>
  <c r="AB50" i="5"/>
  <c r="AC429" i="1"/>
  <c r="AC430" i="1"/>
  <c r="AB191" i="1"/>
  <c r="AB168" i="1"/>
  <c r="AB215" i="1"/>
  <c r="AB44" i="5"/>
  <c r="AB169" i="1"/>
  <c r="AB192" i="1"/>
  <c r="AB216" i="1"/>
  <c r="AB45" i="5"/>
  <c r="AB170" i="1"/>
  <c r="AB193" i="1"/>
  <c r="AB217" i="1"/>
  <c r="AB46" i="5"/>
  <c r="AB171" i="1"/>
  <c r="AB194" i="1"/>
  <c r="AB218" i="1"/>
  <c r="AB47" i="5"/>
  <c r="AB172" i="1"/>
  <c r="AB195" i="1"/>
  <c r="AB219" i="1"/>
  <c r="AB48" i="5"/>
  <c r="AB180" i="1"/>
  <c r="AB203" i="1"/>
  <c r="AB227" i="1"/>
  <c r="AB51" i="5"/>
  <c r="AB181" i="1"/>
  <c r="AB204" i="1"/>
  <c r="AB228" i="1"/>
  <c r="AB52" i="5"/>
  <c r="AB182" i="1"/>
  <c r="AB205" i="1"/>
  <c r="AB229" i="1"/>
  <c r="AB53" i="5"/>
  <c r="AB183" i="1"/>
  <c r="AB206" i="1"/>
  <c r="AB230" i="1"/>
  <c r="AB54" i="5"/>
  <c r="AB55" i="5"/>
  <c r="AB431" i="1"/>
  <c r="AB432" i="1"/>
  <c r="AB174" i="1"/>
  <c r="AB197" i="1"/>
  <c r="AB221" i="1"/>
  <c r="AB57" i="5"/>
  <c r="AB175" i="1"/>
  <c r="AB198" i="1"/>
  <c r="AB222" i="1"/>
  <c r="AB58" i="5"/>
  <c r="AB176" i="1"/>
  <c r="AB199" i="1"/>
  <c r="AB223" i="1"/>
  <c r="AB59" i="5"/>
  <c r="AB185" i="1"/>
  <c r="AB208" i="1"/>
  <c r="AB232" i="1"/>
  <c r="AB61" i="5"/>
  <c r="AB186" i="1"/>
  <c r="AB209" i="1"/>
  <c r="AB233" i="1"/>
  <c r="AB62" i="5"/>
  <c r="AB187" i="1"/>
  <c r="AB210" i="1"/>
  <c r="AB234" i="1"/>
  <c r="AB63" i="5"/>
  <c r="AB64" i="5"/>
  <c r="AB65" i="5"/>
  <c r="AC164" i="1"/>
  <c r="AC202" i="1"/>
  <c r="AC179" i="1"/>
  <c r="AC226" i="1"/>
  <c r="AC50" i="5"/>
  <c r="AD429" i="1"/>
  <c r="AD430" i="1"/>
  <c r="AC191" i="1"/>
  <c r="AC168" i="1"/>
  <c r="AC215" i="1"/>
  <c r="AC44" i="5"/>
  <c r="AC169" i="1"/>
  <c r="AC192" i="1"/>
  <c r="AC216" i="1"/>
  <c r="AC45" i="5"/>
  <c r="AC170" i="1"/>
  <c r="AC193" i="1"/>
  <c r="AC217" i="1"/>
  <c r="AC46" i="5"/>
  <c r="AC171" i="1"/>
  <c r="AC194" i="1"/>
  <c r="AC218" i="1"/>
  <c r="AC47" i="5"/>
  <c r="AC172" i="1"/>
  <c r="AC195" i="1"/>
  <c r="AC219" i="1"/>
  <c r="AC48" i="5"/>
  <c r="AC180" i="1"/>
  <c r="AC203" i="1"/>
  <c r="AC227" i="1"/>
  <c r="AC51" i="5"/>
  <c r="AC181" i="1"/>
  <c r="AC204" i="1"/>
  <c r="AC228" i="1"/>
  <c r="AC52" i="5"/>
  <c r="AC182" i="1"/>
  <c r="AC205" i="1"/>
  <c r="AC229" i="1"/>
  <c r="AC53" i="5"/>
  <c r="AC183" i="1"/>
  <c r="AC206" i="1"/>
  <c r="AC230" i="1"/>
  <c r="AC54" i="5"/>
  <c r="AC55" i="5"/>
  <c r="AC431" i="1"/>
  <c r="AC432" i="1"/>
  <c r="AC174" i="1"/>
  <c r="AC197" i="1"/>
  <c r="AC221" i="1"/>
  <c r="AC57" i="5"/>
  <c r="AC175" i="1"/>
  <c r="AC198" i="1"/>
  <c r="AC222" i="1"/>
  <c r="AC58" i="5"/>
  <c r="AC176" i="1"/>
  <c r="AC199" i="1"/>
  <c r="AC223" i="1"/>
  <c r="AC59" i="5"/>
  <c r="AC185" i="1"/>
  <c r="AC208" i="1"/>
  <c r="AC232" i="1"/>
  <c r="AC61" i="5"/>
  <c r="AC186" i="1"/>
  <c r="AC209" i="1"/>
  <c r="AC233" i="1"/>
  <c r="AC62" i="5"/>
  <c r="AC187" i="1"/>
  <c r="AC210" i="1"/>
  <c r="AC234" i="1"/>
  <c r="AC63" i="5"/>
  <c r="AC64" i="5"/>
  <c r="AC65" i="5"/>
  <c r="AD164" i="1"/>
  <c r="AE427" i="1"/>
  <c r="AD202" i="1"/>
  <c r="AD179" i="1"/>
  <c r="AD226" i="1"/>
  <c r="AD50" i="5"/>
  <c r="AE429" i="1"/>
  <c r="AE430" i="1"/>
  <c r="AD191" i="1"/>
  <c r="AD168" i="1"/>
  <c r="AD215" i="1"/>
  <c r="AD44" i="5"/>
  <c r="AD169" i="1"/>
  <c r="AD192" i="1"/>
  <c r="AD216" i="1"/>
  <c r="AD45" i="5"/>
  <c r="AD170" i="1"/>
  <c r="AD193" i="1"/>
  <c r="AD217" i="1"/>
  <c r="AD46" i="5"/>
  <c r="AD171" i="1"/>
  <c r="AD194" i="1"/>
  <c r="AD218" i="1"/>
  <c r="AD47" i="5"/>
  <c r="AD172" i="1"/>
  <c r="AD195" i="1"/>
  <c r="AD219" i="1"/>
  <c r="AD48" i="5"/>
  <c r="AD180" i="1"/>
  <c r="AD203" i="1"/>
  <c r="AD227" i="1"/>
  <c r="AD51" i="5"/>
  <c r="AD181" i="1"/>
  <c r="AD204" i="1"/>
  <c r="AD228" i="1"/>
  <c r="AD52" i="5"/>
  <c r="AD182" i="1"/>
  <c r="AD205" i="1"/>
  <c r="AD229" i="1"/>
  <c r="AD53" i="5"/>
  <c r="AD183" i="1"/>
  <c r="AD206" i="1"/>
  <c r="AD230" i="1"/>
  <c r="AD54" i="5"/>
  <c r="AD55" i="5"/>
  <c r="AD431" i="1"/>
  <c r="AD432" i="1"/>
  <c r="AD174" i="1"/>
  <c r="AD197" i="1"/>
  <c r="AD221" i="1"/>
  <c r="AD57" i="5"/>
  <c r="AD175" i="1"/>
  <c r="AD198" i="1"/>
  <c r="AD222" i="1"/>
  <c r="AD58" i="5"/>
  <c r="AD176" i="1"/>
  <c r="AD199" i="1"/>
  <c r="AD223" i="1"/>
  <c r="AD59" i="5"/>
  <c r="AD185" i="1"/>
  <c r="AD208" i="1"/>
  <c r="AD232" i="1"/>
  <c r="AD61" i="5"/>
  <c r="AD186" i="1"/>
  <c r="AD209" i="1"/>
  <c r="AD233" i="1"/>
  <c r="AD62" i="5"/>
  <c r="AD187" i="1"/>
  <c r="AD210" i="1"/>
  <c r="AD234" i="1"/>
  <c r="AD63" i="5"/>
  <c r="AD64" i="5"/>
  <c r="AD65" i="5"/>
  <c r="AE164" i="1"/>
  <c r="AF427" i="1"/>
  <c r="AE202" i="1"/>
  <c r="AE179" i="1"/>
  <c r="AE226" i="1"/>
  <c r="AE50" i="5"/>
  <c r="AF429" i="1"/>
  <c r="AF430" i="1"/>
  <c r="AE191" i="1"/>
  <c r="AE168" i="1"/>
  <c r="AE215" i="1"/>
  <c r="AE44" i="5"/>
  <c r="AE169" i="1"/>
  <c r="AE192" i="1"/>
  <c r="AE216" i="1"/>
  <c r="AE45" i="5"/>
  <c r="AE170" i="1"/>
  <c r="AE193" i="1"/>
  <c r="AE217" i="1"/>
  <c r="AE46" i="5"/>
  <c r="AE171" i="1"/>
  <c r="AE194" i="1"/>
  <c r="AE218" i="1"/>
  <c r="AE47" i="5"/>
  <c r="AE172" i="1"/>
  <c r="AE195" i="1"/>
  <c r="AE219" i="1"/>
  <c r="AE48" i="5"/>
  <c r="AE180" i="1"/>
  <c r="AE203" i="1"/>
  <c r="AE227" i="1"/>
  <c r="AE51" i="5"/>
  <c r="AE181" i="1"/>
  <c r="AE204" i="1"/>
  <c r="AE228" i="1"/>
  <c r="AE52" i="5"/>
  <c r="AE182" i="1"/>
  <c r="AE205" i="1"/>
  <c r="AE229" i="1"/>
  <c r="AE53" i="5"/>
  <c r="AE183" i="1"/>
  <c r="AE206" i="1"/>
  <c r="AE230" i="1"/>
  <c r="AE54" i="5"/>
  <c r="AE55" i="5"/>
  <c r="AE431" i="1"/>
  <c r="AE432" i="1"/>
  <c r="AE174" i="1"/>
  <c r="AE197" i="1"/>
  <c r="AE221" i="1"/>
  <c r="AE57" i="5"/>
  <c r="AE175" i="1"/>
  <c r="AE198" i="1"/>
  <c r="AE222" i="1"/>
  <c r="AE58" i="5"/>
  <c r="AE176" i="1"/>
  <c r="AE199" i="1"/>
  <c r="AE223" i="1"/>
  <c r="AE59" i="5"/>
  <c r="AE185" i="1"/>
  <c r="AE208" i="1"/>
  <c r="AE232" i="1"/>
  <c r="AE61" i="5"/>
  <c r="AE186" i="1"/>
  <c r="AE209" i="1"/>
  <c r="AE233" i="1"/>
  <c r="AE62" i="5"/>
  <c r="AE187" i="1"/>
  <c r="AE210" i="1"/>
  <c r="AE234" i="1"/>
  <c r="AE63" i="5"/>
  <c r="AE64" i="5"/>
  <c r="AE65" i="5"/>
  <c r="AF164" i="1"/>
  <c r="AG427" i="1"/>
  <c r="AF202" i="1"/>
  <c r="AF179" i="1"/>
  <c r="AF226" i="1"/>
  <c r="AF50" i="5"/>
  <c r="AG429" i="1"/>
  <c r="AG430" i="1"/>
  <c r="AF191" i="1"/>
  <c r="AF168" i="1"/>
  <c r="AF215" i="1"/>
  <c r="AF44" i="5"/>
  <c r="AF169" i="1"/>
  <c r="AF192" i="1"/>
  <c r="AF216" i="1"/>
  <c r="AF45" i="5"/>
  <c r="AF170" i="1"/>
  <c r="AF193" i="1"/>
  <c r="AF217" i="1"/>
  <c r="AF46" i="5"/>
  <c r="AF171" i="1"/>
  <c r="AF194" i="1"/>
  <c r="AF218" i="1"/>
  <c r="AF47" i="5"/>
  <c r="AF172" i="1"/>
  <c r="AF195" i="1"/>
  <c r="AF219" i="1"/>
  <c r="AF48" i="5"/>
  <c r="AF180" i="1"/>
  <c r="AF203" i="1"/>
  <c r="AF227" i="1"/>
  <c r="AF51" i="5"/>
  <c r="AF181" i="1"/>
  <c r="AF204" i="1"/>
  <c r="AF228" i="1"/>
  <c r="AF52" i="5"/>
  <c r="AF182" i="1"/>
  <c r="AF205" i="1"/>
  <c r="AF229" i="1"/>
  <c r="AF53" i="5"/>
  <c r="AF183" i="1"/>
  <c r="AF206" i="1"/>
  <c r="AF230" i="1"/>
  <c r="AF54" i="5"/>
  <c r="AF55" i="5"/>
  <c r="AF431" i="1"/>
  <c r="AF432" i="1"/>
  <c r="AF174" i="1"/>
  <c r="AF197" i="1"/>
  <c r="AF221" i="1"/>
  <c r="AF57" i="5"/>
  <c r="AF175" i="1"/>
  <c r="AF198" i="1"/>
  <c r="AF222" i="1"/>
  <c r="AF58" i="5"/>
  <c r="AF176" i="1"/>
  <c r="AF199" i="1"/>
  <c r="AF223" i="1"/>
  <c r="AF59" i="5"/>
  <c r="AF185" i="1"/>
  <c r="AF208" i="1"/>
  <c r="AF232" i="1"/>
  <c r="AF61" i="5"/>
  <c r="AF186" i="1"/>
  <c r="AF209" i="1"/>
  <c r="AF233" i="1"/>
  <c r="AF62" i="5"/>
  <c r="AF187" i="1"/>
  <c r="AF210" i="1"/>
  <c r="AF234" i="1"/>
  <c r="AF63" i="5"/>
  <c r="AF64" i="5"/>
  <c r="AF65" i="5"/>
  <c r="AG164" i="1"/>
  <c r="AG202" i="1"/>
  <c r="AG179" i="1"/>
  <c r="AG226" i="1"/>
  <c r="AG50" i="5"/>
  <c r="AH429" i="1"/>
  <c r="AH430" i="1"/>
  <c r="AG191" i="1"/>
  <c r="AG168" i="1"/>
  <c r="AG215" i="1"/>
  <c r="AG44" i="5"/>
  <c r="AG169" i="1"/>
  <c r="AG192" i="1"/>
  <c r="AG216" i="1"/>
  <c r="AG45" i="5"/>
  <c r="AG170" i="1"/>
  <c r="AG193" i="1"/>
  <c r="AG217" i="1"/>
  <c r="AG46" i="5"/>
  <c r="AG171" i="1"/>
  <c r="AG194" i="1"/>
  <c r="AG218" i="1"/>
  <c r="AG47" i="5"/>
  <c r="AG172" i="1"/>
  <c r="AG195" i="1"/>
  <c r="AG219" i="1"/>
  <c r="AG48" i="5"/>
  <c r="AG180" i="1"/>
  <c r="AG203" i="1"/>
  <c r="AG227" i="1"/>
  <c r="AG51" i="5"/>
  <c r="AG181" i="1"/>
  <c r="AG204" i="1"/>
  <c r="AG228" i="1"/>
  <c r="AG52" i="5"/>
  <c r="AG182" i="1"/>
  <c r="AG205" i="1"/>
  <c r="AG229" i="1"/>
  <c r="AG53" i="5"/>
  <c r="AG183" i="1"/>
  <c r="AG206" i="1"/>
  <c r="AG230" i="1"/>
  <c r="AG54" i="5"/>
  <c r="AG55" i="5"/>
  <c r="AG431" i="1"/>
  <c r="AG432" i="1"/>
  <c r="AG174" i="1"/>
  <c r="AG197" i="1"/>
  <c r="AG221" i="1"/>
  <c r="AG57" i="5"/>
  <c r="AG175" i="1"/>
  <c r="AG198" i="1"/>
  <c r="AG222" i="1"/>
  <c r="AG58" i="5"/>
  <c r="AG176" i="1"/>
  <c r="AG199" i="1"/>
  <c r="AG223" i="1"/>
  <c r="AG59" i="5"/>
  <c r="AG185" i="1"/>
  <c r="AG208" i="1"/>
  <c r="AG232" i="1"/>
  <c r="AG61" i="5"/>
  <c r="AG186" i="1"/>
  <c r="AG209" i="1"/>
  <c r="AG233" i="1"/>
  <c r="AG62" i="5"/>
  <c r="AG187" i="1"/>
  <c r="AG210" i="1"/>
  <c r="AG234" i="1"/>
  <c r="AG63" i="5"/>
  <c r="AG64" i="5"/>
  <c r="AG65" i="5"/>
  <c r="B221" i="1"/>
  <c r="B57" i="5"/>
  <c r="B175" i="1"/>
  <c r="B222" i="1"/>
  <c r="B58" i="5"/>
  <c r="B223" i="1"/>
  <c r="B59" i="5"/>
  <c r="B232" i="1"/>
  <c r="B61" i="5"/>
  <c r="B186" i="1"/>
  <c r="B233" i="1"/>
  <c r="B62" i="5"/>
  <c r="B234" i="1"/>
  <c r="B63" i="5"/>
  <c r="B64" i="5"/>
  <c r="B215" i="1"/>
  <c r="B44" i="5"/>
  <c r="B216" i="1"/>
  <c r="B45" i="5"/>
  <c r="B217" i="1"/>
  <c r="B46" i="5"/>
  <c r="B218" i="1"/>
  <c r="B47" i="5"/>
  <c r="B219" i="1"/>
  <c r="B48" i="5"/>
  <c r="B226" i="1"/>
  <c r="B50" i="5"/>
  <c r="B227" i="1"/>
  <c r="B51" i="5"/>
  <c r="B228" i="1"/>
  <c r="B52" i="5"/>
  <c r="B229" i="1"/>
  <c r="B53" i="5"/>
  <c r="B230" i="1"/>
  <c r="B54" i="5"/>
  <c r="B55" i="5"/>
  <c r="B65" i="5"/>
  <c r="C174" i="1"/>
  <c r="C221" i="1"/>
  <c r="C57" i="5"/>
  <c r="C175" i="1"/>
  <c r="C222" i="1"/>
  <c r="C58" i="5"/>
  <c r="C176" i="1"/>
  <c r="C223" i="1"/>
  <c r="C59" i="5"/>
  <c r="C185" i="1"/>
  <c r="C232" i="1"/>
  <c r="C61" i="5"/>
  <c r="C186" i="1"/>
  <c r="C233" i="1"/>
  <c r="C62" i="5"/>
  <c r="C187" i="1"/>
  <c r="C234" i="1"/>
  <c r="C63" i="5"/>
  <c r="C64" i="5"/>
  <c r="C168" i="1"/>
  <c r="C215" i="1"/>
  <c r="C44" i="5"/>
  <c r="C169" i="1"/>
  <c r="C216" i="1"/>
  <c r="C45" i="5"/>
  <c r="C170" i="1"/>
  <c r="C217" i="1"/>
  <c r="C46" i="5"/>
  <c r="C171" i="1"/>
  <c r="C218" i="1"/>
  <c r="C47" i="5"/>
  <c r="C172" i="1"/>
  <c r="C219" i="1"/>
  <c r="C48" i="5"/>
  <c r="C179" i="1"/>
  <c r="C226" i="1"/>
  <c r="C50" i="5"/>
  <c r="C180" i="1"/>
  <c r="C227" i="1"/>
  <c r="C51" i="5"/>
  <c r="C181" i="1"/>
  <c r="C228" i="1"/>
  <c r="C52" i="5"/>
  <c r="C182" i="1"/>
  <c r="C229" i="1"/>
  <c r="C53" i="5"/>
  <c r="C183" i="1"/>
  <c r="C230" i="1"/>
  <c r="C54" i="5"/>
  <c r="C55" i="5"/>
  <c r="C65" i="5"/>
  <c r="B103" i="8"/>
  <c r="F68" i="1"/>
  <c r="F75" i="1"/>
  <c r="B109" i="8"/>
  <c r="B108" i="8"/>
  <c r="B378" i="1"/>
  <c r="C378" i="1"/>
  <c r="D378" i="1"/>
  <c r="D231" i="1"/>
  <c r="B57" i="8"/>
  <c r="C57" i="8"/>
  <c r="B60" i="8"/>
  <c r="B61" i="8"/>
  <c r="C59" i="8"/>
  <c r="C60" i="8"/>
  <c r="C61" i="8"/>
  <c r="D57" i="8"/>
  <c r="D59" i="8"/>
  <c r="B63" i="8"/>
  <c r="C63" i="8"/>
  <c r="B66" i="8"/>
  <c r="B67" i="8"/>
  <c r="C65" i="8"/>
  <c r="C66" i="8"/>
  <c r="C67" i="8"/>
  <c r="D63" i="8"/>
  <c r="D65" i="8"/>
  <c r="B69" i="8"/>
  <c r="C69" i="8"/>
  <c r="B72" i="8"/>
  <c r="B73" i="8"/>
  <c r="C71" i="8"/>
  <c r="C72" i="8"/>
  <c r="C73" i="8"/>
  <c r="D69" i="8"/>
  <c r="D71" i="8"/>
  <c r="B24" i="8"/>
  <c r="B13" i="8"/>
  <c r="C24" i="8"/>
  <c r="C13" i="8"/>
  <c r="D24" i="8"/>
  <c r="B25" i="8"/>
  <c r="B14" i="8"/>
  <c r="C25" i="8"/>
  <c r="C14" i="8"/>
  <c r="D25" i="8"/>
  <c r="B26" i="8"/>
  <c r="B15" i="8"/>
  <c r="C26" i="8"/>
  <c r="C15" i="8"/>
  <c r="D26" i="8"/>
  <c r="B27" i="8"/>
  <c r="B16" i="8"/>
  <c r="C27" i="8"/>
  <c r="C16" i="8"/>
  <c r="D27" i="8"/>
  <c r="G270" i="1"/>
  <c r="G271" i="1"/>
  <c r="G278" i="1"/>
  <c r="E287" i="1"/>
  <c r="F287" i="1"/>
  <c r="G287" i="1"/>
  <c r="E294" i="1"/>
  <c r="F294" i="1"/>
  <c r="G294" i="1"/>
  <c r="D390" i="1"/>
  <c r="D393" i="1"/>
  <c r="D413" i="1"/>
  <c r="D414" i="1"/>
  <c r="D220" i="1"/>
  <c r="B37" i="8"/>
  <c r="C37" i="8"/>
  <c r="B40" i="8"/>
  <c r="B41" i="8"/>
  <c r="C39" i="8"/>
  <c r="C40" i="8"/>
  <c r="C41" i="8"/>
  <c r="D37" i="8"/>
  <c r="D39" i="8"/>
  <c r="B43" i="8"/>
  <c r="C43" i="8"/>
  <c r="B46" i="8"/>
  <c r="B47" i="8"/>
  <c r="C45" i="8"/>
  <c r="C46" i="8"/>
  <c r="C47" i="8"/>
  <c r="D43" i="8"/>
  <c r="D45" i="8"/>
  <c r="B49" i="8"/>
  <c r="C49" i="8"/>
  <c r="B52" i="8"/>
  <c r="B53" i="8"/>
  <c r="C51" i="8"/>
  <c r="C52" i="8"/>
  <c r="C53" i="8"/>
  <c r="D49" i="8"/>
  <c r="D51" i="8"/>
  <c r="B19" i="8"/>
  <c r="B8" i="8"/>
  <c r="C19" i="8"/>
  <c r="C8" i="8"/>
  <c r="D19" i="8"/>
  <c r="B20" i="8"/>
  <c r="B9" i="8"/>
  <c r="C20" i="8"/>
  <c r="C9" i="8"/>
  <c r="D20" i="8"/>
  <c r="B21" i="8"/>
  <c r="B10" i="8"/>
  <c r="C21" i="8"/>
  <c r="C10" i="8"/>
  <c r="D21" i="8"/>
  <c r="B22" i="8"/>
  <c r="B11" i="8"/>
  <c r="C22" i="8"/>
  <c r="C11" i="8"/>
  <c r="D22" i="8"/>
  <c r="G243" i="1"/>
  <c r="G238" i="1"/>
  <c r="G244" i="1"/>
  <c r="F253" i="1"/>
  <c r="G253" i="1"/>
  <c r="F260" i="1"/>
  <c r="G260" i="1"/>
  <c r="D383" i="1"/>
  <c r="D411" i="1"/>
  <c r="D412" i="1"/>
  <c r="D415" i="1"/>
  <c r="D419" i="1"/>
  <c r="B40" i="1"/>
  <c r="C40" i="1"/>
  <c r="D40" i="1"/>
  <c r="B410" i="1"/>
  <c r="B381" i="1"/>
  <c r="C381" i="1"/>
  <c r="D381" i="1"/>
  <c r="D410" i="1"/>
  <c r="D416" i="1"/>
  <c r="D417" i="1"/>
  <c r="D421" i="1"/>
  <c r="D423" i="1"/>
  <c r="D70" i="5"/>
  <c r="D71" i="5"/>
  <c r="D72" i="5"/>
  <c r="D73" i="5"/>
  <c r="D418" i="1"/>
  <c r="D420" i="1"/>
  <c r="D422" i="1"/>
  <c r="D66" i="5"/>
  <c r="D67" i="5"/>
  <c r="D68" i="5"/>
  <c r="D69" i="5"/>
  <c r="D74" i="5"/>
  <c r="E252" i="8"/>
  <c r="E261" i="8"/>
  <c r="E378" i="1"/>
  <c r="E231" i="1"/>
  <c r="D60" i="8"/>
  <c r="D61" i="8"/>
  <c r="E57" i="8"/>
  <c r="E58" i="8"/>
  <c r="E59" i="8"/>
  <c r="D66" i="8"/>
  <c r="D67" i="8"/>
  <c r="E63" i="8"/>
  <c r="E64" i="8"/>
  <c r="E65" i="8"/>
  <c r="D72" i="8"/>
  <c r="D73" i="8"/>
  <c r="E69" i="8"/>
  <c r="E70" i="8"/>
  <c r="E71" i="8"/>
  <c r="D13" i="8"/>
  <c r="E24" i="8"/>
  <c r="D14" i="8"/>
  <c r="E25" i="8"/>
  <c r="D15" i="8"/>
  <c r="E26" i="8"/>
  <c r="D16" i="8"/>
  <c r="E27" i="8"/>
  <c r="H271" i="1"/>
  <c r="H278" i="1"/>
  <c r="H287" i="1"/>
  <c r="H294" i="1"/>
  <c r="E390" i="1"/>
  <c r="E393" i="1"/>
  <c r="E413" i="1"/>
  <c r="E435" i="1"/>
  <c r="E414" i="1"/>
  <c r="E220" i="1"/>
  <c r="D40" i="8"/>
  <c r="D41" i="8"/>
  <c r="E37" i="8"/>
  <c r="E38" i="8"/>
  <c r="E39" i="8"/>
  <c r="D46" i="8"/>
  <c r="D47" i="8"/>
  <c r="E43" i="8"/>
  <c r="E44" i="8"/>
  <c r="E45" i="8"/>
  <c r="D52" i="8"/>
  <c r="D53" i="8"/>
  <c r="E49" i="8"/>
  <c r="E50" i="8"/>
  <c r="E51" i="8"/>
  <c r="D8" i="8"/>
  <c r="E19" i="8"/>
  <c r="D9" i="8"/>
  <c r="E20" i="8"/>
  <c r="D10" i="8"/>
  <c r="E21" i="8"/>
  <c r="D11" i="8"/>
  <c r="E22" i="8"/>
  <c r="H238" i="1"/>
  <c r="H244" i="1"/>
  <c r="H253" i="1"/>
  <c r="H260" i="1"/>
  <c r="E383" i="1"/>
  <c r="E411" i="1"/>
  <c r="E412" i="1"/>
  <c r="E415" i="1"/>
  <c r="E419" i="1"/>
  <c r="E381" i="1"/>
  <c r="E410" i="1"/>
  <c r="E416" i="1"/>
  <c r="E417" i="1"/>
  <c r="E421" i="1"/>
  <c r="E423" i="1"/>
  <c r="E70" i="5"/>
  <c r="E71" i="5"/>
  <c r="E72" i="5"/>
  <c r="E73" i="5"/>
  <c r="E418" i="1"/>
  <c r="E420" i="1"/>
  <c r="E422" i="1"/>
  <c r="E66" i="5"/>
  <c r="E67" i="5"/>
  <c r="E68" i="5"/>
  <c r="E69" i="5"/>
  <c r="E74" i="5"/>
  <c r="E113" i="1"/>
  <c r="E259" i="8"/>
  <c r="F261" i="8"/>
  <c r="F104" i="1"/>
  <c r="F113" i="1"/>
  <c r="F259" i="8"/>
  <c r="G261" i="8"/>
  <c r="G259" i="8"/>
  <c r="H261" i="8"/>
  <c r="H259" i="8"/>
  <c r="I261" i="8"/>
  <c r="I259" i="8"/>
  <c r="J261" i="8"/>
  <c r="J259" i="8"/>
  <c r="K261" i="8"/>
  <c r="K259" i="8"/>
  <c r="L261" i="8"/>
  <c r="L259" i="8"/>
  <c r="M261" i="8"/>
  <c r="M259" i="8"/>
  <c r="N261" i="8"/>
  <c r="N259" i="8"/>
  <c r="O261" i="8"/>
  <c r="O259" i="8"/>
  <c r="P261" i="8"/>
  <c r="P259" i="8"/>
  <c r="Q261" i="8"/>
  <c r="Q259" i="8"/>
  <c r="R261" i="8"/>
  <c r="R259" i="8"/>
  <c r="S261" i="8"/>
  <c r="S259" i="8"/>
  <c r="T261" i="8"/>
  <c r="T259" i="8"/>
  <c r="U261" i="8"/>
  <c r="U259" i="8"/>
  <c r="V261" i="8"/>
  <c r="V259" i="8"/>
  <c r="W261" i="8"/>
  <c r="W259" i="8"/>
  <c r="X261" i="8"/>
  <c r="X259" i="8"/>
  <c r="Y261" i="8"/>
  <c r="Y259" i="8"/>
  <c r="Z261" i="8"/>
  <c r="Z259" i="8"/>
  <c r="AA261" i="8"/>
  <c r="AA259" i="8"/>
  <c r="AB261" i="8"/>
  <c r="AB259" i="8"/>
  <c r="AC261" i="8"/>
  <c r="AC259" i="8"/>
  <c r="AD261" i="8"/>
  <c r="AD259" i="8"/>
  <c r="AE261" i="8"/>
  <c r="AE259" i="8"/>
  <c r="AF261" i="8"/>
  <c r="AF259" i="8"/>
  <c r="AG261" i="8"/>
  <c r="D7" i="5"/>
  <c r="D8" i="5"/>
  <c r="D9" i="5"/>
  <c r="D10" i="5"/>
  <c r="D11" i="5"/>
  <c r="D12" i="5"/>
  <c r="D13" i="5"/>
  <c r="D14" i="5"/>
  <c r="D15" i="5"/>
  <c r="D16" i="5"/>
  <c r="D17" i="5"/>
  <c r="D18" i="5"/>
  <c r="D92" i="5"/>
  <c r="D20" i="5"/>
  <c r="D94" i="5"/>
  <c r="D21" i="5"/>
  <c r="D95" i="5"/>
  <c r="D22" i="5"/>
  <c r="D96" i="5"/>
  <c r="D24" i="5"/>
  <c r="D98" i="5"/>
  <c r="D25" i="5"/>
  <c r="D99" i="5"/>
  <c r="D26" i="5"/>
  <c r="D100" i="5"/>
  <c r="D97" i="5"/>
  <c r="D101" i="5"/>
  <c r="D102" i="5"/>
  <c r="E7" i="5"/>
  <c r="E8" i="5"/>
  <c r="E9" i="5"/>
  <c r="E10" i="5"/>
  <c r="E11" i="5"/>
  <c r="E12" i="5"/>
  <c r="E13" i="5"/>
  <c r="E14" i="5"/>
  <c r="E15" i="5"/>
  <c r="E16" i="5"/>
  <c r="E17" i="5"/>
  <c r="E18" i="5"/>
  <c r="E92" i="5"/>
  <c r="E20" i="5"/>
  <c r="E94" i="5"/>
  <c r="E21" i="5"/>
  <c r="E95" i="5"/>
  <c r="E22" i="5"/>
  <c r="E96" i="5"/>
  <c r="E24" i="5"/>
  <c r="E98" i="5"/>
  <c r="E25" i="5"/>
  <c r="E99" i="5"/>
  <c r="E26" i="5"/>
  <c r="E100" i="5"/>
  <c r="E97" i="5"/>
  <c r="E101" i="5"/>
  <c r="E102" i="5"/>
  <c r="F7" i="5"/>
  <c r="F8" i="5"/>
  <c r="F9" i="5"/>
  <c r="F10" i="5"/>
  <c r="F11" i="5"/>
  <c r="F12" i="5"/>
  <c r="F13" i="5"/>
  <c r="F14" i="5"/>
  <c r="F15" i="5"/>
  <c r="F16" i="5"/>
  <c r="F17" i="5"/>
  <c r="F18" i="5"/>
  <c r="F92" i="5"/>
  <c r="F20" i="5"/>
  <c r="F94" i="5"/>
  <c r="F21" i="5"/>
  <c r="F95" i="5"/>
  <c r="F22" i="5"/>
  <c r="F96" i="5"/>
  <c r="F24" i="5"/>
  <c r="F98" i="5"/>
  <c r="F25" i="5"/>
  <c r="F99" i="5"/>
  <c r="F26" i="5"/>
  <c r="F100" i="5"/>
  <c r="F97" i="5"/>
  <c r="F101" i="5"/>
  <c r="F102" i="5"/>
  <c r="G7" i="5"/>
  <c r="G8" i="5"/>
  <c r="G9" i="5"/>
  <c r="G10" i="5"/>
  <c r="G11" i="5"/>
  <c r="G12" i="5"/>
  <c r="G13" i="5"/>
  <c r="G14" i="5"/>
  <c r="G15" i="5"/>
  <c r="G16" i="5"/>
  <c r="G17" i="5"/>
  <c r="G18" i="5"/>
  <c r="G92" i="5"/>
  <c r="G20" i="5"/>
  <c r="G94" i="5"/>
  <c r="G21" i="5"/>
  <c r="G95" i="5"/>
  <c r="G22" i="5"/>
  <c r="G96" i="5"/>
  <c r="G24" i="5"/>
  <c r="G98" i="5"/>
  <c r="G25" i="5"/>
  <c r="G99" i="5"/>
  <c r="G26" i="5"/>
  <c r="G100" i="5"/>
  <c r="G97" i="5"/>
  <c r="G101" i="5"/>
  <c r="G102" i="5"/>
  <c r="H7" i="5"/>
  <c r="H8" i="5"/>
  <c r="H9" i="5"/>
  <c r="H10" i="5"/>
  <c r="H11" i="5"/>
  <c r="H12" i="5"/>
  <c r="H13" i="5"/>
  <c r="H14" i="5"/>
  <c r="H15" i="5"/>
  <c r="H16" i="5"/>
  <c r="H17" i="5"/>
  <c r="H18" i="5"/>
  <c r="H92" i="5"/>
  <c r="H20" i="5"/>
  <c r="H94" i="5"/>
  <c r="H21" i="5"/>
  <c r="H95" i="5"/>
  <c r="H22" i="5"/>
  <c r="H96" i="5"/>
  <c r="H24" i="5"/>
  <c r="H98" i="5"/>
  <c r="H25" i="5"/>
  <c r="H99" i="5"/>
  <c r="H26" i="5"/>
  <c r="H100" i="5"/>
  <c r="H97" i="5"/>
  <c r="H101" i="5"/>
  <c r="H102" i="5"/>
  <c r="I7" i="5"/>
  <c r="I8" i="5"/>
  <c r="I9" i="5"/>
  <c r="I10" i="5"/>
  <c r="I11" i="5"/>
  <c r="I12" i="5"/>
  <c r="I13" i="5"/>
  <c r="I14" i="5"/>
  <c r="I15" i="5"/>
  <c r="I16" i="5"/>
  <c r="I17" i="5"/>
  <c r="I18" i="5"/>
  <c r="I92" i="5"/>
  <c r="I20" i="5"/>
  <c r="I94" i="5"/>
  <c r="I21" i="5"/>
  <c r="I95" i="5"/>
  <c r="I22" i="5"/>
  <c r="I96" i="5"/>
  <c r="I24" i="5"/>
  <c r="I98" i="5"/>
  <c r="I25" i="5"/>
  <c r="I99" i="5"/>
  <c r="I26" i="5"/>
  <c r="I100" i="5"/>
  <c r="I97" i="5"/>
  <c r="I101" i="5"/>
  <c r="I102" i="5"/>
  <c r="J7" i="5"/>
  <c r="J8" i="5"/>
  <c r="J9" i="5"/>
  <c r="J10" i="5"/>
  <c r="J11" i="5"/>
  <c r="J12" i="5"/>
  <c r="J13" i="5"/>
  <c r="J14" i="5"/>
  <c r="J15" i="5"/>
  <c r="J16" i="5"/>
  <c r="J17" i="5"/>
  <c r="J18" i="5"/>
  <c r="J92" i="5"/>
  <c r="J20" i="5"/>
  <c r="J94" i="5"/>
  <c r="J21" i="5"/>
  <c r="J95" i="5"/>
  <c r="J22" i="5"/>
  <c r="J96" i="5"/>
  <c r="J24" i="5"/>
  <c r="J98" i="5"/>
  <c r="J25" i="5"/>
  <c r="J99" i="5"/>
  <c r="J26" i="5"/>
  <c r="J100" i="5"/>
  <c r="J97" i="5"/>
  <c r="J101" i="5"/>
  <c r="J102" i="5"/>
  <c r="K7" i="5"/>
  <c r="K8" i="5"/>
  <c r="K9" i="5"/>
  <c r="K10" i="5"/>
  <c r="K11" i="5"/>
  <c r="K12" i="5"/>
  <c r="K13" i="5"/>
  <c r="K14" i="5"/>
  <c r="K15" i="5"/>
  <c r="K16" i="5"/>
  <c r="K17" i="5"/>
  <c r="K18" i="5"/>
  <c r="K92" i="5"/>
  <c r="K20" i="5"/>
  <c r="K94" i="5"/>
  <c r="K21" i="5"/>
  <c r="K95" i="5"/>
  <c r="K22" i="5"/>
  <c r="K96" i="5"/>
  <c r="K24" i="5"/>
  <c r="K98" i="5"/>
  <c r="K25" i="5"/>
  <c r="K99" i="5"/>
  <c r="K26" i="5"/>
  <c r="K100" i="5"/>
  <c r="K97" i="5"/>
  <c r="K101" i="5"/>
  <c r="K102" i="5"/>
  <c r="L7" i="5"/>
  <c r="L8" i="5"/>
  <c r="L9" i="5"/>
  <c r="L10" i="5"/>
  <c r="L11" i="5"/>
  <c r="L12" i="5"/>
  <c r="L13" i="5"/>
  <c r="L14" i="5"/>
  <c r="L15" i="5"/>
  <c r="L16" i="5"/>
  <c r="L17" i="5"/>
  <c r="L18" i="5"/>
  <c r="L92" i="5"/>
  <c r="L20" i="5"/>
  <c r="L94" i="5"/>
  <c r="L21" i="5"/>
  <c r="L95" i="5"/>
  <c r="L22" i="5"/>
  <c r="L96" i="5"/>
  <c r="L24" i="5"/>
  <c r="L98" i="5"/>
  <c r="L25" i="5"/>
  <c r="L99" i="5"/>
  <c r="L26" i="5"/>
  <c r="L100" i="5"/>
  <c r="L97" i="5"/>
  <c r="L101" i="5"/>
  <c r="L102" i="5"/>
  <c r="M7" i="5"/>
  <c r="M8" i="5"/>
  <c r="M9" i="5"/>
  <c r="M10" i="5"/>
  <c r="M11" i="5"/>
  <c r="M12" i="5"/>
  <c r="M13" i="5"/>
  <c r="M14" i="5"/>
  <c r="M15" i="5"/>
  <c r="M16" i="5"/>
  <c r="M17" i="5"/>
  <c r="M18" i="5"/>
  <c r="M92" i="5"/>
  <c r="M20" i="5"/>
  <c r="M94" i="5"/>
  <c r="M21" i="5"/>
  <c r="M95" i="5"/>
  <c r="M22" i="5"/>
  <c r="M96" i="5"/>
  <c r="M24" i="5"/>
  <c r="M98" i="5"/>
  <c r="M25" i="5"/>
  <c r="M99" i="5"/>
  <c r="M26" i="5"/>
  <c r="M100" i="5"/>
  <c r="M97" i="5"/>
  <c r="M101" i="5"/>
  <c r="M102" i="5"/>
  <c r="N7" i="5"/>
  <c r="N8" i="5"/>
  <c r="N9" i="5"/>
  <c r="N10" i="5"/>
  <c r="N11" i="5"/>
  <c r="N12" i="5"/>
  <c r="N13" i="5"/>
  <c r="N14" i="5"/>
  <c r="N15" i="5"/>
  <c r="N16" i="5"/>
  <c r="N17" i="5"/>
  <c r="N18" i="5"/>
  <c r="N92" i="5"/>
  <c r="N20" i="5"/>
  <c r="N94" i="5"/>
  <c r="N21" i="5"/>
  <c r="N95" i="5"/>
  <c r="N22" i="5"/>
  <c r="N96" i="5"/>
  <c r="N24" i="5"/>
  <c r="N98" i="5"/>
  <c r="N25" i="5"/>
  <c r="N99" i="5"/>
  <c r="N26" i="5"/>
  <c r="N100" i="5"/>
  <c r="N97" i="5"/>
  <c r="N101" i="5"/>
  <c r="N102" i="5"/>
  <c r="O7" i="5"/>
  <c r="O8" i="5"/>
  <c r="O9" i="5"/>
  <c r="O10" i="5"/>
  <c r="O11" i="5"/>
  <c r="O12" i="5"/>
  <c r="O13" i="5"/>
  <c r="O14" i="5"/>
  <c r="O15" i="5"/>
  <c r="O16" i="5"/>
  <c r="O17" i="5"/>
  <c r="O18" i="5"/>
  <c r="O92" i="5"/>
  <c r="O20" i="5"/>
  <c r="O94" i="5"/>
  <c r="O21" i="5"/>
  <c r="O95" i="5"/>
  <c r="O22" i="5"/>
  <c r="O96" i="5"/>
  <c r="O24" i="5"/>
  <c r="O98" i="5"/>
  <c r="O25" i="5"/>
  <c r="O99" i="5"/>
  <c r="O26" i="5"/>
  <c r="O100" i="5"/>
  <c r="O97" i="5"/>
  <c r="O101" i="5"/>
  <c r="O102" i="5"/>
  <c r="P7" i="5"/>
  <c r="P8" i="5"/>
  <c r="P9" i="5"/>
  <c r="P10" i="5"/>
  <c r="P11" i="5"/>
  <c r="P12" i="5"/>
  <c r="P13" i="5"/>
  <c r="P14" i="5"/>
  <c r="P15" i="5"/>
  <c r="P16" i="5"/>
  <c r="P17" i="5"/>
  <c r="P18" i="5"/>
  <c r="P92" i="5"/>
  <c r="P20" i="5"/>
  <c r="P94" i="5"/>
  <c r="P21" i="5"/>
  <c r="P95" i="5"/>
  <c r="P22" i="5"/>
  <c r="P96" i="5"/>
  <c r="P24" i="5"/>
  <c r="P98" i="5"/>
  <c r="P25" i="5"/>
  <c r="P99" i="5"/>
  <c r="P26" i="5"/>
  <c r="P100" i="5"/>
  <c r="P97" i="5"/>
  <c r="P101" i="5"/>
  <c r="P102" i="5"/>
  <c r="Q7" i="5"/>
  <c r="Q8" i="5"/>
  <c r="Q9" i="5"/>
  <c r="Q10" i="5"/>
  <c r="Q11" i="5"/>
  <c r="Q12" i="5"/>
  <c r="Q13" i="5"/>
  <c r="Q14" i="5"/>
  <c r="Q15" i="5"/>
  <c r="Q16" i="5"/>
  <c r="Q17" i="5"/>
  <c r="Q18" i="5"/>
  <c r="Q92" i="5"/>
  <c r="Q20" i="5"/>
  <c r="Q94" i="5"/>
  <c r="Q21" i="5"/>
  <c r="Q95" i="5"/>
  <c r="Q22" i="5"/>
  <c r="Q96" i="5"/>
  <c r="Q24" i="5"/>
  <c r="Q98" i="5"/>
  <c r="Q25" i="5"/>
  <c r="Q99" i="5"/>
  <c r="Q26" i="5"/>
  <c r="Q100" i="5"/>
  <c r="Q97" i="5"/>
  <c r="Q101" i="5"/>
  <c r="Q102" i="5"/>
  <c r="R7" i="5"/>
  <c r="R8" i="5"/>
  <c r="R9" i="5"/>
  <c r="R10" i="5"/>
  <c r="R11" i="5"/>
  <c r="R12" i="5"/>
  <c r="R13" i="5"/>
  <c r="R14" i="5"/>
  <c r="R15" i="5"/>
  <c r="R16" i="5"/>
  <c r="R17" i="5"/>
  <c r="R18" i="5"/>
  <c r="R92" i="5"/>
  <c r="R20" i="5"/>
  <c r="R94" i="5"/>
  <c r="R21" i="5"/>
  <c r="R95" i="5"/>
  <c r="R22" i="5"/>
  <c r="R96" i="5"/>
  <c r="R24" i="5"/>
  <c r="R98" i="5"/>
  <c r="R25" i="5"/>
  <c r="R99" i="5"/>
  <c r="R26" i="5"/>
  <c r="R100" i="5"/>
  <c r="R97" i="5"/>
  <c r="R101" i="5"/>
  <c r="R102" i="5"/>
  <c r="S7" i="5"/>
  <c r="S8" i="5"/>
  <c r="S9" i="5"/>
  <c r="S10" i="5"/>
  <c r="S11" i="5"/>
  <c r="S12" i="5"/>
  <c r="S13" i="5"/>
  <c r="S14" i="5"/>
  <c r="S15" i="5"/>
  <c r="S16" i="5"/>
  <c r="S17" i="5"/>
  <c r="S18" i="5"/>
  <c r="S92" i="5"/>
  <c r="S20" i="5"/>
  <c r="S94" i="5"/>
  <c r="S21" i="5"/>
  <c r="S95" i="5"/>
  <c r="S22" i="5"/>
  <c r="S96" i="5"/>
  <c r="S24" i="5"/>
  <c r="S98" i="5"/>
  <c r="S25" i="5"/>
  <c r="S99" i="5"/>
  <c r="S26" i="5"/>
  <c r="S100" i="5"/>
  <c r="S97" i="5"/>
  <c r="S101" i="5"/>
  <c r="S102" i="5"/>
  <c r="T7" i="5"/>
  <c r="T8" i="5"/>
  <c r="T9" i="5"/>
  <c r="T10" i="5"/>
  <c r="T11" i="5"/>
  <c r="T12" i="5"/>
  <c r="T13" i="5"/>
  <c r="T14" i="5"/>
  <c r="T15" i="5"/>
  <c r="T16" i="5"/>
  <c r="T17" i="5"/>
  <c r="T18" i="5"/>
  <c r="T92" i="5"/>
  <c r="T20" i="5"/>
  <c r="T94" i="5"/>
  <c r="T21" i="5"/>
  <c r="T95" i="5"/>
  <c r="T22" i="5"/>
  <c r="T96" i="5"/>
  <c r="T24" i="5"/>
  <c r="T98" i="5"/>
  <c r="T25" i="5"/>
  <c r="T99" i="5"/>
  <c r="T26" i="5"/>
  <c r="T100" i="5"/>
  <c r="T97" i="5"/>
  <c r="T101" i="5"/>
  <c r="T102" i="5"/>
  <c r="U7" i="5"/>
  <c r="U8" i="5"/>
  <c r="U9" i="5"/>
  <c r="U10" i="5"/>
  <c r="U11" i="5"/>
  <c r="U12" i="5"/>
  <c r="U13" i="5"/>
  <c r="U14" i="5"/>
  <c r="U15" i="5"/>
  <c r="U16" i="5"/>
  <c r="U17" i="5"/>
  <c r="U18" i="5"/>
  <c r="U92" i="5"/>
  <c r="U20" i="5"/>
  <c r="U94" i="5"/>
  <c r="U21" i="5"/>
  <c r="U95" i="5"/>
  <c r="U22" i="5"/>
  <c r="U96" i="5"/>
  <c r="U24" i="5"/>
  <c r="U98" i="5"/>
  <c r="U25" i="5"/>
  <c r="U99" i="5"/>
  <c r="U26" i="5"/>
  <c r="U100" i="5"/>
  <c r="U97" i="5"/>
  <c r="U101" i="5"/>
  <c r="U102" i="5"/>
  <c r="V7" i="5"/>
  <c r="V8" i="5"/>
  <c r="V9" i="5"/>
  <c r="V10" i="5"/>
  <c r="V11" i="5"/>
  <c r="V12" i="5"/>
  <c r="V13" i="5"/>
  <c r="V14" i="5"/>
  <c r="V15" i="5"/>
  <c r="V16" i="5"/>
  <c r="V17" i="5"/>
  <c r="V18" i="5"/>
  <c r="V92" i="5"/>
  <c r="V20" i="5"/>
  <c r="V94" i="5"/>
  <c r="V21" i="5"/>
  <c r="V95" i="5"/>
  <c r="V22" i="5"/>
  <c r="V96" i="5"/>
  <c r="V24" i="5"/>
  <c r="V98" i="5"/>
  <c r="V25" i="5"/>
  <c r="V99" i="5"/>
  <c r="V26" i="5"/>
  <c r="V100" i="5"/>
  <c r="V97" i="5"/>
  <c r="V101" i="5"/>
  <c r="V102" i="5"/>
  <c r="W7" i="5"/>
  <c r="W8" i="5"/>
  <c r="W9" i="5"/>
  <c r="W10" i="5"/>
  <c r="W11" i="5"/>
  <c r="W12" i="5"/>
  <c r="W13" i="5"/>
  <c r="W14" i="5"/>
  <c r="W15" i="5"/>
  <c r="W16" i="5"/>
  <c r="W17" i="5"/>
  <c r="W18" i="5"/>
  <c r="W92" i="5"/>
  <c r="W20" i="5"/>
  <c r="W94" i="5"/>
  <c r="W21" i="5"/>
  <c r="W95" i="5"/>
  <c r="W22" i="5"/>
  <c r="W96" i="5"/>
  <c r="W24" i="5"/>
  <c r="W98" i="5"/>
  <c r="W25" i="5"/>
  <c r="W99" i="5"/>
  <c r="W26" i="5"/>
  <c r="W100" i="5"/>
  <c r="W97" i="5"/>
  <c r="W101" i="5"/>
  <c r="W102" i="5"/>
  <c r="X7" i="5"/>
  <c r="X8" i="5"/>
  <c r="X9" i="5"/>
  <c r="X10" i="5"/>
  <c r="X11" i="5"/>
  <c r="X12" i="5"/>
  <c r="X13" i="5"/>
  <c r="X14" i="5"/>
  <c r="X15" i="5"/>
  <c r="X16" i="5"/>
  <c r="X17" i="5"/>
  <c r="X18" i="5"/>
  <c r="X92" i="5"/>
  <c r="X20" i="5"/>
  <c r="X94" i="5"/>
  <c r="X21" i="5"/>
  <c r="X95" i="5"/>
  <c r="X22" i="5"/>
  <c r="X96" i="5"/>
  <c r="X24" i="5"/>
  <c r="X98" i="5"/>
  <c r="X25" i="5"/>
  <c r="X99" i="5"/>
  <c r="X26" i="5"/>
  <c r="X100" i="5"/>
  <c r="X97" i="5"/>
  <c r="X101" i="5"/>
  <c r="X102" i="5"/>
  <c r="Y7" i="5"/>
  <c r="Y8" i="5"/>
  <c r="Y9" i="5"/>
  <c r="Y10" i="5"/>
  <c r="Y11" i="5"/>
  <c r="Y12" i="5"/>
  <c r="Y13" i="5"/>
  <c r="Y14" i="5"/>
  <c r="Y15" i="5"/>
  <c r="Y16" i="5"/>
  <c r="Y17" i="5"/>
  <c r="Y18" i="5"/>
  <c r="Y92" i="5"/>
  <c r="Y20" i="5"/>
  <c r="Y94" i="5"/>
  <c r="Y21" i="5"/>
  <c r="Y95" i="5"/>
  <c r="Y22" i="5"/>
  <c r="Y96" i="5"/>
  <c r="Y24" i="5"/>
  <c r="Y98" i="5"/>
  <c r="Y25" i="5"/>
  <c r="Y99" i="5"/>
  <c r="Y26" i="5"/>
  <c r="Y100" i="5"/>
  <c r="Y97" i="5"/>
  <c r="Y101" i="5"/>
  <c r="Y102" i="5"/>
  <c r="Z7" i="5"/>
  <c r="Z8" i="5"/>
  <c r="Z9" i="5"/>
  <c r="Z10" i="5"/>
  <c r="Z11" i="5"/>
  <c r="Z12" i="5"/>
  <c r="Z13" i="5"/>
  <c r="Z14" i="5"/>
  <c r="Z15" i="5"/>
  <c r="Z16" i="5"/>
  <c r="Z17" i="5"/>
  <c r="Z18" i="5"/>
  <c r="Z92" i="5"/>
  <c r="Z20" i="5"/>
  <c r="Z94" i="5"/>
  <c r="Z21" i="5"/>
  <c r="Z95" i="5"/>
  <c r="Z22" i="5"/>
  <c r="Z96" i="5"/>
  <c r="Z24" i="5"/>
  <c r="Z98" i="5"/>
  <c r="Z25" i="5"/>
  <c r="Z99" i="5"/>
  <c r="Z26" i="5"/>
  <c r="Z100" i="5"/>
  <c r="Z97" i="5"/>
  <c r="Z101" i="5"/>
  <c r="Z102" i="5"/>
  <c r="AA7" i="5"/>
  <c r="AA8" i="5"/>
  <c r="AA9" i="5"/>
  <c r="AA10" i="5"/>
  <c r="AA11" i="5"/>
  <c r="AA12" i="5"/>
  <c r="AA13" i="5"/>
  <c r="AA14" i="5"/>
  <c r="AA15" i="5"/>
  <c r="AA16" i="5"/>
  <c r="AA17" i="5"/>
  <c r="AA18" i="5"/>
  <c r="AA92" i="5"/>
  <c r="AA20" i="5"/>
  <c r="AA94" i="5"/>
  <c r="AA21" i="5"/>
  <c r="AA95" i="5"/>
  <c r="AA22" i="5"/>
  <c r="AA96" i="5"/>
  <c r="AA24" i="5"/>
  <c r="AA98" i="5"/>
  <c r="AA25" i="5"/>
  <c r="AA99" i="5"/>
  <c r="AA26" i="5"/>
  <c r="AA100" i="5"/>
  <c r="AA97" i="5"/>
  <c r="AA101" i="5"/>
  <c r="AA102" i="5"/>
  <c r="AB7" i="5"/>
  <c r="AB8" i="5"/>
  <c r="AB9" i="5"/>
  <c r="AB10" i="5"/>
  <c r="AB11" i="5"/>
  <c r="AB12" i="5"/>
  <c r="AB13" i="5"/>
  <c r="AB14" i="5"/>
  <c r="AB15" i="5"/>
  <c r="AB16" i="5"/>
  <c r="AB17" i="5"/>
  <c r="AB18" i="5"/>
  <c r="AB92" i="5"/>
  <c r="AB20" i="5"/>
  <c r="AB94" i="5"/>
  <c r="AB21" i="5"/>
  <c r="AB95" i="5"/>
  <c r="AB22" i="5"/>
  <c r="AB96" i="5"/>
  <c r="AB24" i="5"/>
  <c r="AB98" i="5"/>
  <c r="AB25" i="5"/>
  <c r="AB99" i="5"/>
  <c r="AB26" i="5"/>
  <c r="AB100" i="5"/>
  <c r="AB97" i="5"/>
  <c r="AB101" i="5"/>
  <c r="AB102" i="5"/>
  <c r="AC7" i="5"/>
  <c r="AC8" i="5"/>
  <c r="AC9" i="5"/>
  <c r="AC10" i="5"/>
  <c r="AC11" i="5"/>
  <c r="AC12" i="5"/>
  <c r="AC13" i="5"/>
  <c r="AC14" i="5"/>
  <c r="AC15" i="5"/>
  <c r="AC16" i="5"/>
  <c r="AC17" i="5"/>
  <c r="AC18" i="5"/>
  <c r="AC92" i="5"/>
  <c r="AC20" i="5"/>
  <c r="AC94" i="5"/>
  <c r="AC21" i="5"/>
  <c r="AC95" i="5"/>
  <c r="AC22" i="5"/>
  <c r="AC96" i="5"/>
  <c r="AC24" i="5"/>
  <c r="AC98" i="5"/>
  <c r="AC25" i="5"/>
  <c r="AC99" i="5"/>
  <c r="AC26" i="5"/>
  <c r="AC100" i="5"/>
  <c r="AC97" i="5"/>
  <c r="AC101" i="5"/>
  <c r="AC102" i="5"/>
  <c r="AD7" i="5"/>
  <c r="AD8" i="5"/>
  <c r="AD9" i="5"/>
  <c r="AD10" i="5"/>
  <c r="AD11" i="5"/>
  <c r="AD12" i="5"/>
  <c r="AD13" i="5"/>
  <c r="AD14" i="5"/>
  <c r="AD15" i="5"/>
  <c r="AD16" i="5"/>
  <c r="AD17" i="5"/>
  <c r="AD18" i="5"/>
  <c r="AD92" i="5"/>
  <c r="AD20" i="5"/>
  <c r="AD94" i="5"/>
  <c r="AD21" i="5"/>
  <c r="AD95" i="5"/>
  <c r="AD22" i="5"/>
  <c r="AD96" i="5"/>
  <c r="AD24" i="5"/>
  <c r="AD98" i="5"/>
  <c r="AD25" i="5"/>
  <c r="AD99" i="5"/>
  <c r="AD26" i="5"/>
  <c r="AD100" i="5"/>
  <c r="AD97" i="5"/>
  <c r="AD101" i="5"/>
  <c r="AD102" i="5"/>
  <c r="AE7" i="5"/>
  <c r="AE8" i="5"/>
  <c r="AE9" i="5"/>
  <c r="AE10" i="5"/>
  <c r="AE11" i="5"/>
  <c r="AE12" i="5"/>
  <c r="AE13" i="5"/>
  <c r="AE14" i="5"/>
  <c r="AE15" i="5"/>
  <c r="AE16" i="5"/>
  <c r="AE17" i="5"/>
  <c r="AE18" i="5"/>
  <c r="AE92" i="5"/>
  <c r="AE20" i="5"/>
  <c r="AE94" i="5"/>
  <c r="AE21" i="5"/>
  <c r="AE95" i="5"/>
  <c r="AE22" i="5"/>
  <c r="AE96" i="5"/>
  <c r="AE24" i="5"/>
  <c r="AE98" i="5"/>
  <c r="AE25" i="5"/>
  <c r="AE99" i="5"/>
  <c r="AE26" i="5"/>
  <c r="AE100" i="5"/>
  <c r="AE97" i="5"/>
  <c r="AE101" i="5"/>
  <c r="AE102" i="5"/>
  <c r="AF7" i="5"/>
  <c r="AF8" i="5"/>
  <c r="AF9" i="5"/>
  <c r="AF10" i="5"/>
  <c r="AF11" i="5"/>
  <c r="AF12" i="5"/>
  <c r="AF13" i="5"/>
  <c r="AF14" i="5"/>
  <c r="AF15" i="5"/>
  <c r="AF16" i="5"/>
  <c r="AF17" i="5"/>
  <c r="AF18" i="5"/>
  <c r="AF92" i="5"/>
  <c r="AF20" i="5"/>
  <c r="AF94" i="5"/>
  <c r="AF21" i="5"/>
  <c r="AF95" i="5"/>
  <c r="AF22" i="5"/>
  <c r="AF96" i="5"/>
  <c r="AF24" i="5"/>
  <c r="AF98" i="5"/>
  <c r="AF25" i="5"/>
  <c r="AF99" i="5"/>
  <c r="AF26" i="5"/>
  <c r="AF100" i="5"/>
  <c r="AF97" i="5"/>
  <c r="AF101" i="5"/>
  <c r="AF102" i="5"/>
  <c r="AG7" i="5"/>
  <c r="AG8" i="5"/>
  <c r="AG9" i="5"/>
  <c r="AG10" i="5"/>
  <c r="AG11" i="5"/>
  <c r="AG12" i="5"/>
  <c r="AG13" i="5"/>
  <c r="AG14" i="5"/>
  <c r="AG15" i="5"/>
  <c r="AG16" i="5"/>
  <c r="AG17" i="5"/>
  <c r="AG18" i="5"/>
  <c r="AG92" i="5"/>
  <c r="AG20" i="5"/>
  <c r="AG94" i="5"/>
  <c r="AG21" i="5"/>
  <c r="AG95" i="5"/>
  <c r="AG22" i="5"/>
  <c r="AG96" i="5"/>
  <c r="AG24" i="5"/>
  <c r="AG98" i="5"/>
  <c r="AG25" i="5"/>
  <c r="AG99" i="5"/>
  <c r="AG26" i="5"/>
  <c r="AG100" i="5"/>
  <c r="AG97" i="5"/>
  <c r="AG101" i="5"/>
  <c r="AG102" i="5"/>
  <c r="B7" i="5"/>
  <c r="B8" i="5"/>
  <c r="B9" i="5"/>
  <c r="B10" i="5"/>
  <c r="B11" i="5"/>
  <c r="B12" i="5"/>
  <c r="B13" i="5"/>
  <c r="B14" i="5"/>
  <c r="B15" i="5"/>
  <c r="B16" i="5"/>
  <c r="B17" i="5"/>
  <c r="B18" i="5"/>
  <c r="B92" i="5"/>
  <c r="B20" i="5"/>
  <c r="B94" i="5"/>
  <c r="B21" i="5"/>
  <c r="B95" i="5"/>
  <c r="B22" i="5"/>
  <c r="B96" i="5"/>
  <c r="B24" i="5"/>
  <c r="B98" i="5"/>
  <c r="B25" i="5"/>
  <c r="B99" i="5"/>
  <c r="B26" i="5"/>
  <c r="B100" i="5"/>
  <c r="B97" i="5"/>
  <c r="B101" i="5"/>
  <c r="B102" i="5"/>
  <c r="C7" i="5"/>
  <c r="C8" i="5"/>
  <c r="C9" i="5"/>
  <c r="C10" i="5"/>
  <c r="C11" i="5"/>
  <c r="C12" i="5"/>
  <c r="C13" i="5"/>
  <c r="C14" i="5"/>
  <c r="C15" i="5"/>
  <c r="C16" i="5"/>
  <c r="C17" i="5"/>
  <c r="C18" i="5"/>
  <c r="C92" i="5"/>
  <c r="C20" i="5"/>
  <c r="C94" i="5"/>
  <c r="C21" i="5"/>
  <c r="C95" i="5"/>
  <c r="C22" i="5"/>
  <c r="C96" i="5"/>
  <c r="C24" i="5"/>
  <c r="C98" i="5"/>
  <c r="C25" i="5"/>
  <c r="C99" i="5"/>
  <c r="C26" i="5"/>
  <c r="C100" i="5"/>
  <c r="C97" i="5"/>
  <c r="C101" i="5"/>
  <c r="C102" i="5"/>
  <c r="B101" i="8"/>
  <c r="B5" i="8"/>
  <c r="B5" i="5"/>
  <c r="B79" i="5"/>
  <c r="B103" i="5"/>
  <c r="B104" i="5"/>
  <c r="B105" i="5"/>
  <c r="B106" i="5"/>
  <c r="B107" i="5"/>
  <c r="B108" i="5"/>
  <c r="B109" i="5"/>
  <c r="B110" i="5"/>
  <c r="B111" i="5"/>
  <c r="C79" i="5"/>
  <c r="C103" i="5"/>
  <c r="C5" i="5"/>
  <c r="C104" i="5"/>
  <c r="C105" i="5"/>
  <c r="C106" i="5"/>
  <c r="C107" i="5"/>
  <c r="C108" i="5"/>
  <c r="C109" i="5"/>
  <c r="C110" i="5"/>
  <c r="C111" i="5"/>
  <c r="E242" i="1"/>
  <c r="F242" i="1"/>
  <c r="G242" i="1"/>
  <c r="G249" i="1"/>
  <c r="F257" i="1"/>
  <c r="G257" i="1"/>
  <c r="G264" i="1"/>
  <c r="D399" i="1"/>
  <c r="D29" i="5"/>
  <c r="D103" i="5"/>
  <c r="D30" i="5"/>
  <c r="D104" i="5"/>
  <c r="D31" i="5"/>
  <c r="D105" i="5"/>
  <c r="D106" i="5"/>
  <c r="E275" i="1"/>
  <c r="F275" i="1"/>
  <c r="G275" i="1"/>
  <c r="G285" i="1"/>
  <c r="G283" i="1"/>
  <c r="G291" i="1"/>
  <c r="G298" i="1"/>
  <c r="D404" i="1"/>
  <c r="D33" i="5"/>
  <c r="D107" i="5"/>
  <c r="D34" i="5"/>
  <c r="D108" i="5"/>
  <c r="D35" i="5"/>
  <c r="D109" i="5"/>
  <c r="D110" i="5"/>
  <c r="D111" i="5"/>
  <c r="H242" i="1"/>
  <c r="H249" i="1"/>
  <c r="H257" i="1"/>
  <c r="H264" i="1"/>
  <c r="E399" i="1"/>
  <c r="E29" i="5"/>
  <c r="E103" i="5"/>
  <c r="E30" i="5"/>
  <c r="E104" i="5"/>
  <c r="E31" i="5"/>
  <c r="E105" i="5"/>
  <c r="E106" i="5"/>
  <c r="H275" i="1"/>
  <c r="H285" i="1"/>
  <c r="H283" i="1"/>
  <c r="H291" i="1"/>
  <c r="H298" i="1"/>
  <c r="E404" i="1"/>
  <c r="E33" i="5"/>
  <c r="E107" i="5"/>
  <c r="E34" i="5"/>
  <c r="E108" i="5"/>
  <c r="E35" i="5"/>
  <c r="E109" i="5"/>
  <c r="E110" i="5"/>
  <c r="E111" i="5"/>
  <c r="F378" i="1"/>
  <c r="E8" i="8"/>
  <c r="F19" i="8"/>
  <c r="E9" i="8"/>
  <c r="F20" i="8"/>
  <c r="E10" i="8"/>
  <c r="F21" i="8"/>
  <c r="E11" i="8"/>
  <c r="F22" i="8"/>
  <c r="I242" i="1"/>
  <c r="I251" i="1"/>
  <c r="I249" i="1"/>
  <c r="I257" i="1"/>
  <c r="I260" i="1"/>
  <c r="I264" i="1"/>
  <c r="F399" i="1"/>
  <c r="F29" i="5"/>
  <c r="F30" i="5"/>
  <c r="F31" i="5"/>
  <c r="E13" i="8"/>
  <c r="F24" i="8"/>
  <c r="E14" i="8"/>
  <c r="F25" i="8"/>
  <c r="E15" i="8"/>
  <c r="F26" i="8"/>
  <c r="E16" i="8"/>
  <c r="F27" i="8"/>
  <c r="I275" i="1"/>
  <c r="I285" i="1"/>
  <c r="I283" i="1"/>
  <c r="I287" i="1"/>
  <c r="I291" i="1"/>
  <c r="I294" i="1"/>
  <c r="I298" i="1"/>
  <c r="F404" i="1"/>
  <c r="F33" i="5"/>
  <c r="F34" i="5"/>
  <c r="F35" i="5"/>
  <c r="G378" i="1"/>
  <c r="F8" i="8"/>
  <c r="G19" i="8"/>
  <c r="F9" i="8"/>
  <c r="G20" i="8"/>
  <c r="F10" i="8"/>
  <c r="G21" i="8"/>
  <c r="F11" i="8"/>
  <c r="G22" i="8"/>
  <c r="J242" i="1"/>
  <c r="J251" i="1"/>
  <c r="J249" i="1"/>
  <c r="J257" i="1"/>
  <c r="J260" i="1"/>
  <c r="J264" i="1"/>
  <c r="G399" i="1"/>
  <c r="G29" i="5"/>
  <c r="G30" i="5"/>
  <c r="G31" i="5"/>
  <c r="F13" i="8"/>
  <c r="G24" i="8"/>
  <c r="F14" i="8"/>
  <c r="G25" i="8"/>
  <c r="F15" i="8"/>
  <c r="G26" i="8"/>
  <c r="F16" i="8"/>
  <c r="G27" i="8"/>
  <c r="J275" i="1"/>
  <c r="J285" i="1"/>
  <c r="J283" i="1"/>
  <c r="J287" i="1"/>
  <c r="J291" i="1"/>
  <c r="J294" i="1"/>
  <c r="J298" i="1"/>
  <c r="G404" i="1"/>
  <c r="G33" i="5"/>
  <c r="G34" i="5"/>
  <c r="G35" i="5"/>
  <c r="H378" i="1"/>
  <c r="G8" i="8"/>
  <c r="H19" i="8"/>
  <c r="G9" i="8"/>
  <c r="H20" i="8"/>
  <c r="G10" i="8"/>
  <c r="H21" i="8"/>
  <c r="G11" i="8"/>
  <c r="H22" i="8"/>
  <c r="K242" i="1"/>
  <c r="K251" i="1"/>
  <c r="K249" i="1"/>
  <c r="K257" i="1"/>
  <c r="K260" i="1"/>
  <c r="K264" i="1"/>
  <c r="H399" i="1"/>
  <c r="H29" i="5"/>
  <c r="H30" i="5"/>
  <c r="H31" i="5"/>
  <c r="G13" i="8"/>
  <c r="H24" i="8"/>
  <c r="G14" i="8"/>
  <c r="H25" i="8"/>
  <c r="G15" i="8"/>
  <c r="H26" i="8"/>
  <c r="G16" i="8"/>
  <c r="H27" i="8"/>
  <c r="K275" i="1"/>
  <c r="K285" i="1"/>
  <c r="K283" i="1"/>
  <c r="K287" i="1"/>
  <c r="K291" i="1"/>
  <c r="K294" i="1"/>
  <c r="K298" i="1"/>
  <c r="H404" i="1"/>
  <c r="H33" i="5"/>
  <c r="H34" i="5"/>
  <c r="H35" i="5"/>
  <c r="I378" i="1"/>
  <c r="H8" i="8"/>
  <c r="I19" i="8"/>
  <c r="H9" i="8"/>
  <c r="I20" i="8"/>
  <c r="H10" i="8"/>
  <c r="I21" i="8"/>
  <c r="H11" i="8"/>
  <c r="I22" i="8"/>
  <c r="L242" i="1"/>
  <c r="L251" i="1"/>
  <c r="L249" i="1"/>
  <c r="L257" i="1"/>
  <c r="L260" i="1"/>
  <c r="L264" i="1"/>
  <c r="I399" i="1"/>
  <c r="I29" i="5"/>
  <c r="I30" i="5"/>
  <c r="I31" i="5"/>
  <c r="H13" i="8"/>
  <c r="I24" i="8"/>
  <c r="H14" i="8"/>
  <c r="I25" i="8"/>
  <c r="H15" i="8"/>
  <c r="I26" i="8"/>
  <c r="H16" i="8"/>
  <c r="I27" i="8"/>
  <c r="L275" i="1"/>
  <c r="L285" i="1"/>
  <c r="L283" i="1"/>
  <c r="L287" i="1"/>
  <c r="L291" i="1"/>
  <c r="L294" i="1"/>
  <c r="L298" i="1"/>
  <c r="I404" i="1"/>
  <c r="I33" i="5"/>
  <c r="I34" i="5"/>
  <c r="I35" i="5"/>
  <c r="J378" i="1"/>
  <c r="I8" i="8"/>
  <c r="J19" i="8"/>
  <c r="I9" i="8"/>
  <c r="J20" i="8"/>
  <c r="I10" i="8"/>
  <c r="J21" i="8"/>
  <c r="I11" i="8"/>
  <c r="J22" i="8"/>
  <c r="M242" i="1"/>
  <c r="M251" i="1"/>
  <c r="M249" i="1"/>
  <c r="M257" i="1"/>
  <c r="M260" i="1"/>
  <c r="M264" i="1"/>
  <c r="J399" i="1"/>
  <c r="J29" i="5"/>
  <c r="J30" i="5"/>
  <c r="J31" i="5"/>
  <c r="I13" i="8"/>
  <c r="J24" i="8"/>
  <c r="I14" i="8"/>
  <c r="J25" i="8"/>
  <c r="I15" i="8"/>
  <c r="J26" i="8"/>
  <c r="I16" i="8"/>
  <c r="J27" i="8"/>
  <c r="M275" i="1"/>
  <c r="M285" i="1"/>
  <c r="M283" i="1"/>
  <c r="M287" i="1"/>
  <c r="M291" i="1"/>
  <c r="M294" i="1"/>
  <c r="M298" i="1"/>
  <c r="J404" i="1"/>
  <c r="J33" i="5"/>
  <c r="J34" i="5"/>
  <c r="J35" i="5"/>
  <c r="K378" i="1"/>
  <c r="J8" i="8"/>
  <c r="K19" i="8"/>
  <c r="J9" i="8"/>
  <c r="K20" i="8"/>
  <c r="J10" i="8"/>
  <c r="K21" i="8"/>
  <c r="J11" i="8"/>
  <c r="K22" i="8"/>
  <c r="N242" i="1"/>
  <c r="N251" i="1"/>
  <c r="N249" i="1"/>
  <c r="N257" i="1"/>
  <c r="N260" i="1"/>
  <c r="N264" i="1"/>
  <c r="K399" i="1"/>
  <c r="K29" i="5"/>
  <c r="K30" i="5"/>
  <c r="K31" i="5"/>
  <c r="J13" i="8"/>
  <c r="K24" i="8"/>
  <c r="J14" i="8"/>
  <c r="K25" i="8"/>
  <c r="J15" i="8"/>
  <c r="K26" i="8"/>
  <c r="J16" i="8"/>
  <c r="K27" i="8"/>
  <c r="N275" i="1"/>
  <c r="N285" i="1"/>
  <c r="N283" i="1"/>
  <c r="N287" i="1"/>
  <c r="N291" i="1"/>
  <c r="N294" i="1"/>
  <c r="N298" i="1"/>
  <c r="K404" i="1"/>
  <c r="K33" i="5"/>
  <c r="K34" i="5"/>
  <c r="K35" i="5"/>
  <c r="L378" i="1"/>
  <c r="K8" i="8"/>
  <c r="L19" i="8"/>
  <c r="K9" i="8"/>
  <c r="L20" i="8"/>
  <c r="K10" i="8"/>
  <c r="L21" i="8"/>
  <c r="K11" i="8"/>
  <c r="L22" i="8"/>
  <c r="O242" i="1"/>
  <c r="O251" i="1"/>
  <c r="O249" i="1"/>
  <c r="O257" i="1"/>
  <c r="O260" i="1"/>
  <c r="O264" i="1"/>
  <c r="L399" i="1"/>
  <c r="L29" i="5"/>
  <c r="L30" i="5"/>
  <c r="L31" i="5"/>
  <c r="K13" i="8"/>
  <c r="L24" i="8"/>
  <c r="K14" i="8"/>
  <c r="L25" i="8"/>
  <c r="K15" i="8"/>
  <c r="L26" i="8"/>
  <c r="K16" i="8"/>
  <c r="L27" i="8"/>
  <c r="O275" i="1"/>
  <c r="O285" i="1"/>
  <c r="O283" i="1"/>
  <c r="O287" i="1"/>
  <c r="O291" i="1"/>
  <c r="O294" i="1"/>
  <c r="O298" i="1"/>
  <c r="L404" i="1"/>
  <c r="L33" i="5"/>
  <c r="L34" i="5"/>
  <c r="L35" i="5"/>
  <c r="M378" i="1"/>
  <c r="L8" i="8"/>
  <c r="M19" i="8"/>
  <c r="L9" i="8"/>
  <c r="M20" i="8"/>
  <c r="L10" i="8"/>
  <c r="M21" i="8"/>
  <c r="L11" i="8"/>
  <c r="M22" i="8"/>
  <c r="P242" i="1"/>
  <c r="P251" i="1"/>
  <c r="P249" i="1"/>
  <c r="P257" i="1"/>
  <c r="P260" i="1"/>
  <c r="P264" i="1"/>
  <c r="M399" i="1"/>
  <c r="M29" i="5"/>
  <c r="M30" i="5"/>
  <c r="M31" i="5"/>
  <c r="L13" i="8"/>
  <c r="M24" i="8"/>
  <c r="L14" i="8"/>
  <c r="M25" i="8"/>
  <c r="L15" i="8"/>
  <c r="M26" i="8"/>
  <c r="L16" i="8"/>
  <c r="M27" i="8"/>
  <c r="P275" i="1"/>
  <c r="P285" i="1"/>
  <c r="P283" i="1"/>
  <c r="P287" i="1"/>
  <c r="P291" i="1"/>
  <c r="P294" i="1"/>
  <c r="P298" i="1"/>
  <c r="M404" i="1"/>
  <c r="M33" i="5"/>
  <c r="M34" i="5"/>
  <c r="M35" i="5"/>
  <c r="N378" i="1"/>
  <c r="M8" i="8"/>
  <c r="N19" i="8"/>
  <c r="M9" i="8"/>
  <c r="N20" i="8"/>
  <c r="M10" i="8"/>
  <c r="N21" i="8"/>
  <c r="M11" i="8"/>
  <c r="N22" i="8"/>
  <c r="Q242" i="1"/>
  <c r="Q251" i="1"/>
  <c r="Q249" i="1"/>
  <c r="Q257" i="1"/>
  <c r="Q260" i="1"/>
  <c r="Q264" i="1"/>
  <c r="N399" i="1"/>
  <c r="N29" i="5"/>
  <c r="N30" i="5"/>
  <c r="N31" i="5"/>
  <c r="M13" i="8"/>
  <c r="N24" i="8"/>
  <c r="M14" i="8"/>
  <c r="N25" i="8"/>
  <c r="M15" i="8"/>
  <c r="N26" i="8"/>
  <c r="M16" i="8"/>
  <c r="N27" i="8"/>
  <c r="Q275" i="1"/>
  <c r="Q285" i="1"/>
  <c r="Q283" i="1"/>
  <c r="Q287" i="1"/>
  <c r="Q291" i="1"/>
  <c r="Q294" i="1"/>
  <c r="Q298" i="1"/>
  <c r="N404" i="1"/>
  <c r="N33" i="5"/>
  <c r="N34" i="5"/>
  <c r="N35" i="5"/>
  <c r="O378" i="1"/>
  <c r="N8" i="8"/>
  <c r="O19" i="8"/>
  <c r="N9" i="8"/>
  <c r="O20" i="8"/>
  <c r="N10" i="8"/>
  <c r="O21" i="8"/>
  <c r="N11" i="8"/>
  <c r="O22" i="8"/>
  <c r="R242" i="1"/>
  <c r="R251" i="1"/>
  <c r="R249" i="1"/>
  <c r="R257" i="1"/>
  <c r="R260" i="1"/>
  <c r="R264" i="1"/>
  <c r="O399" i="1"/>
  <c r="O29" i="5"/>
  <c r="O30" i="5"/>
  <c r="O31" i="5"/>
  <c r="N13" i="8"/>
  <c r="O24" i="8"/>
  <c r="N14" i="8"/>
  <c r="O25" i="8"/>
  <c r="N15" i="8"/>
  <c r="O26" i="8"/>
  <c r="N16" i="8"/>
  <c r="O27" i="8"/>
  <c r="R275" i="1"/>
  <c r="R285" i="1"/>
  <c r="R283" i="1"/>
  <c r="R287" i="1"/>
  <c r="R291" i="1"/>
  <c r="R294" i="1"/>
  <c r="R298" i="1"/>
  <c r="O404" i="1"/>
  <c r="O33" i="5"/>
  <c r="O34" i="5"/>
  <c r="O35" i="5"/>
  <c r="P378" i="1"/>
  <c r="O8" i="8"/>
  <c r="P19" i="8"/>
  <c r="O9" i="8"/>
  <c r="P20" i="8"/>
  <c r="O10" i="8"/>
  <c r="P21" i="8"/>
  <c r="O11" i="8"/>
  <c r="P22" i="8"/>
  <c r="S242" i="1"/>
  <c r="S251" i="1"/>
  <c r="S249" i="1"/>
  <c r="S257" i="1"/>
  <c r="S260" i="1"/>
  <c r="S264" i="1"/>
  <c r="P399" i="1"/>
  <c r="P29" i="5"/>
  <c r="P30" i="5"/>
  <c r="P31" i="5"/>
  <c r="O13" i="8"/>
  <c r="P24" i="8"/>
  <c r="O14" i="8"/>
  <c r="P25" i="8"/>
  <c r="O15" i="8"/>
  <c r="P26" i="8"/>
  <c r="O16" i="8"/>
  <c r="P27" i="8"/>
  <c r="S275" i="1"/>
  <c r="S285" i="1"/>
  <c r="S283" i="1"/>
  <c r="S287" i="1"/>
  <c r="S291" i="1"/>
  <c r="S294" i="1"/>
  <c r="S298" i="1"/>
  <c r="P404" i="1"/>
  <c r="P33" i="5"/>
  <c r="P34" i="5"/>
  <c r="P35" i="5"/>
  <c r="Q378" i="1"/>
  <c r="P8" i="8"/>
  <c r="Q19" i="8"/>
  <c r="P9" i="8"/>
  <c r="Q20" i="8"/>
  <c r="P10" i="8"/>
  <c r="Q21" i="8"/>
  <c r="P11" i="8"/>
  <c r="Q22" i="8"/>
  <c r="T242" i="1"/>
  <c r="T251" i="1"/>
  <c r="T249" i="1"/>
  <c r="T257" i="1"/>
  <c r="T260" i="1"/>
  <c r="T264" i="1"/>
  <c r="Q399" i="1"/>
  <c r="Q29" i="5"/>
  <c r="Q30" i="5"/>
  <c r="Q31" i="5"/>
  <c r="P13" i="8"/>
  <c r="Q24" i="8"/>
  <c r="P14" i="8"/>
  <c r="Q25" i="8"/>
  <c r="P15" i="8"/>
  <c r="Q26" i="8"/>
  <c r="P16" i="8"/>
  <c r="Q27" i="8"/>
  <c r="T275" i="1"/>
  <c r="T285" i="1"/>
  <c r="T283" i="1"/>
  <c r="T287" i="1"/>
  <c r="T291" i="1"/>
  <c r="T294" i="1"/>
  <c r="T298" i="1"/>
  <c r="Q404" i="1"/>
  <c r="Q33" i="5"/>
  <c r="Q34" i="5"/>
  <c r="Q35" i="5"/>
  <c r="R378" i="1"/>
  <c r="Q8" i="8"/>
  <c r="R19" i="8"/>
  <c r="Q9" i="8"/>
  <c r="R20" i="8"/>
  <c r="Q10" i="8"/>
  <c r="R21" i="8"/>
  <c r="Q11" i="8"/>
  <c r="R22" i="8"/>
  <c r="U242" i="1"/>
  <c r="U251" i="1"/>
  <c r="U249" i="1"/>
  <c r="U257" i="1"/>
  <c r="U260" i="1"/>
  <c r="U264" i="1"/>
  <c r="R399" i="1"/>
  <c r="R29" i="5"/>
  <c r="R30" i="5"/>
  <c r="R31" i="5"/>
  <c r="Q13" i="8"/>
  <c r="R24" i="8"/>
  <c r="Q14" i="8"/>
  <c r="R25" i="8"/>
  <c r="Q15" i="8"/>
  <c r="R26" i="8"/>
  <c r="Q16" i="8"/>
  <c r="R27" i="8"/>
  <c r="U275" i="1"/>
  <c r="U285" i="1"/>
  <c r="U283" i="1"/>
  <c r="U287" i="1"/>
  <c r="U291" i="1"/>
  <c r="U294" i="1"/>
  <c r="U298" i="1"/>
  <c r="R404" i="1"/>
  <c r="R33" i="5"/>
  <c r="R34" i="5"/>
  <c r="R35" i="5"/>
  <c r="S378" i="1"/>
  <c r="R8" i="8"/>
  <c r="S19" i="8"/>
  <c r="R9" i="8"/>
  <c r="S20" i="8"/>
  <c r="R10" i="8"/>
  <c r="S21" i="8"/>
  <c r="R11" i="8"/>
  <c r="S22" i="8"/>
  <c r="V242" i="1"/>
  <c r="V251" i="1"/>
  <c r="V249" i="1"/>
  <c r="V257" i="1"/>
  <c r="V260" i="1"/>
  <c r="V264" i="1"/>
  <c r="S399" i="1"/>
  <c r="S29" i="5"/>
  <c r="S30" i="5"/>
  <c r="S31" i="5"/>
  <c r="R13" i="8"/>
  <c r="S24" i="8"/>
  <c r="R14" i="8"/>
  <c r="S25" i="8"/>
  <c r="R15" i="8"/>
  <c r="S26" i="8"/>
  <c r="R16" i="8"/>
  <c r="S27" i="8"/>
  <c r="V275" i="1"/>
  <c r="V285" i="1"/>
  <c r="V283" i="1"/>
  <c r="V287" i="1"/>
  <c r="V291" i="1"/>
  <c r="V294" i="1"/>
  <c r="V298" i="1"/>
  <c r="S404" i="1"/>
  <c r="S33" i="5"/>
  <c r="S34" i="5"/>
  <c r="S35" i="5"/>
  <c r="T378" i="1"/>
  <c r="S8" i="8"/>
  <c r="T19" i="8"/>
  <c r="S9" i="8"/>
  <c r="T20" i="8"/>
  <c r="S10" i="8"/>
  <c r="T21" i="8"/>
  <c r="S11" i="8"/>
  <c r="T22" i="8"/>
  <c r="W242" i="1"/>
  <c r="W251" i="1"/>
  <c r="W249" i="1"/>
  <c r="W257" i="1"/>
  <c r="W260" i="1"/>
  <c r="W264" i="1"/>
  <c r="T399" i="1"/>
  <c r="T29" i="5"/>
  <c r="T30" i="5"/>
  <c r="T31" i="5"/>
  <c r="S13" i="8"/>
  <c r="T24" i="8"/>
  <c r="S14" i="8"/>
  <c r="T25" i="8"/>
  <c r="S15" i="8"/>
  <c r="T26" i="8"/>
  <c r="S16" i="8"/>
  <c r="T27" i="8"/>
  <c r="W275" i="1"/>
  <c r="W285" i="1"/>
  <c r="W283" i="1"/>
  <c r="W287" i="1"/>
  <c r="W291" i="1"/>
  <c r="W294" i="1"/>
  <c r="W298" i="1"/>
  <c r="T404" i="1"/>
  <c r="T33" i="5"/>
  <c r="T34" i="5"/>
  <c r="T35" i="5"/>
  <c r="U378" i="1"/>
  <c r="T8" i="8"/>
  <c r="U19" i="8"/>
  <c r="T9" i="8"/>
  <c r="U20" i="8"/>
  <c r="T10" i="8"/>
  <c r="U21" i="8"/>
  <c r="T11" i="8"/>
  <c r="U22" i="8"/>
  <c r="X242" i="1"/>
  <c r="X251" i="1"/>
  <c r="X249" i="1"/>
  <c r="X257" i="1"/>
  <c r="X260" i="1"/>
  <c r="X264" i="1"/>
  <c r="U399" i="1"/>
  <c r="U29" i="5"/>
  <c r="U30" i="5"/>
  <c r="U31" i="5"/>
  <c r="T13" i="8"/>
  <c r="U24" i="8"/>
  <c r="T14" i="8"/>
  <c r="U25" i="8"/>
  <c r="T15" i="8"/>
  <c r="U26" i="8"/>
  <c r="T16" i="8"/>
  <c r="U27" i="8"/>
  <c r="X275" i="1"/>
  <c r="X285" i="1"/>
  <c r="X283" i="1"/>
  <c r="X287" i="1"/>
  <c r="X291" i="1"/>
  <c r="X294" i="1"/>
  <c r="X298" i="1"/>
  <c r="U404" i="1"/>
  <c r="U33" i="5"/>
  <c r="U34" i="5"/>
  <c r="U35" i="5"/>
  <c r="V378" i="1"/>
  <c r="U8" i="8"/>
  <c r="V19" i="8"/>
  <c r="U9" i="8"/>
  <c r="V20" i="8"/>
  <c r="U10" i="8"/>
  <c r="V21" i="8"/>
  <c r="U11" i="8"/>
  <c r="V22" i="8"/>
  <c r="Y242" i="1"/>
  <c r="Y251" i="1"/>
  <c r="Y249" i="1"/>
  <c r="Y257" i="1"/>
  <c r="Y260" i="1"/>
  <c r="Y264" i="1"/>
  <c r="V399" i="1"/>
  <c r="V29" i="5"/>
  <c r="V30" i="5"/>
  <c r="V31" i="5"/>
  <c r="U13" i="8"/>
  <c r="V24" i="8"/>
  <c r="U14" i="8"/>
  <c r="V25" i="8"/>
  <c r="U15" i="8"/>
  <c r="V26" i="8"/>
  <c r="U16" i="8"/>
  <c r="V27" i="8"/>
  <c r="Y275" i="1"/>
  <c r="Y285" i="1"/>
  <c r="Y283" i="1"/>
  <c r="Y287" i="1"/>
  <c r="Y291" i="1"/>
  <c r="Y294" i="1"/>
  <c r="Y298" i="1"/>
  <c r="V404" i="1"/>
  <c r="V33" i="5"/>
  <c r="V34" i="5"/>
  <c r="V35" i="5"/>
  <c r="W378" i="1"/>
  <c r="V8" i="8"/>
  <c r="W19" i="8"/>
  <c r="V9" i="8"/>
  <c r="W20" i="8"/>
  <c r="V10" i="8"/>
  <c r="W21" i="8"/>
  <c r="V11" i="8"/>
  <c r="W22" i="8"/>
  <c r="Z242" i="1"/>
  <c r="Z251" i="1"/>
  <c r="Z249" i="1"/>
  <c r="Z257" i="1"/>
  <c r="Z260" i="1"/>
  <c r="Z264" i="1"/>
  <c r="W399" i="1"/>
  <c r="W29" i="5"/>
  <c r="W30" i="5"/>
  <c r="W31" i="5"/>
  <c r="V13" i="8"/>
  <c r="W24" i="8"/>
  <c r="V14" i="8"/>
  <c r="W25" i="8"/>
  <c r="V15" i="8"/>
  <c r="W26" i="8"/>
  <c r="V16" i="8"/>
  <c r="W27" i="8"/>
  <c r="Z275" i="1"/>
  <c r="Z285" i="1"/>
  <c r="Z283" i="1"/>
  <c r="Z287" i="1"/>
  <c r="Z291" i="1"/>
  <c r="Z294" i="1"/>
  <c r="Z298" i="1"/>
  <c r="W404" i="1"/>
  <c r="W33" i="5"/>
  <c r="W34" i="5"/>
  <c r="W35" i="5"/>
  <c r="X378" i="1"/>
  <c r="W8" i="8"/>
  <c r="X19" i="8"/>
  <c r="W9" i="8"/>
  <c r="X20" i="8"/>
  <c r="W10" i="8"/>
  <c r="X21" i="8"/>
  <c r="W11" i="8"/>
  <c r="X22" i="8"/>
  <c r="AA242" i="1"/>
  <c r="AA251" i="1"/>
  <c r="AA249" i="1"/>
  <c r="AA257" i="1"/>
  <c r="AA260" i="1"/>
  <c r="AA264" i="1"/>
  <c r="X399" i="1"/>
  <c r="X29" i="5"/>
  <c r="X30" i="5"/>
  <c r="X31" i="5"/>
  <c r="W13" i="8"/>
  <c r="X24" i="8"/>
  <c r="W14" i="8"/>
  <c r="X25" i="8"/>
  <c r="W15" i="8"/>
  <c r="X26" i="8"/>
  <c r="W16" i="8"/>
  <c r="X27" i="8"/>
  <c r="AA275" i="1"/>
  <c r="AA285" i="1"/>
  <c r="AA283" i="1"/>
  <c r="AA287" i="1"/>
  <c r="AA291" i="1"/>
  <c r="AA294" i="1"/>
  <c r="AA298" i="1"/>
  <c r="X404" i="1"/>
  <c r="X33" i="5"/>
  <c r="X34" i="5"/>
  <c r="X35" i="5"/>
  <c r="Y378" i="1"/>
  <c r="X8" i="8"/>
  <c r="Y19" i="8"/>
  <c r="X9" i="8"/>
  <c r="Y20" i="8"/>
  <c r="X10" i="8"/>
  <c r="Y21" i="8"/>
  <c r="X11" i="8"/>
  <c r="Y22" i="8"/>
  <c r="AB242" i="1"/>
  <c r="AB251" i="1"/>
  <c r="AB249" i="1"/>
  <c r="AB257" i="1"/>
  <c r="AB260" i="1"/>
  <c r="AB264" i="1"/>
  <c r="Y399" i="1"/>
  <c r="Y29" i="5"/>
  <c r="Y30" i="5"/>
  <c r="Y31" i="5"/>
  <c r="X13" i="8"/>
  <c r="Y24" i="8"/>
  <c r="X14" i="8"/>
  <c r="Y25" i="8"/>
  <c r="X15" i="8"/>
  <c r="Y26" i="8"/>
  <c r="X16" i="8"/>
  <c r="Y27" i="8"/>
  <c r="AB275" i="1"/>
  <c r="AB285" i="1"/>
  <c r="AB283" i="1"/>
  <c r="AB287" i="1"/>
  <c r="AB291" i="1"/>
  <c r="AB294" i="1"/>
  <c r="AB298" i="1"/>
  <c r="Y404" i="1"/>
  <c r="Y33" i="5"/>
  <c r="Y34" i="5"/>
  <c r="Y35" i="5"/>
  <c r="Z378" i="1"/>
  <c r="Y8" i="8"/>
  <c r="Z19" i="8"/>
  <c r="Y9" i="8"/>
  <c r="Z20" i="8"/>
  <c r="Y10" i="8"/>
  <c r="Z21" i="8"/>
  <c r="Y11" i="8"/>
  <c r="Z22" i="8"/>
  <c r="AC242" i="1"/>
  <c r="AC251" i="1"/>
  <c r="AC249" i="1"/>
  <c r="AC257" i="1"/>
  <c r="AC260" i="1"/>
  <c r="AC264" i="1"/>
  <c r="Z399" i="1"/>
  <c r="Z29" i="5"/>
  <c r="Z30" i="5"/>
  <c r="Z31" i="5"/>
  <c r="Y13" i="8"/>
  <c r="Z24" i="8"/>
  <c r="Y14" i="8"/>
  <c r="Z25" i="8"/>
  <c r="Y15" i="8"/>
  <c r="Z26" i="8"/>
  <c r="Y16" i="8"/>
  <c r="Z27" i="8"/>
  <c r="AC275" i="1"/>
  <c r="AC285" i="1"/>
  <c r="AC283" i="1"/>
  <c r="AC287" i="1"/>
  <c r="AC291" i="1"/>
  <c r="AC294" i="1"/>
  <c r="AC298" i="1"/>
  <c r="Z404" i="1"/>
  <c r="Z33" i="5"/>
  <c r="Z34" i="5"/>
  <c r="Z35" i="5"/>
  <c r="AA378" i="1"/>
  <c r="Z8" i="8"/>
  <c r="AA19" i="8"/>
  <c r="Z9" i="8"/>
  <c r="AA20" i="8"/>
  <c r="Z10" i="8"/>
  <c r="AA21" i="8"/>
  <c r="Z11" i="8"/>
  <c r="AA22" i="8"/>
  <c r="AD242" i="1"/>
  <c r="AD251" i="1"/>
  <c r="AD249" i="1"/>
  <c r="AD257" i="1"/>
  <c r="AD260" i="1"/>
  <c r="AD264" i="1"/>
  <c r="AA399" i="1"/>
  <c r="AA29" i="5"/>
  <c r="AA30" i="5"/>
  <c r="AA31" i="5"/>
  <c r="Z13" i="8"/>
  <c r="AA24" i="8"/>
  <c r="Z14" i="8"/>
  <c r="AA25" i="8"/>
  <c r="Z15" i="8"/>
  <c r="AA26" i="8"/>
  <c r="Z16" i="8"/>
  <c r="AA27" i="8"/>
  <c r="AD275" i="1"/>
  <c r="AD285" i="1"/>
  <c r="AD283" i="1"/>
  <c r="AD287" i="1"/>
  <c r="AD291" i="1"/>
  <c r="AD294" i="1"/>
  <c r="AD298" i="1"/>
  <c r="AA404" i="1"/>
  <c r="AA33" i="5"/>
  <c r="AA34" i="5"/>
  <c r="AA35" i="5"/>
  <c r="AB378" i="1"/>
  <c r="AA8" i="8"/>
  <c r="AB19" i="8"/>
  <c r="AA9" i="8"/>
  <c r="AB20" i="8"/>
  <c r="AA10" i="8"/>
  <c r="AB21" i="8"/>
  <c r="AA11" i="8"/>
  <c r="AB22" i="8"/>
  <c r="AE242" i="1"/>
  <c r="AE251" i="1"/>
  <c r="AE249" i="1"/>
  <c r="AE257" i="1"/>
  <c r="AE260" i="1"/>
  <c r="AE264" i="1"/>
  <c r="AB399" i="1"/>
  <c r="AB29" i="5"/>
  <c r="AB30" i="5"/>
  <c r="AB31" i="5"/>
  <c r="AA13" i="8"/>
  <c r="AB24" i="8"/>
  <c r="AA14" i="8"/>
  <c r="AB25" i="8"/>
  <c r="AA15" i="8"/>
  <c r="AB26" i="8"/>
  <c r="AA16" i="8"/>
  <c r="AB27" i="8"/>
  <c r="AE275" i="1"/>
  <c r="AE285" i="1"/>
  <c r="AE283" i="1"/>
  <c r="AE287" i="1"/>
  <c r="AE291" i="1"/>
  <c r="AE294" i="1"/>
  <c r="AE298" i="1"/>
  <c r="AB404" i="1"/>
  <c r="AB33" i="5"/>
  <c r="AB34" i="5"/>
  <c r="AB35" i="5"/>
  <c r="AC378" i="1"/>
  <c r="AB8" i="8"/>
  <c r="AC19" i="8"/>
  <c r="AB9" i="8"/>
  <c r="AC20" i="8"/>
  <c r="AB10" i="8"/>
  <c r="AC21" i="8"/>
  <c r="AB11" i="8"/>
  <c r="AC22" i="8"/>
  <c r="AF242" i="1"/>
  <c r="AF251" i="1"/>
  <c r="AF249" i="1"/>
  <c r="AF257" i="1"/>
  <c r="AF260" i="1"/>
  <c r="AF264" i="1"/>
  <c r="AC399" i="1"/>
  <c r="AC29" i="5"/>
  <c r="AC30" i="5"/>
  <c r="AC31" i="5"/>
  <c r="AB13" i="8"/>
  <c r="AC24" i="8"/>
  <c r="AB14" i="8"/>
  <c r="AC25" i="8"/>
  <c r="AB15" i="8"/>
  <c r="AC26" i="8"/>
  <c r="AB16" i="8"/>
  <c r="AC27" i="8"/>
  <c r="AF275" i="1"/>
  <c r="AF285" i="1"/>
  <c r="AF283" i="1"/>
  <c r="AF287" i="1"/>
  <c r="AF291" i="1"/>
  <c r="AF294" i="1"/>
  <c r="AF298" i="1"/>
  <c r="AC404" i="1"/>
  <c r="AC33" i="5"/>
  <c r="AC34" i="5"/>
  <c r="AC35" i="5"/>
  <c r="AD378" i="1"/>
  <c r="AC8" i="8"/>
  <c r="AD19" i="8"/>
  <c r="AC9" i="8"/>
  <c r="AD20" i="8"/>
  <c r="AC10" i="8"/>
  <c r="AD21" i="8"/>
  <c r="AC11" i="8"/>
  <c r="AD22" i="8"/>
  <c r="AG242" i="1"/>
  <c r="AG251" i="1"/>
  <c r="AG249" i="1"/>
  <c r="AG257" i="1"/>
  <c r="AG260" i="1"/>
  <c r="AG264" i="1"/>
  <c r="AD399" i="1"/>
  <c r="AD29" i="5"/>
  <c r="AD30" i="5"/>
  <c r="AD31" i="5"/>
  <c r="AC13" i="8"/>
  <c r="AD24" i="8"/>
  <c r="AC14" i="8"/>
  <c r="AD25" i="8"/>
  <c r="AC15" i="8"/>
  <c r="AD26" i="8"/>
  <c r="AC16" i="8"/>
  <c r="AD27" i="8"/>
  <c r="AG275" i="1"/>
  <c r="AG285" i="1"/>
  <c r="AG283" i="1"/>
  <c r="AG287" i="1"/>
  <c r="AG291" i="1"/>
  <c r="AG294" i="1"/>
  <c r="AG298" i="1"/>
  <c r="AD404" i="1"/>
  <c r="AD33" i="5"/>
  <c r="AD34" i="5"/>
  <c r="AD35" i="5"/>
  <c r="AE378" i="1"/>
  <c r="AD8" i="8"/>
  <c r="AE19" i="8"/>
  <c r="AD9" i="8"/>
  <c r="AE20" i="8"/>
  <c r="AD10" i="8"/>
  <c r="AE21" i="8"/>
  <c r="AD11" i="8"/>
  <c r="AE22" i="8"/>
  <c r="AH242" i="1"/>
  <c r="AH251" i="1"/>
  <c r="AH249" i="1"/>
  <c r="AH257" i="1"/>
  <c r="AH260" i="1"/>
  <c r="AH264" i="1"/>
  <c r="AE399" i="1"/>
  <c r="AE29" i="5"/>
  <c r="AE30" i="5"/>
  <c r="AE31" i="5"/>
  <c r="AD13" i="8"/>
  <c r="AE24" i="8"/>
  <c r="AD14" i="8"/>
  <c r="AE25" i="8"/>
  <c r="AD15" i="8"/>
  <c r="AE26" i="8"/>
  <c r="AD16" i="8"/>
  <c r="AE27" i="8"/>
  <c r="AH275" i="1"/>
  <c r="AH285" i="1"/>
  <c r="AH283" i="1"/>
  <c r="AH287" i="1"/>
  <c r="AH291" i="1"/>
  <c r="AH294" i="1"/>
  <c r="AH298" i="1"/>
  <c r="AE404" i="1"/>
  <c r="AE33" i="5"/>
  <c r="AE34" i="5"/>
  <c r="AE35" i="5"/>
  <c r="AF378" i="1"/>
  <c r="AE8" i="8"/>
  <c r="AF19" i="8"/>
  <c r="AE9" i="8"/>
  <c r="AF20" i="8"/>
  <c r="AE10" i="8"/>
  <c r="AF21" i="8"/>
  <c r="AE11" i="8"/>
  <c r="AF22" i="8"/>
  <c r="AI242" i="1"/>
  <c r="AI251" i="1"/>
  <c r="AI249" i="1"/>
  <c r="AI257" i="1"/>
  <c r="AI260" i="1"/>
  <c r="AI264" i="1"/>
  <c r="AF399" i="1"/>
  <c r="AF29" i="5"/>
  <c r="AF30" i="5"/>
  <c r="AF31" i="5"/>
  <c r="AE13" i="8"/>
  <c r="AF24" i="8"/>
  <c r="AE14" i="8"/>
  <c r="AF25" i="8"/>
  <c r="AE15" i="8"/>
  <c r="AF26" i="8"/>
  <c r="AE16" i="8"/>
  <c r="AF27" i="8"/>
  <c r="AI275" i="1"/>
  <c r="AI285" i="1"/>
  <c r="AI283" i="1"/>
  <c r="AI287" i="1"/>
  <c r="AI291" i="1"/>
  <c r="AI294" i="1"/>
  <c r="AI298" i="1"/>
  <c r="AF404" i="1"/>
  <c r="AF33" i="5"/>
  <c r="AF34" i="5"/>
  <c r="AF35" i="5"/>
  <c r="AG378" i="1"/>
  <c r="AF8" i="8"/>
  <c r="AG19" i="8"/>
  <c r="AF9" i="8"/>
  <c r="AG20" i="8"/>
  <c r="AF10" i="8"/>
  <c r="AG21" i="8"/>
  <c r="AF11" i="8"/>
  <c r="AG22" i="8"/>
  <c r="AJ242" i="1"/>
  <c r="AJ251" i="1"/>
  <c r="AJ249" i="1"/>
  <c r="AJ257" i="1"/>
  <c r="AJ260" i="1"/>
  <c r="AJ264" i="1"/>
  <c r="AG399" i="1"/>
  <c r="AG29" i="5"/>
  <c r="AG30" i="5"/>
  <c r="AG31" i="5"/>
  <c r="AF13" i="8"/>
  <c r="AG24" i="8"/>
  <c r="AF14" i="8"/>
  <c r="AG25" i="8"/>
  <c r="AF15" i="8"/>
  <c r="AG26" i="8"/>
  <c r="AF16" i="8"/>
  <c r="AG27" i="8"/>
  <c r="AJ275" i="1"/>
  <c r="AJ285" i="1"/>
  <c r="AJ283" i="1"/>
  <c r="AJ287" i="1"/>
  <c r="AJ291" i="1"/>
  <c r="AJ294" i="1"/>
  <c r="AJ298" i="1"/>
  <c r="AG404" i="1"/>
  <c r="AG33" i="5"/>
  <c r="AG34" i="5"/>
  <c r="AG35" i="5"/>
  <c r="B112" i="5"/>
  <c r="C112" i="5"/>
  <c r="D112" i="5"/>
  <c r="E112" i="5"/>
  <c r="E116" i="8"/>
  <c r="E125" i="8"/>
  <c r="E134" i="8"/>
  <c r="E117" i="8"/>
  <c r="E126" i="8"/>
  <c r="E135" i="8"/>
  <c r="E136" i="8"/>
  <c r="E119" i="8"/>
  <c r="E128" i="8"/>
  <c r="E137" i="8"/>
  <c r="E120" i="8"/>
  <c r="E129" i="8"/>
  <c r="E138" i="8"/>
  <c r="E139" i="8"/>
  <c r="E140" i="8"/>
  <c r="E110" i="8"/>
  <c r="F116" i="8"/>
  <c r="F125" i="8"/>
  <c r="F134" i="8"/>
  <c r="F117" i="8"/>
  <c r="F126" i="8"/>
  <c r="F135" i="8"/>
  <c r="F136" i="8"/>
  <c r="F119" i="8"/>
  <c r="F128" i="8"/>
  <c r="F137" i="8"/>
  <c r="F120" i="8"/>
  <c r="F129" i="8"/>
  <c r="F138" i="8"/>
  <c r="F139" i="8"/>
  <c r="F140" i="8"/>
  <c r="F110" i="8"/>
  <c r="G116" i="8"/>
  <c r="G125" i="8"/>
  <c r="G134" i="8"/>
  <c r="G117" i="8"/>
  <c r="G126" i="8"/>
  <c r="G135" i="8"/>
  <c r="G136" i="8"/>
  <c r="G119" i="8"/>
  <c r="G128" i="8"/>
  <c r="G137" i="8"/>
  <c r="G120" i="8"/>
  <c r="G129" i="8"/>
  <c r="G138" i="8"/>
  <c r="G139" i="8"/>
  <c r="G140" i="8"/>
  <c r="G110" i="8"/>
  <c r="H116" i="8"/>
  <c r="H125" i="8"/>
  <c r="H134" i="8"/>
  <c r="H117" i="8"/>
  <c r="H126" i="8"/>
  <c r="H135" i="8"/>
  <c r="H136" i="8"/>
  <c r="H119" i="8"/>
  <c r="H128" i="8"/>
  <c r="H137" i="8"/>
  <c r="H120" i="8"/>
  <c r="H129" i="8"/>
  <c r="H138" i="8"/>
  <c r="H139" i="8"/>
  <c r="H140" i="8"/>
  <c r="H110" i="8"/>
  <c r="I116" i="8"/>
  <c r="I125" i="8"/>
  <c r="I134" i="8"/>
  <c r="I117" i="8"/>
  <c r="I126" i="8"/>
  <c r="I135" i="8"/>
  <c r="I136" i="8"/>
  <c r="I119" i="8"/>
  <c r="I128" i="8"/>
  <c r="I137" i="8"/>
  <c r="I120" i="8"/>
  <c r="I129" i="8"/>
  <c r="I138" i="8"/>
  <c r="I139" i="8"/>
  <c r="I140" i="8"/>
  <c r="I110" i="8"/>
  <c r="J116" i="8"/>
  <c r="J125" i="8"/>
  <c r="J134" i="8"/>
  <c r="J117" i="8"/>
  <c r="J126" i="8"/>
  <c r="J135" i="8"/>
  <c r="J136" i="8"/>
  <c r="J119" i="8"/>
  <c r="J128" i="8"/>
  <c r="J137" i="8"/>
  <c r="J120" i="8"/>
  <c r="J129" i="8"/>
  <c r="J138" i="8"/>
  <c r="J139" i="8"/>
  <c r="J140" i="8"/>
  <c r="J110" i="8"/>
  <c r="K116" i="8"/>
  <c r="K125" i="8"/>
  <c r="K134" i="8"/>
  <c r="K117" i="8"/>
  <c r="K126" i="8"/>
  <c r="K135" i="8"/>
  <c r="K136" i="8"/>
  <c r="K119" i="8"/>
  <c r="K128" i="8"/>
  <c r="K137" i="8"/>
  <c r="K120" i="8"/>
  <c r="K129" i="8"/>
  <c r="K138" i="8"/>
  <c r="K139" i="8"/>
  <c r="K140" i="8"/>
  <c r="K110" i="8"/>
  <c r="L116" i="8"/>
  <c r="L125" i="8"/>
  <c r="L134" i="8"/>
  <c r="L117" i="8"/>
  <c r="L126" i="8"/>
  <c r="L135" i="8"/>
  <c r="L136" i="8"/>
  <c r="L119" i="8"/>
  <c r="L128" i="8"/>
  <c r="L137" i="8"/>
  <c r="L120" i="8"/>
  <c r="L129" i="8"/>
  <c r="L138" i="8"/>
  <c r="L139" i="8"/>
  <c r="L140" i="8"/>
  <c r="L110" i="8"/>
  <c r="M116" i="8"/>
  <c r="M125" i="8"/>
  <c r="M134" i="8"/>
  <c r="M117" i="8"/>
  <c r="M126" i="8"/>
  <c r="M135" i="8"/>
  <c r="M136" i="8"/>
  <c r="M119" i="8"/>
  <c r="M128" i="8"/>
  <c r="M137" i="8"/>
  <c r="M120" i="8"/>
  <c r="M129" i="8"/>
  <c r="M138" i="8"/>
  <c r="M139" i="8"/>
  <c r="M140" i="8"/>
  <c r="M110" i="8"/>
  <c r="N116" i="8"/>
  <c r="N125" i="8"/>
  <c r="N134" i="8"/>
  <c r="N117" i="8"/>
  <c r="N126" i="8"/>
  <c r="N135" i="8"/>
  <c r="N136" i="8"/>
  <c r="N119" i="8"/>
  <c r="N128" i="8"/>
  <c r="N137" i="8"/>
  <c r="N120" i="8"/>
  <c r="N129" i="8"/>
  <c r="N138" i="8"/>
  <c r="N139" i="8"/>
  <c r="N140" i="8"/>
  <c r="N110" i="8"/>
  <c r="O116" i="8"/>
  <c r="O125" i="8"/>
  <c r="O134" i="8"/>
  <c r="O117" i="8"/>
  <c r="O126" i="8"/>
  <c r="O135" i="8"/>
  <c r="O136" i="8"/>
  <c r="O119" i="8"/>
  <c r="O128" i="8"/>
  <c r="O137" i="8"/>
  <c r="O120" i="8"/>
  <c r="O129" i="8"/>
  <c r="O138" i="8"/>
  <c r="O139" i="8"/>
  <c r="O140" i="8"/>
  <c r="O110" i="8"/>
  <c r="P116" i="8"/>
  <c r="P125" i="8"/>
  <c r="P134" i="8"/>
  <c r="P117" i="8"/>
  <c r="P126" i="8"/>
  <c r="P135" i="8"/>
  <c r="P136" i="8"/>
  <c r="P119" i="8"/>
  <c r="P128" i="8"/>
  <c r="P137" i="8"/>
  <c r="P120" i="8"/>
  <c r="P129" i="8"/>
  <c r="P138" i="8"/>
  <c r="P139" i="8"/>
  <c r="P140" i="8"/>
  <c r="P110" i="8"/>
  <c r="Q116" i="8"/>
  <c r="Q125" i="8"/>
  <c r="Q134" i="8"/>
  <c r="Q117" i="8"/>
  <c r="Q126" i="8"/>
  <c r="Q135" i="8"/>
  <c r="Q136" i="8"/>
  <c r="Q119" i="8"/>
  <c r="Q128" i="8"/>
  <c r="Q137" i="8"/>
  <c r="Q120" i="8"/>
  <c r="Q129" i="8"/>
  <c r="Q138" i="8"/>
  <c r="Q139" i="8"/>
  <c r="Q140" i="8"/>
  <c r="Q110" i="8"/>
  <c r="R116" i="8"/>
  <c r="R125" i="8"/>
  <c r="R134" i="8"/>
  <c r="R117" i="8"/>
  <c r="R126" i="8"/>
  <c r="R135" i="8"/>
  <c r="R136" i="8"/>
  <c r="R119" i="8"/>
  <c r="R128" i="8"/>
  <c r="R137" i="8"/>
  <c r="R120" i="8"/>
  <c r="R129" i="8"/>
  <c r="R138" i="8"/>
  <c r="R139" i="8"/>
  <c r="R140" i="8"/>
  <c r="R110" i="8"/>
  <c r="S116" i="8"/>
  <c r="S125" i="8"/>
  <c r="S134" i="8"/>
  <c r="S117" i="8"/>
  <c r="S126" i="8"/>
  <c r="S135" i="8"/>
  <c r="S136" i="8"/>
  <c r="S119" i="8"/>
  <c r="S128" i="8"/>
  <c r="S137" i="8"/>
  <c r="S120" i="8"/>
  <c r="S129" i="8"/>
  <c r="S138" i="8"/>
  <c r="S139" i="8"/>
  <c r="S140" i="8"/>
  <c r="S110" i="8"/>
  <c r="T116" i="8"/>
  <c r="T125" i="8"/>
  <c r="T134" i="8"/>
  <c r="T117" i="8"/>
  <c r="T126" i="8"/>
  <c r="T135" i="8"/>
  <c r="T136" i="8"/>
  <c r="T119" i="8"/>
  <c r="T128" i="8"/>
  <c r="T137" i="8"/>
  <c r="T120" i="8"/>
  <c r="T129" i="8"/>
  <c r="T138" i="8"/>
  <c r="T139" i="8"/>
  <c r="T140" i="8"/>
  <c r="T110" i="8"/>
  <c r="U116" i="8"/>
  <c r="U125" i="8"/>
  <c r="U134" i="8"/>
  <c r="U117" i="8"/>
  <c r="U126" i="8"/>
  <c r="U135" i="8"/>
  <c r="U136" i="8"/>
  <c r="U119" i="8"/>
  <c r="U128" i="8"/>
  <c r="U137" i="8"/>
  <c r="U120" i="8"/>
  <c r="U129" i="8"/>
  <c r="U138" i="8"/>
  <c r="U139" i="8"/>
  <c r="U140" i="8"/>
  <c r="U110" i="8"/>
  <c r="V116" i="8"/>
  <c r="V125" i="8"/>
  <c r="V134" i="8"/>
  <c r="V117" i="8"/>
  <c r="V126" i="8"/>
  <c r="V135" i="8"/>
  <c r="V136" i="8"/>
  <c r="V119" i="8"/>
  <c r="V128" i="8"/>
  <c r="V137" i="8"/>
  <c r="V120" i="8"/>
  <c r="V129" i="8"/>
  <c r="V138" i="8"/>
  <c r="V139" i="8"/>
  <c r="V140" i="8"/>
  <c r="V110" i="8"/>
  <c r="W116" i="8"/>
  <c r="W125" i="8"/>
  <c r="W134" i="8"/>
  <c r="W117" i="8"/>
  <c r="W126" i="8"/>
  <c r="W135" i="8"/>
  <c r="W136" i="8"/>
  <c r="W119" i="8"/>
  <c r="W128" i="8"/>
  <c r="W137" i="8"/>
  <c r="W120" i="8"/>
  <c r="W129" i="8"/>
  <c r="W138" i="8"/>
  <c r="W139" i="8"/>
  <c r="W140" i="8"/>
  <c r="W110" i="8"/>
  <c r="X116" i="8"/>
  <c r="X125" i="8"/>
  <c r="X134" i="8"/>
  <c r="X117" i="8"/>
  <c r="X126" i="8"/>
  <c r="X135" i="8"/>
  <c r="X136" i="8"/>
  <c r="X119" i="8"/>
  <c r="X128" i="8"/>
  <c r="X137" i="8"/>
  <c r="X120" i="8"/>
  <c r="X129" i="8"/>
  <c r="X138" i="8"/>
  <c r="X139" i="8"/>
  <c r="X140" i="8"/>
  <c r="X110" i="8"/>
  <c r="Y116" i="8"/>
  <c r="Y125" i="8"/>
  <c r="Y134" i="8"/>
  <c r="Y117" i="8"/>
  <c r="Y126" i="8"/>
  <c r="Y135" i="8"/>
  <c r="Y136" i="8"/>
  <c r="Y119" i="8"/>
  <c r="Y128" i="8"/>
  <c r="Y137" i="8"/>
  <c r="Y120" i="8"/>
  <c r="Y129" i="8"/>
  <c r="Y138" i="8"/>
  <c r="Y139" i="8"/>
  <c r="Y140" i="8"/>
  <c r="Y110" i="8"/>
  <c r="Z116" i="8"/>
  <c r="Z125" i="8"/>
  <c r="Z134" i="8"/>
  <c r="Z117" i="8"/>
  <c r="Z126" i="8"/>
  <c r="Z135" i="8"/>
  <c r="Z136" i="8"/>
  <c r="Z119" i="8"/>
  <c r="Z128" i="8"/>
  <c r="Z137" i="8"/>
  <c r="Z120" i="8"/>
  <c r="Z129" i="8"/>
  <c r="Z138" i="8"/>
  <c r="Z139" i="8"/>
  <c r="Z140" i="8"/>
  <c r="Z110" i="8"/>
  <c r="AA116" i="8"/>
  <c r="AA125" i="8"/>
  <c r="AA134" i="8"/>
  <c r="AA117" i="8"/>
  <c r="AA126" i="8"/>
  <c r="AA135" i="8"/>
  <c r="AA136" i="8"/>
  <c r="AA119" i="8"/>
  <c r="AA128" i="8"/>
  <c r="AA137" i="8"/>
  <c r="AA120" i="8"/>
  <c r="AA129" i="8"/>
  <c r="AA138" i="8"/>
  <c r="AA139" i="8"/>
  <c r="AA140" i="8"/>
  <c r="AA110" i="8"/>
  <c r="AB116" i="8"/>
  <c r="AB125" i="8"/>
  <c r="AB134" i="8"/>
  <c r="AB117" i="8"/>
  <c r="AB126" i="8"/>
  <c r="AB135" i="8"/>
  <c r="AB136" i="8"/>
  <c r="AB119" i="8"/>
  <c r="AB128" i="8"/>
  <c r="AB137" i="8"/>
  <c r="AB120" i="8"/>
  <c r="AB129" i="8"/>
  <c r="AB138" i="8"/>
  <c r="AB139" i="8"/>
  <c r="AB140" i="8"/>
  <c r="AB110" i="8"/>
  <c r="AC116" i="8"/>
  <c r="AC125" i="8"/>
  <c r="AC134" i="8"/>
  <c r="AC117" i="8"/>
  <c r="AC126" i="8"/>
  <c r="AC135" i="8"/>
  <c r="AC136" i="8"/>
  <c r="AC119" i="8"/>
  <c r="AC128" i="8"/>
  <c r="AC137" i="8"/>
  <c r="AC120" i="8"/>
  <c r="AC129" i="8"/>
  <c r="AC138" i="8"/>
  <c r="AC139" i="8"/>
  <c r="AC140" i="8"/>
  <c r="AC110" i="8"/>
  <c r="AD116" i="8"/>
  <c r="AD125" i="8"/>
  <c r="AD134" i="8"/>
  <c r="AD117" i="8"/>
  <c r="AD126" i="8"/>
  <c r="AD135" i="8"/>
  <c r="AD136" i="8"/>
  <c r="AD119" i="8"/>
  <c r="AD128" i="8"/>
  <c r="AD137" i="8"/>
  <c r="AD120" i="8"/>
  <c r="AD129" i="8"/>
  <c r="AD138" i="8"/>
  <c r="AD139" i="8"/>
  <c r="AD140" i="8"/>
  <c r="AD110" i="8"/>
  <c r="AE116" i="8"/>
  <c r="AE125" i="8"/>
  <c r="AE134" i="8"/>
  <c r="AE117" i="8"/>
  <c r="AE126" i="8"/>
  <c r="AE135" i="8"/>
  <c r="AE136" i="8"/>
  <c r="AE119" i="8"/>
  <c r="AE128" i="8"/>
  <c r="AE137" i="8"/>
  <c r="AE120" i="8"/>
  <c r="AE129" i="8"/>
  <c r="AE138" i="8"/>
  <c r="AE139" i="8"/>
  <c r="AE140" i="8"/>
  <c r="AE110" i="8"/>
  <c r="AF116" i="8"/>
  <c r="AF125" i="8"/>
  <c r="AF134" i="8"/>
  <c r="AF117" i="8"/>
  <c r="AF126" i="8"/>
  <c r="AF135" i="8"/>
  <c r="AF136" i="8"/>
  <c r="AF119" i="8"/>
  <c r="AF128" i="8"/>
  <c r="AF137" i="8"/>
  <c r="AF120" i="8"/>
  <c r="AF129" i="8"/>
  <c r="AF138" i="8"/>
  <c r="AF139" i="8"/>
  <c r="AF140" i="8"/>
  <c r="AF110" i="8"/>
  <c r="AG116" i="8"/>
  <c r="AG125" i="8"/>
  <c r="AG134" i="8"/>
  <c r="AG117" i="8"/>
  <c r="AG126" i="8"/>
  <c r="AG135" i="8"/>
  <c r="AG136" i="8"/>
  <c r="AG119" i="8"/>
  <c r="AG128" i="8"/>
  <c r="AG137" i="8"/>
  <c r="AG120" i="8"/>
  <c r="AG129" i="8"/>
  <c r="AG138" i="8"/>
  <c r="AG139" i="8"/>
  <c r="AG140" i="8"/>
  <c r="AG110" i="8"/>
  <c r="F79" i="1"/>
  <c r="B33" i="8"/>
  <c r="B75" i="8"/>
  <c r="B32" i="1"/>
  <c r="B104" i="8"/>
  <c r="C33" i="8"/>
  <c r="C75" i="8"/>
  <c r="C104" i="8"/>
  <c r="D33" i="8"/>
  <c r="D75" i="8"/>
  <c r="D104" i="8"/>
  <c r="E33" i="8"/>
  <c r="E75" i="8"/>
  <c r="E104" i="8"/>
  <c r="F33" i="8"/>
  <c r="F75" i="8"/>
  <c r="F104" i="8"/>
  <c r="G33" i="8"/>
  <c r="G75" i="8"/>
  <c r="G104" i="8"/>
  <c r="H33" i="8"/>
  <c r="H75" i="8"/>
  <c r="H104" i="8"/>
  <c r="I33" i="8"/>
  <c r="I75" i="8"/>
  <c r="I104" i="8"/>
  <c r="J33" i="8"/>
  <c r="J75" i="8"/>
  <c r="J104" i="8"/>
  <c r="K33" i="8"/>
  <c r="K75" i="8"/>
  <c r="K104" i="8"/>
  <c r="L33" i="8"/>
  <c r="L75" i="8"/>
  <c r="L104" i="8"/>
  <c r="M33" i="8"/>
  <c r="M75" i="8"/>
  <c r="M104" i="8"/>
  <c r="N33" i="8"/>
  <c r="N75" i="8"/>
  <c r="N104" i="8"/>
  <c r="O33" i="8"/>
  <c r="O75" i="8"/>
  <c r="O104" i="8"/>
  <c r="P33" i="8"/>
  <c r="P75" i="8"/>
  <c r="P104" i="8"/>
  <c r="Q33" i="8"/>
  <c r="Q75" i="8"/>
  <c r="Q104" i="8"/>
  <c r="R33" i="8"/>
  <c r="R75" i="8"/>
  <c r="R104" i="8"/>
  <c r="S33" i="8"/>
  <c r="S75" i="8"/>
  <c r="S104" i="8"/>
  <c r="T33" i="8"/>
  <c r="T75" i="8"/>
  <c r="T104" i="8"/>
  <c r="U33" i="8"/>
  <c r="U75" i="8"/>
  <c r="U104" i="8"/>
  <c r="V33" i="8"/>
  <c r="V75" i="8"/>
  <c r="V104" i="8"/>
  <c r="W33" i="8"/>
  <c r="W75" i="8"/>
  <c r="W104" i="8"/>
  <c r="X33" i="8"/>
  <c r="X75" i="8"/>
  <c r="X104" i="8"/>
  <c r="Y33" i="8"/>
  <c r="Y75" i="8"/>
  <c r="Y104" i="8"/>
  <c r="Z33" i="8"/>
  <c r="Z75" i="8"/>
  <c r="Z104" i="8"/>
  <c r="AA33" i="8"/>
  <c r="AA75" i="8"/>
  <c r="AA104" i="8"/>
  <c r="AB33" i="8"/>
  <c r="AB75" i="8"/>
  <c r="AB104" i="8"/>
  <c r="AC33" i="8"/>
  <c r="AC75" i="8"/>
  <c r="AC104" i="8"/>
  <c r="AD33" i="8"/>
  <c r="AD75" i="8"/>
  <c r="AD104" i="8"/>
  <c r="AE33" i="8"/>
  <c r="AE75" i="8"/>
  <c r="AE104" i="8"/>
  <c r="AF33" i="8"/>
  <c r="AF75" i="8"/>
  <c r="AF104" i="8"/>
  <c r="AG33" i="8"/>
  <c r="AG75" i="8"/>
  <c r="F37" i="8"/>
  <c r="G37" i="8"/>
  <c r="H37" i="8"/>
  <c r="I37" i="8"/>
  <c r="J37" i="8"/>
  <c r="K37" i="8"/>
  <c r="L37" i="8"/>
  <c r="M37" i="8"/>
  <c r="N37" i="8"/>
  <c r="O37" i="8"/>
  <c r="P37" i="8"/>
  <c r="Q37" i="8"/>
  <c r="R37" i="8"/>
  <c r="S37" i="8"/>
  <c r="T37" i="8"/>
  <c r="U37" i="8"/>
  <c r="V37" i="8"/>
  <c r="W37" i="8"/>
  <c r="X37" i="8"/>
  <c r="Y37" i="8"/>
  <c r="Z37" i="8"/>
  <c r="AA37" i="8"/>
  <c r="AB37" i="8"/>
  <c r="AC37" i="8"/>
  <c r="AD37" i="8"/>
  <c r="AE37" i="8"/>
  <c r="AF37" i="8"/>
  <c r="AG3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G77" i="8"/>
  <c r="AF77" i="8"/>
  <c r="AE77" i="8"/>
  <c r="AD77" i="8"/>
  <c r="AC77" i="8"/>
  <c r="AB77" i="8"/>
  <c r="AA77" i="8"/>
  <c r="Z77" i="8"/>
  <c r="Y77" i="8"/>
  <c r="X77" i="8"/>
  <c r="W77" i="8"/>
  <c r="V77" i="8"/>
  <c r="U77" i="8"/>
  <c r="T77" i="8"/>
  <c r="S77" i="8"/>
  <c r="R77" i="8"/>
  <c r="Q77" i="8"/>
  <c r="P77" i="8"/>
  <c r="O77" i="8"/>
  <c r="N77" i="8"/>
  <c r="M77" i="8"/>
  <c r="L77" i="8"/>
  <c r="K77" i="8"/>
  <c r="J77" i="8"/>
  <c r="I77" i="8"/>
  <c r="H77" i="8"/>
  <c r="G77" i="8"/>
  <c r="F77" i="8"/>
  <c r="E77" i="8"/>
  <c r="D77" i="8"/>
  <c r="B77" i="8"/>
  <c r="C77" i="8"/>
  <c r="B80" i="8"/>
  <c r="B81" i="8"/>
  <c r="C79" i="8"/>
  <c r="C80" i="8"/>
  <c r="C81" i="8"/>
  <c r="D79" i="8"/>
  <c r="D80" i="8"/>
  <c r="D81" i="8"/>
  <c r="E78" i="8"/>
  <c r="E79" i="8"/>
  <c r="E80" i="8"/>
  <c r="E81" i="8"/>
  <c r="F78" i="8"/>
  <c r="F79" i="8"/>
  <c r="F80" i="8"/>
  <c r="F81" i="8"/>
  <c r="G78" i="8"/>
  <c r="G79" i="8"/>
  <c r="G80" i="8"/>
  <c r="G81" i="8"/>
  <c r="H78" i="8"/>
  <c r="H79" i="8"/>
  <c r="H80" i="8"/>
  <c r="H81" i="8"/>
  <c r="I78" i="8"/>
  <c r="I79" i="8"/>
  <c r="I80" i="8"/>
  <c r="I81" i="8"/>
  <c r="J78" i="8"/>
  <c r="J79" i="8"/>
  <c r="J80" i="8"/>
  <c r="J81" i="8"/>
  <c r="K78" i="8"/>
  <c r="K79" i="8"/>
  <c r="K80" i="8"/>
  <c r="K81" i="8"/>
  <c r="L78" i="8"/>
  <c r="L79" i="8"/>
  <c r="L80" i="8"/>
  <c r="L81" i="8"/>
  <c r="M78" i="8"/>
  <c r="M79" i="8"/>
  <c r="M80" i="8"/>
  <c r="M81" i="8"/>
  <c r="N78" i="8"/>
  <c r="N79" i="8"/>
  <c r="N80" i="8"/>
  <c r="N81" i="8"/>
  <c r="O78" i="8"/>
  <c r="O79" i="8"/>
  <c r="O80" i="8"/>
  <c r="O81" i="8"/>
  <c r="P78" i="8"/>
  <c r="P79" i="8"/>
  <c r="P80" i="8"/>
  <c r="P81" i="8"/>
  <c r="Q78" i="8"/>
  <c r="Q79" i="8"/>
  <c r="Q80" i="8"/>
  <c r="Q81" i="8"/>
  <c r="R78" i="8"/>
  <c r="R79" i="8"/>
  <c r="R80" i="8"/>
  <c r="R81" i="8"/>
  <c r="S78" i="8"/>
  <c r="S79" i="8"/>
  <c r="S80" i="8"/>
  <c r="S81" i="8"/>
  <c r="T78" i="8"/>
  <c r="T79" i="8"/>
  <c r="T80" i="8"/>
  <c r="T81" i="8"/>
  <c r="U78" i="8"/>
  <c r="U79" i="8"/>
  <c r="U80" i="8"/>
  <c r="U81" i="8"/>
  <c r="V78" i="8"/>
  <c r="V79" i="8"/>
  <c r="V80" i="8"/>
  <c r="V81" i="8"/>
  <c r="W78" i="8"/>
  <c r="W79" i="8"/>
  <c r="W80" i="8"/>
  <c r="W81" i="8"/>
  <c r="X78" i="8"/>
  <c r="X79" i="8"/>
  <c r="X80" i="8"/>
  <c r="X81" i="8"/>
  <c r="Y78" i="8"/>
  <c r="Y79" i="8"/>
  <c r="Y80" i="8"/>
  <c r="Y81" i="8"/>
  <c r="Z78" i="8"/>
  <c r="Z79" i="8"/>
  <c r="Z80" i="8"/>
  <c r="Z81" i="8"/>
  <c r="AA78" i="8"/>
  <c r="AA79" i="8"/>
  <c r="AA80" i="8"/>
  <c r="AA81" i="8"/>
  <c r="AB78" i="8"/>
  <c r="AB79" i="8"/>
  <c r="AB80" i="8"/>
  <c r="AB81" i="8"/>
  <c r="AC78" i="8"/>
  <c r="AC79" i="8"/>
  <c r="AC80" i="8"/>
  <c r="AC81" i="8"/>
  <c r="AD78" i="8"/>
  <c r="AD79" i="8"/>
  <c r="AD80" i="8"/>
  <c r="AD81" i="8"/>
  <c r="AE78" i="8"/>
  <c r="AE79" i="8"/>
  <c r="AE80" i="8"/>
  <c r="AE81" i="8"/>
  <c r="AF78" i="8"/>
  <c r="AF79" i="8"/>
  <c r="AF80" i="8"/>
  <c r="AF81" i="8"/>
  <c r="AG78" i="8"/>
  <c r="AG79" i="8"/>
  <c r="AG80" i="8"/>
  <c r="AG81" i="8"/>
  <c r="F43" i="8"/>
  <c r="G43" i="8"/>
  <c r="H43" i="8"/>
  <c r="I43" i="8"/>
  <c r="J43" i="8"/>
  <c r="K43" i="8"/>
  <c r="L43" i="8"/>
  <c r="M43" i="8"/>
  <c r="N43" i="8"/>
  <c r="O43" i="8"/>
  <c r="P43" i="8"/>
  <c r="Q43" i="8"/>
  <c r="R43" i="8"/>
  <c r="S43" i="8"/>
  <c r="T43" i="8"/>
  <c r="U43" i="8"/>
  <c r="V43" i="8"/>
  <c r="W43" i="8"/>
  <c r="X43" i="8"/>
  <c r="Y43" i="8"/>
  <c r="Z43" i="8"/>
  <c r="AA43" i="8"/>
  <c r="AB43" i="8"/>
  <c r="AC43" i="8"/>
  <c r="AD43" i="8"/>
  <c r="AE43" i="8"/>
  <c r="AF43" i="8"/>
  <c r="AG43" i="8"/>
  <c r="F63" i="8"/>
  <c r="G63" i="8"/>
  <c r="H63" i="8"/>
  <c r="I63" i="8"/>
  <c r="J63" i="8"/>
  <c r="K63" i="8"/>
  <c r="L63" i="8"/>
  <c r="M63" i="8"/>
  <c r="N63" i="8"/>
  <c r="O63" i="8"/>
  <c r="P63" i="8"/>
  <c r="Q63" i="8"/>
  <c r="R63" i="8"/>
  <c r="S63" i="8"/>
  <c r="T63" i="8"/>
  <c r="U63" i="8"/>
  <c r="V63" i="8"/>
  <c r="W63" i="8"/>
  <c r="X63" i="8"/>
  <c r="Y63" i="8"/>
  <c r="Z63" i="8"/>
  <c r="AA63" i="8"/>
  <c r="AB63" i="8"/>
  <c r="AC63" i="8"/>
  <c r="AD63" i="8"/>
  <c r="AE63" i="8"/>
  <c r="AF63" i="8"/>
  <c r="AG63" i="8"/>
  <c r="AG83" i="8"/>
  <c r="AF83" i="8"/>
  <c r="AE83" i="8"/>
  <c r="AD83" i="8"/>
  <c r="AC83" i="8"/>
  <c r="AB83" i="8"/>
  <c r="AA83" i="8"/>
  <c r="Z83" i="8"/>
  <c r="Y83" i="8"/>
  <c r="X83" i="8"/>
  <c r="W83" i="8"/>
  <c r="V83" i="8"/>
  <c r="U83" i="8"/>
  <c r="T83" i="8"/>
  <c r="S83" i="8"/>
  <c r="R83" i="8"/>
  <c r="Q83" i="8"/>
  <c r="P83" i="8"/>
  <c r="O83" i="8"/>
  <c r="N83" i="8"/>
  <c r="M83" i="8"/>
  <c r="L83" i="8"/>
  <c r="K83" i="8"/>
  <c r="J83" i="8"/>
  <c r="I83" i="8"/>
  <c r="H83" i="8"/>
  <c r="G83" i="8"/>
  <c r="F83" i="8"/>
  <c r="E83" i="8"/>
  <c r="D83" i="8"/>
  <c r="C83" i="8"/>
  <c r="B83" i="8"/>
  <c r="B86" i="8"/>
  <c r="B87" i="8"/>
  <c r="C85" i="8"/>
  <c r="C86" i="8"/>
  <c r="C87" i="8"/>
  <c r="D85" i="8"/>
  <c r="D86" i="8"/>
  <c r="D87" i="8"/>
  <c r="E84" i="8"/>
  <c r="E85" i="8"/>
  <c r="E86" i="8"/>
  <c r="E87" i="8"/>
  <c r="F84" i="8"/>
  <c r="F85" i="8"/>
  <c r="F86" i="8"/>
  <c r="F87" i="8"/>
  <c r="G84" i="8"/>
  <c r="G85" i="8"/>
  <c r="G86" i="8"/>
  <c r="G87" i="8"/>
  <c r="H84" i="8"/>
  <c r="H85" i="8"/>
  <c r="H86" i="8"/>
  <c r="H87" i="8"/>
  <c r="I84" i="8"/>
  <c r="I85" i="8"/>
  <c r="I86" i="8"/>
  <c r="I87" i="8"/>
  <c r="J84" i="8"/>
  <c r="J85" i="8"/>
  <c r="J86" i="8"/>
  <c r="J87" i="8"/>
  <c r="K84" i="8"/>
  <c r="K85" i="8"/>
  <c r="K86" i="8"/>
  <c r="K87" i="8"/>
  <c r="L84" i="8"/>
  <c r="L85" i="8"/>
  <c r="L86" i="8"/>
  <c r="L87" i="8"/>
  <c r="M84" i="8"/>
  <c r="M85" i="8"/>
  <c r="M86" i="8"/>
  <c r="M87" i="8"/>
  <c r="N84" i="8"/>
  <c r="N85" i="8"/>
  <c r="N86" i="8"/>
  <c r="N87" i="8"/>
  <c r="O84" i="8"/>
  <c r="O85" i="8"/>
  <c r="O86" i="8"/>
  <c r="O87" i="8"/>
  <c r="P84" i="8"/>
  <c r="P85" i="8"/>
  <c r="P86" i="8"/>
  <c r="P87" i="8"/>
  <c r="Q84" i="8"/>
  <c r="Q85" i="8"/>
  <c r="Q86" i="8"/>
  <c r="Q87" i="8"/>
  <c r="R84" i="8"/>
  <c r="R85" i="8"/>
  <c r="R86" i="8"/>
  <c r="R87" i="8"/>
  <c r="S84" i="8"/>
  <c r="S85" i="8"/>
  <c r="S86" i="8"/>
  <c r="S87" i="8"/>
  <c r="T85" i="8"/>
  <c r="T86" i="8"/>
  <c r="T87" i="8"/>
  <c r="U85" i="8"/>
  <c r="U86" i="8"/>
  <c r="U87" i="8"/>
  <c r="V85" i="8"/>
  <c r="V86" i="8"/>
  <c r="V87" i="8"/>
  <c r="W85" i="8"/>
  <c r="W86" i="8"/>
  <c r="W87" i="8"/>
  <c r="X85" i="8"/>
  <c r="X86" i="8"/>
  <c r="X87" i="8"/>
  <c r="Y85" i="8"/>
  <c r="Y86" i="8"/>
  <c r="Y87" i="8"/>
  <c r="Z85" i="8"/>
  <c r="Z86" i="8"/>
  <c r="Z87" i="8"/>
  <c r="AA85" i="8"/>
  <c r="AA86" i="8"/>
  <c r="AA87" i="8"/>
  <c r="AB85" i="8"/>
  <c r="AB86" i="8"/>
  <c r="AB87" i="8"/>
  <c r="AC85" i="8"/>
  <c r="AC86" i="8"/>
  <c r="AC87" i="8"/>
  <c r="AD85" i="8"/>
  <c r="AD86" i="8"/>
  <c r="AD87" i="8"/>
  <c r="AE85" i="8"/>
  <c r="AE86" i="8"/>
  <c r="AE87" i="8"/>
  <c r="AF85" i="8"/>
  <c r="AF86" i="8"/>
  <c r="AF87" i="8"/>
  <c r="AG85" i="8"/>
  <c r="AG86" i="8"/>
  <c r="AG87" i="8"/>
  <c r="F49" i="8"/>
  <c r="G49" i="8"/>
  <c r="H49" i="8"/>
  <c r="I49" i="8"/>
  <c r="J49" i="8"/>
  <c r="K49" i="8"/>
  <c r="L49" i="8"/>
  <c r="M49" i="8"/>
  <c r="N49" i="8"/>
  <c r="O49" i="8"/>
  <c r="P49" i="8"/>
  <c r="Q49" i="8"/>
  <c r="R49" i="8"/>
  <c r="S49" i="8"/>
  <c r="T49" i="8"/>
  <c r="U49" i="8"/>
  <c r="V49" i="8"/>
  <c r="W49" i="8"/>
  <c r="X49" i="8"/>
  <c r="Y49" i="8"/>
  <c r="Z49" i="8"/>
  <c r="AA49" i="8"/>
  <c r="AB49" i="8"/>
  <c r="AC49" i="8"/>
  <c r="AD49" i="8"/>
  <c r="AE49" i="8"/>
  <c r="AF49" i="8"/>
  <c r="AG49" i="8"/>
  <c r="F69" i="8"/>
  <c r="G69" i="8"/>
  <c r="H69" i="8"/>
  <c r="I69" i="8"/>
  <c r="J69" i="8"/>
  <c r="K69" i="8"/>
  <c r="L69" i="8"/>
  <c r="M69" i="8"/>
  <c r="N69" i="8"/>
  <c r="O69" i="8"/>
  <c r="P69" i="8"/>
  <c r="Q69" i="8"/>
  <c r="R69" i="8"/>
  <c r="S69" i="8"/>
  <c r="T69" i="8"/>
  <c r="U69" i="8"/>
  <c r="V69" i="8"/>
  <c r="W69" i="8"/>
  <c r="X69" i="8"/>
  <c r="Y69" i="8"/>
  <c r="Z69" i="8"/>
  <c r="AA69" i="8"/>
  <c r="AB69" i="8"/>
  <c r="AC69" i="8"/>
  <c r="AD69" i="8"/>
  <c r="AE69" i="8"/>
  <c r="AF69" i="8"/>
  <c r="AG69" i="8"/>
  <c r="AG89" i="8"/>
  <c r="AF89" i="8"/>
  <c r="AE89" i="8"/>
  <c r="AD89" i="8"/>
  <c r="AC89" i="8"/>
  <c r="AB89" i="8"/>
  <c r="AA89" i="8"/>
  <c r="Z89" i="8"/>
  <c r="Y89" i="8"/>
  <c r="X89" i="8"/>
  <c r="W89" i="8"/>
  <c r="V89" i="8"/>
  <c r="U89" i="8"/>
  <c r="T89" i="8"/>
  <c r="S89" i="8"/>
  <c r="R89" i="8"/>
  <c r="Q89" i="8"/>
  <c r="P89" i="8"/>
  <c r="O89" i="8"/>
  <c r="N89" i="8"/>
  <c r="M89" i="8"/>
  <c r="L89" i="8"/>
  <c r="K89" i="8"/>
  <c r="J89" i="8"/>
  <c r="I89" i="8"/>
  <c r="H89" i="8"/>
  <c r="G89" i="8"/>
  <c r="F89" i="8"/>
  <c r="E89" i="8"/>
  <c r="D89" i="8"/>
  <c r="C89" i="8"/>
  <c r="B89" i="8"/>
  <c r="B92" i="8"/>
  <c r="B93" i="8"/>
  <c r="C91" i="8"/>
  <c r="C92" i="8"/>
  <c r="C93" i="8"/>
  <c r="D91" i="8"/>
  <c r="D92" i="8"/>
  <c r="D93" i="8"/>
  <c r="E90" i="8"/>
  <c r="E91" i="8"/>
  <c r="E92" i="8"/>
  <c r="E93" i="8"/>
  <c r="F90" i="8"/>
  <c r="F91" i="8"/>
  <c r="F92" i="8"/>
  <c r="F93" i="8"/>
  <c r="G90" i="8"/>
  <c r="G91" i="8"/>
  <c r="G92" i="8"/>
  <c r="G93" i="8"/>
  <c r="H90" i="8"/>
  <c r="H91" i="8"/>
  <c r="H92" i="8"/>
  <c r="H93" i="8"/>
  <c r="I90" i="8"/>
  <c r="I91" i="8"/>
  <c r="I92" i="8"/>
  <c r="I93" i="8"/>
  <c r="J90" i="8"/>
  <c r="J91" i="8"/>
  <c r="J92" i="8"/>
  <c r="J93" i="8"/>
  <c r="K90" i="8"/>
  <c r="K91" i="8"/>
  <c r="K92" i="8"/>
  <c r="K93" i="8"/>
  <c r="L90" i="8"/>
  <c r="L91" i="8"/>
  <c r="L92" i="8"/>
  <c r="L93" i="8"/>
  <c r="M90" i="8"/>
  <c r="M91" i="8"/>
  <c r="M92" i="8"/>
  <c r="M93" i="8"/>
  <c r="N90" i="8"/>
  <c r="N91" i="8"/>
  <c r="N92" i="8"/>
  <c r="N93" i="8"/>
  <c r="O91" i="8"/>
  <c r="O92" i="8"/>
  <c r="O93" i="8"/>
  <c r="P91" i="8"/>
  <c r="P92" i="8"/>
  <c r="P93" i="8"/>
  <c r="Q91" i="8"/>
  <c r="Q92" i="8"/>
  <c r="Q93" i="8"/>
  <c r="R91" i="8"/>
  <c r="R92" i="8"/>
  <c r="R93" i="8"/>
  <c r="S91" i="8"/>
  <c r="S92" i="8"/>
  <c r="S93" i="8"/>
  <c r="T91" i="8"/>
  <c r="T92" i="8"/>
  <c r="T93" i="8"/>
  <c r="U91" i="8"/>
  <c r="U92" i="8"/>
  <c r="U93" i="8"/>
  <c r="V91" i="8"/>
  <c r="V92" i="8"/>
  <c r="V93" i="8"/>
  <c r="W91" i="8"/>
  <c r="W92" i="8"/>
  <c r="W93" i="8"/>
  <c r="X91" i="8"/>
  <c r="X92" i="8"/>
  <c r="X93" i="8"/>
  <c r="Y91" i="8"/>
  <c r="Y92" i="8"/>
  <c r="Y93" i="8"/>
  <c r="Z91" i="8"/>
  <c r="Z92" i="8"/>
  <c r="Z93" i="8"/>
  <c r="AA91" i="8"/>
  <c r="AA92" i="8"/>
  <c r="AA93" i="8"/>
  <c r="AB91" i="8"/>
  <c r="AB92" i="8"/>
  <c r="AB93" i="8"/>
  <c r="AC91" i="8"/>
  <c r="AC92" i="8"/>
  <c r="AC93" i="8"/>
  <c r="AD91" i="8"/>
  <c r="AD92" i="8"/>
  <c r="AD93" i="8"/>
  <c r="AE91" i="8"/>
  <c r="AE92" i="8"/>
  <c r="AE93" i="8"/>
  <c r="AF91" i="8"/>
  <c r="AF92" i="8"/>
  <c r="AF93" i="8"/>
  <c r="AG91" i="8"/>
  <c r="AG92" i="8"/>
  <c r="AG93" i="8"/>
  <c r="AG104" i="8"/>
  <c r="B106" i="8"/>
  <c r="B98" i="8"/>
  <c r="B116" i="8"/>
  <c r="B125" i="8"/>
  <c r="B134" i="8"/>
  <c r="B117" i="8"/>
  <c r="B126" i="8"/>
  <c r="B135" i="8"/>
  <c r="B136" i="8"/>
  <c r="B119" i="8"/>
  <c r="B128" i="8"/>
  <c r="B137" i="8"/>
  <c r="B120" i="8"/>
  <c r="B129" i="8"/>
  <c r="B138" i="8"/>
  <c r="B139" i="8"/>
  <c r="B140" i="8"/>
  <c r="B110" i="8"/>
  <c r="C116" i="8"/>
  <c r="C125" i="8"/>
  <c r="C134" i="8"/>
  <c r="C117" i="8"/>
  <c r="C126" i="8"/>
  <c r="C135" i="8"/>
  <c r="C136" i="8"/>
  <c r="C119" i="8"/>
  <c r="C128" i="8"/>
  <c r="C137" i="8"/>
  <c r="C120" i="8"/>
  <c r="C129" i="8"/>
  <c r="C138" i="8"/>
  <c r="C139" i="8"/>
  <c r="C140" i="8"/>
  <c r="C110" i="8"/>
  <c r="D116" i="8"/>
  <c r="D125" i="8"/>
  <c r="D134" i="8"/>
  <c r="D117" i="8"/>
  <c r="D126" i="8"/>
  <c r="D135" i="8"/>
  <c r="D136" i="8"/>
  <c r="D119" i="8"/>
  <c r="D128" i="8"/>
  <c r="D137" i="8"/>
  <c r="D120" i="8"/>
  <c r="D129" i="8"/>
  <c r="D138" i="8"/>
  <c r="D139" i="8"/>
  <c r="D140" i="8"/>
  <c r="D110" i="8"/>
  <c r="B96" i="8"/>
  <c r="B185" i="8"/>
  <c r="C185" i="8"/>
  <c r="D185" i="8"/>
  <c r="E185" i="8"/>
  <c r="F185" i="8"/>
  <c r="G185" i="8"/>
  <c r="B95" i="8"/>
  <c r="C231" i="1"/>
  <c r="F278" i="1"/>
  <c r="C413" i="1"/>
  <c r="F231" i="1"/>
  <c r="E72" i="8"/>
  <c r="E73" i="8"/>
  <c r="F70" i="8"/>
  <c r="F71" i="8"/>
  <c r="E66" i="8"/>
  <c r="E67" i="8"/>
  <c r="F64" i="8"/>
  <c r="F65" i="8"/>
  <c r="E60" i="8"/>
  <c r="E61" i="8"/>
  <c r="F58" i="8"/>
  <c r="F59" i="8"/>
  <c r="I281" i="1"/>
  <c r="I271" i="1"/>
  <c r="I278" i="1"/>
  <c r="F413" i="1"/>
  <c r="F435" i="1"/>
  <c r="F103" i="1"/>
  <c r="F121" i="1"/>
  <c r="F122" i="1"/>
  <c r="F127" i="1"/>
  <c r="F128" i="1"/>
  <c r="F129" i="1"/>
  <c r="F130" i="1"/>
  <c r="F131" i="1"/>
  <c r="F125" i="1"/>
  <c r="F123" i="1"/>
  <c r="F250" i="8"/>
  <c r="G231" i="1"/>
  <c r="F72" i="8"/>
  <c r="F73" i="8"/>
  <c r="G70" i="8"/>
  <c r="G71" i="8"/>
  <c r="F66" i="8"/>
  <c r="F67" i="8"/>
  <c r="G64" i="8"/>
  <c r="G65" i="8"/>
  <c r="F60" i="8"/>
  <c r="F61" i="8"/>
  <c r="G58" i="8"/>
  <c r="G59" i="8"/>
  <c r="J281" i="1"/>
  <c r="J271" i="1"/>
  <c r="J278" i="1"/>
  <c r="G413" i="1"/>
  <c r="G435" i="1"/>
  <c r="G250" i="8"/>
  <c r="H231" i="1"/>
  <c r="G72" i="8"/>
  <c r="G73" i="8"/>
  <c r="H70" i="8"/>
  <c r="H71" i="8"/>
  <c r="G66" i="8"/>
  <c r="G67" i="8"/>
  <c r="H64" i="8"/>
  <c r="H65" i="8"/>
  <c r="G60" i="8"/>
  <c r="G61" i="8"/>
  <c r="H58" i="8"/>
  <c r="H59" i="8"/>
  <c r="K281" i="1"/>
  <c r="K271" i="1"/>
  <c r="K278" i="1"/>
  <c r="H413" i="1"/>
  <c r="H435" i="1"/>
  <c r="H250" i="8"/>
  <c r="I231" i="1"/>
  <c r="H72" i="8"/>
  <c r="H73" i="8"/>
  <c r="I70" i="8"/>
  <c r="I71" i="8"/>
  <c r="H66" i="8"/>
  <c r="H67" i="8"/>
  <c r="I64" i="8"/>
  <c r="I65" i="8"/>
  <c r="H60" i="8"/>
  <c r="H61" i="8"/>
  <c r="I58" i="8"/>
  <c r="I59" i="8"/>
  <c r="L281" i="1"/>
  <c r="L271" i="1"/>
  <c r="L278" i="1"/>
  <c r="I413" i="1"/>
  <c r="I435" i="1"/>
  <c r="I250" i="8"/>
  <c r="J231" i="1"/>
  <c r="I72" i="8"/>
  <c r="I73" i="8"/>
  <c r="J70" i="8"/>
  <c r="J71" i="8"/>
  <c r="I66" i="8"/>
  <c r="I67" i="8"/>
  <c r="J64" i="8"/>
  <c r="J65" i="8"/>
  <c r="I60" i="8"/>
  <c r="I61" i="8"/>
  <c r="J58" i="8"/>
  <c r="J59" i="8"/>
  <c r="M281" i="1"/>
  <c r="M271" i="1"/>
  <c r="M278" i="1"/>
  <c r="J413" i="1"/>
  <c r="J435" i="1"/>
  <c r="J250" i="8"/>
  <c r="K231" i="1"/>
  <c r="J72" i="8"/>
  <c r="J73" i="8"/>
  <c r="K70" i="8"/>
  <c r="K71" i="8"/>
  <c r="J66" i="8"/>
  <c r="J67" i="8"/>
  <c r="K64" i="8"/>
  <c r="K65" i="8"/>
  <c r="J60" i="8"/>
  <c r="J61" i="8"/>
  <c r="K58" i="8"/>
  <c r="K59" i="8"/>
  <c r="N281" i="1"/>
  <c r="N271" i="1"/>
  <c r="N278" i="1"/>
  <c r="K413" i="1"/>
  <c r="K435" i="1"/>
  <c r="K250" i="8"/>
  <c r="L231" i="1"/>
  <c r="K72" i="8"/>
  <c r="K73" i="8"/>
  <c r="L70" i="8"/>
  <c r="L71" i="8"/>
  <c r="K66" i="8"/>
  <c r="K67" i="8"/>
  <c r="L64" i="8"/>
  <c r="L65" i="8"/>
  <c r="K60" i="8"/>
  <c r="K61" i="8"/>
  <c r="L58" i="8"/>
  <c r="L59" i="8"/>
  <c r="O281" i="1"/>
  <c r="O271" i="1"/>
  <c r="O278" i="1"/>
  <c r="L413" i="1"/>
  <c r="L435" i="1"/>
  <c r="L250" i="8"/>
  <c r="M231" i="1"/>
  <c r="L72" i="8"/>
  <c r="L73" i="8"/>
  <c r="M70" i="8"/>
  <c r="M71" i="8"/>
  <c r="L66" i="8"/>
  <c r="L67" i="8"/>
  <c r="M64" i="8"/>
  <c r="M65" i="8"/>
  <c r="L60" i="8"/>
  <c r="L61" i="8"/>
  <c r="M58" i="8"/>
  <c r="M59" i="8"/>
  <c r="P281" i="1"/>
  <c r="P271" i="1"/>
  <c r="P278" i="1"/>
  <c r="M413" i="1"/>
  <c r="M435" i="1"/>
  <c r="M250" i="8"/>
  <c r="N231" i="1"/>
  <c r="M72" i="8"/>
  <c r="M73" i="8"/>
  <c r="N70" i="8"/>
  <c r="N71" i="8"/>
  <c r="M66" i="8"/>
  <c r="M67" i="8"/>
  <c r="N64" i="8"/>
  <c r="N65" i="8"/>
  <c r="M60" i="8"/>
  <c r="M61" i="8"/>
  <c r="N58" i="8"/>
  <c r="N59" i="8"/>
  <c r="Q281" i="1"/>
  <c r="Q271" i="1"/>
  <c r="Q278" i="1"/>
  <c r="N413" i="1"/>
  <c r="N435" i="1"/>
  <c r="N250" i="8"/>
  <c r="O231" i="1"/>
  <c r="N72" i="8"/>
  <c r="N73" i="8"/>
  <c r="O71" i="8"/>
  <c r="N66" i="8"/>
  <c r="N67" i="8"/>
  <c r="O64" i="8"/>
  <c r="O65" i="8"/>
  <c r="N60" i="8"/>
  <c r="N61" i="8"/>
  <c r="O58" i="8"/>
  <c r="O59" i="8"/>
  <c r="R281" i="1"/>
  <c r="R271" i="1"/>
  <c r="R278" i="1"/>
  <c r="O413" i="1"/>
  <c r="O435" i="1"/>
  <c r="O250" i="8"/>
  <c r="P231" i="1"/>
  <c r="O72" i="8"/>
  <c r="O73" i="8"/>
  <c r="P71" i="8"/>
  <c r="O66" i="8"/>
  <c r="O67" i="8"/>
  <c r="P64" i="8"/>
  <c r="P65" i="8"/>
  <c r="O60" i="8"/>
  <c r="O61" i="8"/>
  <c r="P58" i="8"/>
  <c r="P59" i="8"/>
  <c r="S281" i="1"/>
  <c r="S271" i="1"/>
  <c r="S278" i="1"/>
  <c r="P413" i="1"/>
  <c r="P435" i="1"/>
  <c r="P250" i="8"/>
  <c r="Q231" i="1"/>
  <c r="P72" i="8"/>
  <c r="P73" i="8"/>
  <c r="Q71" i="8"/>
  <c r="P66" i="8"/>
  <c r="P67" i="8"/>
  <c r="Q64" i="8"/>
  <c r="Q65" i="8"/>
  <c r="P60" i="8"/>
  <c r="P61" i="8"/>
  <c r="Q58" i="8"/>
  <c r="Q59" i="8"/>
  <c r="T281" i="1"/>
  <c r="T271" i="1"/>
  <c r="T278" i="1"/>
  <c r="Q413" i="1"/>
  <c r="Q435" i="1"/>
  <c r="Q250" i="8"/>
  <c r="R231" i="1"/>
  <c r="Q72" i="8"/>
  <c r="Q73" i="8"/>
  <c r="R71" i="8"/>
  <c r="Q66" i="8"/>
  <c r="Q67" i="8"/>
  <c r="R64" i="8"/>
  <c r="R65" i="8"/>
  <c r="Q60" i="8"/>
  <c r="Q61" i="8"/>
  <c r="R58" i="8"/>
  <c r="R59" i="8"/>
  <c r="U281" i="1"/>
  <c r="U271" i="1"/>
  <c r="U278" i="1"/>
  <c r="R413" i="1"/>
  <c r="R435" i="1"/>
  <c r="R250" i="8"/>
  <c r="S231" i="1"/>
  <c r="R72" i="8"/>
  <c r="R73" i="8"/>
  <c r="S71" i="8"/>
  <c r="R66" i="8"/>
  <c r="R67" i="8"/>
  <c r="S64" i="8"/>
  <c r="S65" i="8"/>
  <c r="R60" i="8"/>
  <c r="R61" i="8"/>
  <c r="S58" i="8"/>
  <c r="S59" i="8"/>
  <c r="V281" i="1"/>
  <c r="V271" i="1"/>
  <c r="V278" i="1"/>
  <c r="S413" i="1"/>
  <c r="S435" i="1"/>
  <c r="S250" i="8"/>
  <c r="T231" i="1"/>
  <c r="S72" i="8"/>
  <c r="S73" i="8"/>
  <c r="T71" i="8"/>
  <c r="S66" i="8"/>
  <c r="S67" i="8"/>
  <c r="T65" i="8"/>
  <c r="S60" i="8"/>
  <c r="S61" i="8"/>
  <c r="T58" i="8"/>
  <c r="T59" i="8"/>
  <c r="W281" i="1"/>
  <c r="W271" i="1"/>
  <c r="W278" i="1"/>
  <c r="T413" i="1"/>
  <c r="T435" i="1"/>
  <c r="T250" i="8"/>
  <c r="U231" i="1"/>
  <c r="T72" i="8"/>
  <c r="T73" i="8"/>
  <c r="U71" i="8"/>
  <c r="T66" i="8"/>
  <c r="T67" i="8"/>
  <c r="U65" i="8"/>
  <c r="T60" i="8"/>
  <c r="T61" i="8"/>
  <c r="U58" i="8"/>
  <c r="U59" i="8"/>
  <c r="X281" i="1"/>
  <c r="X271" i="1"/>
  <c r="X278" i="1"/>
  <c r="U413" i="1"/>
  <c r="U435" i="1"/>
  <c r="U250" i="8"/>
  <c r="V231" i="1"/>
  <c r="U72" i="8"/>
  <c r="U73" i="8"/>
  <c r="V71" i="8"/>
  <c r="U66" i="8"/>
  <c r="U67" i="8"/>
  <c r="V65" i="8"/>
  <c r="U60" i="8"/>
  <c r="U61" i="8"/>
  <c r="V58" i="8"/>
  <c r="V59" i="8"/>
  <c r="Y281" i="1"/>
  <c r="Y271" i="1"/>
  <c r="Y278" i="1"/>
  <c r="V413" i="1"/>
  <c r="V435" i="1"/>
  <c r="V250" i="8"/>
  <c r="W231" i="1"/>
  <c r="V72" i="8"/>
  <c r="V73" i="8"/>
  <c r="W71" i="8"/>
  <c r="V66" i="8"/>
  <c r="V67" i="8"/>
  <c r="W65" i="8"/>
  <c r="V60" i="8"/>
  <c r="V61" i="8"/>
  <c r="W58" i="8"/>
  <c r="W59" i="8"/>
  <c r="Z281" i="1"/>
  <c r="Z271" i="1"/>
  <c r="Z278" i="1"/>
  <c r="W413" i="1"/>
  <c r="W435" i="1"/>
  <c r="W250" i="8"/>
  <c r="X231" i="1"/>
  <c r="W72" i="8"/>
  <c r="W73" i="8"/>
  <c r="X71" i="8"/>
  <c r="W66" i="8"/>
  <c r="W67" i="8"/>
  <c r="X65" i="8"/>
  <c r="W60" i="8"/>
  <c r="W61" i="8"/>
  <c r="X58" i="8"/>
  <c r="X59" i="8"/>
  <c r="AA281" i="1"/>
  <c r="AA271" i="1"/>
  <c r="AA278" i="1"/>
  <c r="X413" i="1"/>
  <c r="X435" i="1"/>
  <c r="X250" i="8"/>
  <c r="Y231" i="1"/>
  <c r="X72" i="8"/>
  <c r="X73" i="8"/>
  <c r="Y71" i="8"/>
  <c r="X66" i="8"/>
  <c r="X67" i="8"/>
  <c r="Y65" i="8"/>
  <c r="X60" i="8"/>
  <c r="X61" i="8"/>
  <c r="Y58" i="8"/>
  <c r="Y59" i="8"/>
  <c r="AB281" i="1"/>
  <c r="AB271" i="1"/>
  <c r="AB278" i="1"/>
  <c r="Y413" i="1"/>
  <c r="Y435" i="1"/>
  <c r="Y250" i="8"/>
  <c r="Z231" i="1"/>
  <c r="Y72" i="8"/>
  <c r="Y73" i="8"/>
  <c r="Z71" i="8"/>
  <c r="Y66" i="8"/>
  <c r="Y67" i="8"/>
  <c r="Z65" i="8"/>
  <c r="Y60" i="8"/>
  <c r="Y61" i="8"/>
  <c r="Z58" i="8"/>
  <c r="Z59" i="8"/>
  <c r="AC281" i="1"/>
  <c r="AC271" i="1"/>
  <c r="AC278" i="1"/>
  <c r="Z413" i="1"/>
  <c r="Z435" i="1"/>
  <c r="Z250" i="8"/>
  <c r="AA231" i="1"/>
  <c r="Z72" i="8"/>
  <c r="Z73" i="8"/>
  <c r="AA71" i="8"/>
  <c r="Z66" i="8"/>
  <c r="Z67" i="8"/>
  <c r="AA65" i="8"/>
  <c r="Z60" i="8"/>
  <c r="Z61" i="8"/>
  <c r="AA58" i="8"/>
  <c r="AA59" i="8"/>
  <c r="AD281" i="1"/>
  <c r="AD271" i="1"/>
  <c r="AD278" i="1"/>
  <c r="AA413" i="1"/>
  <c r="AA435" i="1"/>
  <c r="AA250" i="8"/>
  <c r="AB231" i="1"/>
  <c r="AA72" i="8"/>
  <c r="AA73" i="8"/>
  <c r="AB71" i="8"/>
  <c r="AA66" i="8"/>
  <c r="AA67" i="8"/>
  <c r="AB65" i="8"/>
  <c r="AA60" i="8"/>
  <c r="AA61" i="8"/>
  <c r="AB58" i="8"/>
  <c r="AB59" i="8"/>
  <c r="AE281" i="1"/>
  <c r="AE271" i="1"/>
  <c r="AE278" i="1"/>
  <c r="AB413" i="1"/>
  <c r="AB435" i="1"/>
  <c r="AB250" i="8"/>
  <c r="AC231" i="1"/>
  <c r="AB72" i="8"/>
  <c r="AB73" i="8"/>
  <c r="AC71" i="8"/>
  <c r="AB66" i="8"/>
  <c r="AB67" i="8"/>
  <c r="AC65" i="8"/>
  <c r="AB60" i="8"/>
  <c r="AB61" i="8"/>
  <c r="AC58" i="8"/>
  <c r="AC59" i="8"/>
  <c r="AF281" i="1"/>
  <c r="AF271" i="1"/>
  <c r="AF278" i="1"/>
  <c r="AC413" i="1"/>
  <c r="AC435" i="1"/>
  <c r="AC250" i="8"/>
  <c r="AD231" i="1"/>
  <c r="AC72" i="8"/>
  <c r="AC73" i="8"/>
  <c r="AD71" i="8"/>
  <c r="AC66" i="8"/>
  <c r="AC67" i="8"/>
  <c r="AD65" i="8"/>
  <c r="AC60" i="8"/>
  <c r="AC61" i="8"/>
  <c r="AD58" i="8"/>
  <c r="AD59" i="8"/>
  <c r="AG281" i="1"/>
  <c r="AG271" i="1"/>
  <c r="AG278" i="1"/>
  <c r="AD413" i="1"/>
  <c r="AD435" i="1"/>
  <c r="AD250" i="8"/>
  <c r="AE231" i="1"/>
  <c r="AD72" i="8"/>
  <c r="AD73" i="8"/>
  <c r="AE71" i="8"/>
  <c r="AD66" i="8"/>
  <c r="AD67" i="8"/>
  <c r="AE65" i="8"/>
  <c r="AD60" i="8"/>
  <c r="AD61" i="8"/>
  <c r="AE58" i="8"/>
  <c r="AE59" i="8"/>
  <c r="AH281" i="1"/>
  <c r="AH271" i="1"/>
  <c r="AH278" i="1"/>
  <c r="AE413" i="1"/>
  <c r="AE435" i="1"/>
  <c r="AE250" i="8"/>
  <c r="AF231" i="1"/>
  <c r="AE72" i="8"/>
  <c r="AE73" i="8"/>
  <c r="AF71" i="8"/>
  <c r="AE66" i="8"/>
  <c r="AE67" i="8"/>
  <c r="AF65" i="8"/>
  <c r="AE60" i="8"/>
  <c r="AE61" i="8"/>
  <c r="AF58" i="8"/>
  <c r="AF59" i="8"/>
  <c r="AI281" i="1"/>
  <c r="AI271" i="1"/>
  <c r="AI278" i="1"/>
  <c r="AF413" i="1"/>
  <c r="AF435" i="1"/>
  <c r="AF250" i="8"/>
  <c r="AG231" i="1"/>
  <c r="AF72" i="8"/>
  <c r="AF73" i="8"/>
  <c r="AG71" i="8"/>
  <c r="AF66" i="8"/>
  <c r="AF67" i="8"/>
  <c r="AG65" i="8"/>
  <c r="AF60" i="8"/>
  <c r="AF61" i="8"/>
  <c r="AG58" i="8"/>
  <c r="AG59" i="8"/>
  <c r="AJ281" i="1"/>
  <c r="AJ271" i="1"/>
  <c r="AJ278" i="1"/>
  <c r="AG413" i="1"/>
  <c r="AG435" i="1"/>
  <c r="B231" i="1"/>
  <c r="E278" i="1"/>
  <c r="B413" i="1"/>
  <c r="C220" i="1"/>
  <c r="F244" i="1"/>
  <c r="C411" i="1"/>
  <c r="F220" i="1"/>
  <c r="E40" i="8"/>
  <c r="E41" i="8"/>
  <c r="F38" i="8"/>
  <c r="F39" i="8"/>
  <c r="E46" i="8"/>
  <c r="E47" i="8"/>
  <c r="F44" i="8"/>
  <c r="F45" i="8"/>
  <c r="E52" i="8"/>
  <c r="E53" i="8"/>
  <c r="F50" i="8"/>
  <c r="F51" i="8"/>
  <c r="I238" i="1"/>
  <c r="I247" i="1"/>
  <c r="I244" i="1"/>
  <c r="I253" i="1"/>
  <c r="F411" i="1"/>
  <c r="G220" i="1"/>
  <c r="F40" i="8"/>
  <c r="F41" i="8"/>
  <c r="G38" i="8"/>
  <c r="G39" i="8"/>
  <c r="F46" i="8"/>
  <c r="F47" i="8"/>
  <c r="G44" i="8"/>
  <c r="G45" i="8"/>
  <c r="F52" i="8"/>
  <c r="F53" i="8"/>
  <c r="G50" i="8"/>
  <c r="G51" i="8"/>
  <c r="J238" i="1"/>
  <c r="J247" i="1"/>
  <c r="J244" i="1"/>
  <c r="J253" i="1"/>
  <c r="G411" i="1"/>
  <c r="H220" i="1"/>
  <c r="G40" i="8"/>
  <c r="G41" i="8"/>
  <c r="H38" i="8"/>
  <c r="H39" i="8"/>
  <c r="G46" i="8"/>
  <c r="G47" i="8"/>
  <c r="H44" i="8"/>
  <c r="H45" i="8"/>
  <c r="G52" i="8"/>
  <c r="G53" i="8"/>
  <c r="H50" i="8"/>
  <c r="H51" i="8"/>
  <c r="K238" i="1"/>
  <c r="K247" i="1"/>
  <c r="K244" i="1"/>
  <c r="K253" i="1"/>
  <c r="H411" i="1"/>
  <c r="I220" i="1"/>
  <c r="H40" i="8"/>
  <c r="H41" i="8"/>
  <c r="I38" i="8"/>
  <c r="I39" i="8"/>
  <c r="H46" i="8"/>
  <c r="H47" i="8"/>
  <c r="I44" i="8"/>
  <c r="I45" i="8"/>
  <c r="H52" i="8"/>
  <c r="H53" i="8"/>
  <c r="I50" i="8"/>
  <c r="I51" i="8"/>
  <c r="L238" i="1"/>
  <c r="L247" i="1"/>
  <c r="L244" i="1"/>
  <c r="L253" i="1"/>
  <c r="I411" i="1"/>
  <c r="J220" i="1"/>
  <c r="I40" i="8"/>
  <c r="I41" i="8"/>
  <c r="J38" i="8"/>
  <c r="J39" i="8"/>
  <c r="I46" i="8"/>
  <c r="I47" i="8"/>
  <c r="J44" i="8"/>
  <c r="J45" i="8"/>
  <c r="I52" i="8"/>
  <c r="I53" i="8"/>
  <c r="J50" i="8"/>
  <c r="J51" i="8"/>
  <c r="M238" i="1"/>
  <c r="M247" i="1"/>
  <c r="M244" i="1"/>
  <c r="M253" i="1"/>
  <c r="J411" i="1"/>
  <c r="K220" i="1"/>
  <c r="J40" i="8"/>
  <c r="J41" i="8"/>
  <c r="K38" i="8"/>
  <c r="K39" i="8"/>
  <c r="J46" i="8"/>
  <c r="J47" i="8"/>
  <c r="K44" i="8"/>
  <c r="K45" i="8"/>
  <c r="J52" i="8"/>
  <c r="J53" i="8"/>
  <c r="K50" i="8"/>
  <c r="K51" i="8"/>
  <c r="N238" i="1"/>
  <c r="N247" i="1"/>
  <c r="N244" i="1"/>
  <c r="N253" i="1"/>
  <c r="K411" i="1"/>
  <c r="L220" i="1"/>
  <c r="K40" i="8"/>
  <c r="K41" i="8"/>
  <c r="L38" i="8"/>
  <c r="L39" i="8"/>
  <c r="K46" i="8"/>
  <c r="K47" i="8"/>
  <c r="L44" i="8"/>
  <c r="L45" i="8"/>
  <c r="K52" i="8"/>
  <c r="K53" i="8"/>
  <c r="L50" i="8"/>
  <c r="L51" i="8"/>
  <c r="O238" i="1"/>
  <c r="O247" i="1"/>
  <c r="O244" i="1"/>
  <c r="O253" i="1"/>
  <c r="L411" i="1"/>
  <c r="M220" i="1"/>
  <c r="L40" i="8"/>
  <c r="L41" i="8"/>
  <c r="M38" i="8"/>
  <c r="M39" i="8"/>
  <c r="L46" i="8"/>
  <c r="L47" i="8"/>
  <c r="M44" i="8"/>
  <c r="M45" i="8"/>
  <c r="L52" i="8"/>
  <c r="L53" i="8"/>
  <c r="M50" i="8"/>
  <c r="M51" i="8"/>
  <c r="P238" i="1"/>
  <c r="P247" i="1"/>
  <c r="P244" i="1"/>
  <c r="P253" i="1"/>
  <c r="M411" i="1"/>
  <c r="N220" i="1"/>
  <c r="M40" i="8"/>
  <c r="M41" i="8"/>
  <c r="N38" i="8"/>
  <c r="N39" i="8"/>
  <c r="M46" i="8"/>
  <c r="M47" i="8"/>
  <c r="N44" i="8"/>
  <c r="N45" i="8"/>
  <c r="M52" i="8"/>
  <c r="M53" i="8"/>
  <c r="N50" i="8"/>
  <c r="N51" i="8"/>
  <c r="Q238" i="1"/>
  <c r="Q247" i="1"/>
  <c r="Q244" i="1"/>
  <c r="Q253" i="1"/>
  <c r="N411" i="1"/>
  <c r="O220" i="1"/>
  <c r="N40" i="8"/>
  <c r="N41" i="8"/>
  <c r="O38" i="8"/>
  <c r="O39" i="8"/>
  <c r="N46" i="8"/>
  <c r="N47" i="8"/>
  <c r="O44" i="8"/>
  <c r="O45" i="8"/>
  <c r="N52" i="8"/>
  <c r="N53" i="8"/>
  <c r="O51" i="8"/>
  <c r="R238" i="1"/>
  <c r="R247" i="1"/>
  <c r="R244" i="1"/>
  <c r="R253" i="1"/>
  <c r="O411" i="1"/>
  <c r="P220" i="1"/>
  <c r="O40" i="8"/>
  <c r="O41" i="8"/>
  <c r="P38" i="8"/>
  <c r="P39" i="8"/>
  <c r="O46" i="8"/>
  <c r="O47" i="8"/>
  <c r="P44" i="8"/>
  <c r="P45" i="8"/>
  <c r="O52" i="8"/>
  <c r="O53" i="8"/>
  <c r="P51" i="8"/>
  <c r="S238" i="1"/>
  <c r="S247" i="1"/>
  <c r="S244" i="1"/>
  <c r="S253" i="1"/>
  <c r="P411" i="1"/>
  <c r="Q220" i="1"/>
  <c r="P40" i="8"/>
  <c r="P41" i="8"/>
  <c r="Q38" i="8"/>
  <c r="Q39" i="8"/>
  <c r="P46" i="8"/>
  <c r="P47" i="8"/>
  <c r="Q44" i="8"/>
  <c r="Q45" i="8"/>
  <c r="P52" i="8"/>
  <c r="P53" i="8"/>
  <c r="Q51" i="8"/>
  <c r="T238" i="1"/>
  <c r="T247" i="1"/>
  <c r="T244" i="1"/>
  <c r="T253" i="1"/>
  <c r="Q411" i="1"/>
  <c r="R220" i="1"/>
  <c r="Q40" i="8"/>
  <c r="Q41" i="8"/>
  <c r="R38" i="8"/>
  <c r="R39" i="8"/>
  <c r="Q46" i="8"/>
  <c r="Q47" i="8"/>
  <c r="R44" i="8"/>
  <c r="R45" i="8"/>
  <c r="Q52" i="8"/>
  <c r="Q53" i="8"/>
  <c r="R51" i="8"/>
  <c r="U238" i="1"/>
  <c r="U247" i="1"/>
  <c r="U244" i="1"/>
  <c r="U253" i="1"/>
  <c r="R411" i="1"/>
  <c r="S220" i="1"/>
  <c r="R40" i="8"/>
  <c r="R41" i="8"/>
  <c r="S38" i="8"/>
  <c r="S39" i="8"/>
  <c r="R46" i="8"/>
  <c r="R47" i="8"/>
  <c r="S44" i="8"/>
  <c r="S45" i="8"/>
  <c r="R52" i="8"/>
  <c r="R53" i="8"/>
  <c r="S51" i="8"/>
  <c r="V238" i="1"/>
  <c r="V247" i="1"/>
  <c r="V244" i="1"/>
  <c r="V253" i="1"/>
  <c r="S411" i="1"/>
  <c r="T220" i="1"/>
  <c r="S40" i="8"/>
  <c r="S41" i="8"/>
  <c r="T38" i="8"/>
  <c r="T39" i="8"/>
  <c r="S46" i="8"/>
  <c r="S47" i="8"/>
  <c r="T45" i="8"/>
  <c r="S52" i="8"/>
  <c r="S53" i="8"/>
  <c r="T51" i="8"/>
  <c r="W238" i="1"/>
  <c r="W247" i="1"/>
  <c r="W244" i="1"/>
  <c r="W253" i="1"/>
  <c r="T411" i="1"/>
  <c r="U220" i="1"/>
  <c r="T40" i="8"/>
  <c r="T41" i="8"/>
  <c r="U38" i="8"/>
  <c r="U39" i="8"/>
  <c r="T46" i="8"/>
  <c r="T47" i="8"/>
  <c r="U45" i="8"/>
  <c r="T52" i="8"/>
  <c r="T53" i="8"/>
  <c r="U51" i="8"/>
  <c r="X238" i="1"/>
  <c r="X247" i="1"/>
  <c r="X244" i="1"/>
  <c r="X253" i="1"/>
  <c r="U411" i="1"/>
  <c r="V220" i="1"/>
  <c r="U40" i="8"/>
  <c r="U41" i="8"/>
  <c r="V38" i="8"/>
  <c r="V39" i="8"/>
  <c r="U46" i="8"/>
  <c r="U47" i="8"/>
  <c r="V45" i="8"/>
  <c r="U52" i="8"/>
  <c r="U53" i="8"/>
  <c r="V51" i="8"/>
  <c r="Y238" i="1"/>
  <c r="Y247" i="1"/>
  <c r="Y244" i="1"/>
  <c r="Y253" i="1"/>
  <c r="V411" i="1"/>
  <c r="W220" i="1"/>
  <c r="V40" i="8"/>
  <c r="V41" i="8"/>
  <c r="W38" i="8"/>
  <c r="W39" i="8"/>
  <c r="V46" i="8"/>
  <c r="V47" i="8"/>
  <c r="W45" i="8"/>
  <c r="V52" i="8"/>
  <c r="V53" i="8"/>
  <c r="W51" i="8"/>
  <c r="Z238" i="1"/>
  <c r="Z247" i="1"/>
  <c r="Z244" i="1"/>
  <c r="Z253" i="1"/>
  <c r="W411" i="1"/>
  <c r="X220" i="1"/>
  <c r="W40" i="8"/>
  <c r="W41" i="8"/>
  <c r="X38" i="8"/>
  <c r="X39" i="8"/>
  <c r="W46" i="8"/>
  <c r="W47" i="8"/>
  <c r="X45" i="8"/>
  <c r="W52" i="8"/>
  <c r="W53" i="8"/>
  <c r="X51" i="8"/>
  <c r="AA238" i="1"/>
  <c r="AA247" i="1"/>
  <c r="AA244" i="1"/>
  <c r="AA253" i="1"/>
  <c r="X411" i="1"/>
  <c r="Y220" i="1"/>
  <c r="X40" i="8"/>
  <c r="X41" i="8"/>
  <c r="Y38" i="8"/>
  <c r="Y39" i="8"/>
  <c r="X46" i="8"/>
  <c r="X47" i="8"/>
  <c r="Y45" i="8"/>
  <c r="X52" i="8"/>
  <c r="X53" i="8"/>
  <c r="Y51" i="8"/>
  <c r="AB238" i="1"/>
  <c r="AB247" i="1"/>
  <c r="AB244" i="1"/>
  <c r="AB253" i="1"/>
  <c r="Y411" i="1"/>
  <c r="Z220" i="1"/>
  <c r="Y40" i="8"/>
  <c r="Y41" i="8"/>
  <c r="Z38" i="8"/>
  <c r="Z39" i="8"/>
  <c r="Y46" i="8"/>
  <c r="Y47" i="8"/>
  <c r="Z45" i="8"/>
  <c r="Y52" i="8"/>
  <c r="Y53" i="8"/>
  <c r="Z51" i="8"/>
  <c r="AC238" i="1"/>
  <c r="AC247" i="1"/>
  <c r="AC244" i="1"/>
  <c r="AC253" i="1"/>
  <c r="Z411" i="1"/>
  <c r="AA220" i="1"/>
  <c r="Z40" i="8"/>
  <c r="Z41" i="8"/>
  <c r="AA38" i="8"/>
  <c r="AA39" i="8"/>
  <c r="Z46" i="8"/>
  <c r="Z47" i="8"/>
  <c r="AA45" i="8"/>
  <c r="Z52" i="8"/>
  <c r="Z53" i="8"/>
  <c r="AA51" i="8"/>
  <c r="AD238" i="1"/>
  <c r="AD247" i="1"/>
  <c r="AD244" i="1"/>
  <c r="AD253" i="1"/>
  <c r="AA411" i="1"/>
  <c r="AB220" i="1"/>
  <c r="AA40" i="8"/>
  <c r="AA41" i="8"/>
  <c r="AB38" i="8"/>
  <c r="AB39" i="8"/>
  <c r="AA46" i="8"/>
  <c r="AA47" i="8"/>
  <c r="AB45" i="8"/>
  <c r="AA52" i="8"/>
  <c r="AA53" i="8"/>
  <c r="AB51" i="8"/>
  <c r="AE238" i="1"/>
  <c r="AE247" i="1"/>
  <c r="AE244" i="1"/>
  <c r="AE253" i="1"/>
  <c r="AB411" i="1"/>
  <c r="AC220" i="1"/>
  <c r="AB40" i="8"/>
  <c r="AB41" i="8"/>
  <c r="AC38" i="8"/>
  <c r="AC39" i="8"/>
  <c r="AB46" i="8"/>
  <c r="AB47" i="8"/>
  <c r="AC45" i="8"/>
  <c r="AB52" i="8"/>
  <c r="AB53" i="8"/>
  <c r="AC51" i="8"/>
  <c r="AF238" i="1"/>
  <c r="AF247" i="1"/>
  <c r="AF244" i="1"/>
  <c r="AF253" i="1"/>
  <c r="AC411" i="1"/>
  <c r="AD220" i="1"/>
  <c r="AC40" i="8"/>
  <c r="AC41" i="8"/>
  <c r="AD38" i="8"/>
  <c r="AD39" i="8"/>
  <c r="AC46" i="8"/>
  <c r="AC47" i="8"/>
  <c r="AD45" i="8"/>
  <c r="AC52" i="8"/>
  <c r="AC53" i="8"/>
  <c r="AD51" i="8"/>
  <c r="AG238" i="1"/>
  <c r="AG247" i="1"/>
  <c r="AG244" i="1"/>
  <c r="AG253" i="1"/>
  <c r="AD411" i="1"/>
  <c r="AE220" i="1"/>
  <c r="AD40" i="8"/>
  <c r="AD41" i="8"/>
  <c r="AE38" i="8"/>
  <c r="AE39" i="8"/>
  <c r="AD46" i="8"/>
  <c r="AD47" i="8"/>
  <c r="AE45" i="8"/>
  <c r="AD52" i="8"/>
  <c r="AD53" i="8"/>
  <c r="AE51" i="8"/>
  <c r="AH238" i="1"/>
  <c r="AH247" i="1"/>
  <c r="AH244" i="1"/>
  <c r="AH253" i="1"/>
  <c r="AE411" i="1"/>
  <c r="AF220" i="1"/>
  <c r="AE40" i="8"/>
  <c r="AE41" i="8"/>
  <c r="AF38" i="8"/>
  <c r="AF39" i="8"/>
  <c r="AE46" i="8"/>
  <c r="AE47" i="8"/>
  <c r="AF45" i="8"/>
  <c r="AE52" i="8"/>
  <c r="AE53" i="8"/>
  <c r="AF51" i="8"/>
  <c r="AI238" i="1"/>
  <c r="AI247" i="1"/>
  <c r="AI244" i="1"/>
  <c r="AI253" i="1"/>
  <c r="AF411" i="1"/>
  <c r="AG220" i="1"/>
  <c r="AF40" i="8"/>
  <c r="AF41" i="8"/>
  <c r="AG38" i="8"/>
  <c r="AG39" i="8"/>
  <c r="AF46" i="8"/>
  <c r="AF47" i="8"/>
  <c r="AG45" i="8"/>
  <c r="AF52" i="8"/>
  <c r="AF53" i="8"/>
  <c r="AG51" i="8"/>
  <c r="AJ238" i="1"/>
  <c r="AJ247" i="1"/>
  <c r="AJ244" i="1"/>
  <c r="AJ253" i="1"/>
  <c r="AG411" i="1"/>
  <c r="C410" i="1"/>
  <c r="C38" i="1"/>
  <c r="D38" i="1"/>
  <c r="B220" i="1"/>
  <c r="E244" i="1"/>
  <c r="B411" i="1"/>
  <c r="B382" i="1"/>
  <c r="B66" i="5"/>
  <c r="B271" i="8"/>
  <c r="B67" i="5"/>
  <c r="B272" i="8"/>
  <c r="B68" i="5"/>
  <c r="B273" i="8"/>
  <c r="B148" i="8"/>
  <c r="C148" i="8"/>
  <c r="D148" i="8"/>
  <c r="E148" i="8"/>
  <c r="F148" i="8"/>
  <c r="B144" i="8"/>
  <c r="B145" i="8"/>
  <c r="B146" i="8"/>
  <c r="B147" i="8"/>
  <c r="B115" i="1"/>
  <c r="B116" i="1"/>
  <c r="B149" i="8"/>
  <c r="B150" i="8"/>
  <c r="B152" i="8"/>
  <c r="B153" i="8"/>
  <c r="C144" i="8"/>
  <c r="C145" i="8"/>
  <c r="C146" i="8"/>
  <c r="C147" i="8"/>
  <c r="C115" i="1"/>
  <c r="C116" i="1"/>
  <c r="C149" i="8"/>
  <c r="C150" i="8"/>
  <c r="C152" i="8"/>
  <c r="C153" i="8"/>
  <c r="D144" i="8"/>
  <c r="D145" i="8"/>
  <c r="D146" i="8"/>
  <c r="D147" i="8"/>
  <c r="D115" i="1"/>
  <c r="D116" i="1"/>
  <c r="D149" i="8"/>
  <c r="D150" i="8"/>
  <c r="D152" i="8"/>
  <c r="D153" i="8"/>
  <c r="E126" i="1"/>
  <c r="E144" i="8"/>
  <c r="E145" i="8"/>
  <c r="E146" i="8"/>
  <c r="E147" i="8"/>
  <c r="E115" i="1"/>
  <c r="E116" i="1"/>
  <c r="E149" i="8"/>
  <c r="E150" i="8"/>
  <c r="E152" i="8"/>
  <c r="E153" i="8"/>
  <c r="F126" i="1"/>
  <c r="F144" i="8"/>
  <c r="F145" i="8"/>
  <c r="F146" i="8"/>
  <c r="F147" i="8"/>
  <c r="F115" i="1"/>
  <c r="F116" i="1"/>
  <c r="F149" i="8"/>
  <c r="F150" i="8"/>
  <c r="F152" i="8"/>
  <c r="F153" i="8"/>
  <c r="B156" i="8"/>
  <c r="B155" i="8"/>
  <c r="B157" i="8"/>
  <c r="B274" i="8"/>
  <c r="B270" i="8"/>
  <c r="B389" i="1"/>
  <c r="B70" i="5"/>
  <c r="B276" i="8"/>
  <c r="B71" i="5"/>
  <c r="B277" i="8"/>
  <c r="B72" i="5"/>
  <c r="B278" i="8"/>
  <c r="B279" i="8"/>
  <c r="B275" i="8"/>
  <c r="B269" i="8"/>
  <c r="B282" i="8"/>
  <c r="B283" i="8"/>
  <c r="B284" i="8"/>
  <c r="B285" i="8"/>
  <c r="B286" i="8"/>
  <c r="B281" i="8"/>
  <c r="B288" i="8"/>
  <c r="B289" i="8"/>
  <c r="B290" i="8"/>
  <c r="B287" i="8"/>
  <c r="B280" i="8"/>
  <c r="B291" i="8"/>
  <c r="B293" i="8"/>
  <c r="B73" i="5"/>
  <c r="B69" i="5"/>
  <c r="B74" i="5"/>
  <c r="B8" i="2"/>
  <c r="B9" i="2"/>
  <c r="B10" i="2"/>
  <c r="B13" i="2"/>
  <c r="B14" i="2"/>
  <c r="B17" i="2"/>
  <c r="B18" i="2"/>
  <c r="B19" i="2"/>
  <c r="B20" i="2"/>
  <c r="B21" i="2"/>
  <c r="B22" i="2"/>
  <c r="B23" i="2"/>
  <c r="B16" i="2"/>
  <c r="B24" i="2"/>
  <c r="B25" i="2"/>
  <c r="B26" i="2"/>
  <c r="C274" i="8"/>
  <c r="C279" i="8"/>
  <c r="C282" i="8"/>
  <c r="C283" i="8"/>
  <c r="C284" i="8"/>
  <c r="C285" i="8"/>
  <c r="C286" i="8"/>
  <c r="C281" i="8"/>
  <c r="C288" i="8"/>
  <c r="C289" i="8"/>
  <c r="C290" i="8"/>
  <c r="C287" i="8"/>
  <c r="C280" i="8"/>
  <c r="C293" i="8"/>
  <c r="C9" i="2"/>
  <c r="C10" i="2"/>
  <c r="C13" i="2"/>
  <c r="C14" i="2"/>
  <c r="C17" i="2"/>
  <c r="C18" i="2"/>
  <c r="C19" i="2"/>
  <c r="C20" i="2"/>
  <c r="C21" i="2"/>
  <c r="C22" i="2"/>
  <c r="C23" i="2"/>
  <c r="C16" i="2"/>
  <c r="C24" i="2"/>
  <c r="C25" i="2"/>
  <c r="C26" i="2"/>
  <c r="D271" i="8"/>
  <c r="D272" i="8"/>
  <c r="D273" i="8"/>
  <c r="D274" i="8"/>
  <c r="D270" i="8"/>
  <c r="D276" i="8"/>
  <c r="D277" i="8"/>
  <c r="D278" i="8"/>
  <c r="D279" i="8"/>
  <c r="D275" i="8"/>
  <c r="D269" i="8"/>
  <c r="D282" i="8"/>
  <c r="D283" i="8"/>
  <c r="D284" i="8"/>
  <c r="D285" i="8"/>
  <c r="D286" i="8"/>
  <c r="D281" i="8"/>
  <c r="D288" i="8"/>
  <c r="D289" i="8"/>
  <c r="D290" i="8"/>
  <c r="D287" i="8"/>
  <c r="D280" i="8"/>
  <c r="D291" i="8"/>
  <c r="D292" i="8"/>
  <c r="D293" i="8"/>
  <c r="D294" i="8"/>
  <c r="D7" i="2"/>
  <c r="D8" i="2"/>
  <c r="D9" i="2"/>
  <c r="D10" i="2"/>
  <c r="D11" i="2"/>
  <c r="D13" i="2"/>
  <c r="D14" i="2"/>
  <c r="D17" i="2"/>
  <c r="D18" i="2"/>
  <c r="D19" i="2"/>
  <c r="D20" i="2"/>
  <c r="D21" i="2"/>
  <c r="D22" i="2"/>
  <c r="D23" i="2"/>
  <c r="D16" i="2"/>
  <c r="D24" i="2"/>
  <c r="D25" i="2"/>
  <c r="D26" i="2"/>
  <c r="D27" i="2"/>
  <c r="E271" i="8"/>
  <c r="E272" i="8"/>
  <c r="E273" i="8"/>
  <c r="E274" i="8"/>
  <c r="E270" i="8"/>
  <c r="E276" i="8"/>
  <c r="E277" i="8"/>
  <c r="E278" i="8"/>
  <c r="E279" i="8"/>
  <c r="E275" i="8"/>
  <c r="E269" i="8"/>
  <c r="E282" i="8"/>
  <c r="E283" i="8"/>
  <c r="E284" i="8"/>
  <c r="E285" i="8"/>
  <c r="E286" i="8"/>
  <c r="E281" i="8"/>
  <c r="E288" i="8"/>
  <c r="E289" i="8"/>
  <c r="E290" i="8"/>
  <c r="E287" i="8"/>
  <c r="E280" i="8"/>
  <c r="E291" i="8"/>
  <c r="E292" i="8"/>
  <c r="E293" i="8"/>
  <c r="E294" i="8"/>
  <c r="E7" i="2"/>
  <c r="H302" i="1"/>
  <c r="E8" i="2"/>
  <c r="E9" i="2"/>
  <c r="E10" i="2"/>
  <c r="E11" i="2"/>
  <c r="E13" i="2"/>
  <c r="E14" i="2"/>
  <c r="E17" i="2"/>
  <c r="E18" i="2"/>
  <c r="E19" i="2"/>
  <c r="E20" i="2"/>
  <c r="E21" i="2"/>
  <c r="E22" i="2"/>
  <c r="E23" i="2"/>
  <c r="E16" i="2"/>
  <c r="F381" i="1"/>
  <c r="F410" i="1"/>
  <c r="F274" i="8"/>
  <c r="F279" i="8"/>
  <c r="F282" i="8"/>
  <c r="F283" i="8"/>
  <c r="F284" i="8"/>
  <c r="F285" i="8"/>
  <c r="F286" i="8"/>
  <c r="F281" i="8"/>
  <c r="F288" i="8"/>
  <c r="F289" i="8"/>
  <c r="F290" i="8"/>
  <c r="F287" i="8"/>
  <c r="F280" i="8"/>
  <c r="F293" i="8"/>
  <c r="I302" i="1"/>
  <c r="F9" i="2"/>
  <c r="F10" i="2"/>
  <c r="F13" i="2"/>
  <c r="F14" i="2"/>
  <c r="F17" i="2"/>
  <c r="F18" i="2"/>
  <c r="F19" i="2"/>
  <c r="F20" i="2"/>
  <c r="F21" i="2"/>
  <c r="F22" i="2"/>
  <c r="F23" i="2"/>
  <c r="F16" i="2"/>
  <c r="E263" i="8"/>
  <c r="F25" i="2"/>
  <c r="G381" i="1"/>
  <c r="G410" i="1"/>
  <c r="G274" i="8"/>
  <c r="G279" i="8"/>
  <c r="G282" i="8"/>
  <c r="G283" i="8"/>
  <c r="G284" i="8"/>
  <c r="G285" i="8"/>
  <c r="G286" i="8"/>
  <c r="G281" i="8"/>
  <c r="G288" i="8"/>
  <c r="G289" i="8"/>
  <c r="G290" i="8"/>
  <c r="G287" i="8"/>
  <c r="G280" i="8"/>
  <c r="G293" i="8"/>
  <c r="J302" i="1"/>
  <c r="G9" i="2"/>
  <c r="G10" i="2"/>
  <c r="G13" i="2"/>
  <c r="G14" i="2"/>
  <c r="G17" i="2"/>
  <c r="G18" i="2"/>
  <c r="G19" i="2"/>
  <c r="G20" i="2"/>
  <c r="G21" i="2"/>
  <c r="G22" i="2"/>
  <c r="G23" i="2"/>
  <c r="G16" i="2"/>
  <c r="G25" i="2"/>
  <c r="B106" i="1"/>
  <c r="E305" i="1"/>
  <c r="B151" i="1"/>
  <c r="B311" i="8"/>
  <c r="C106" i="1"/>
  <c r="F305" i="1"/>
  <c r="D106" i="1"/>
  <c r="G305" i="1"/>
  <c r="E106" i="1"/>
  <c r="H305" i="1"/>
  <c r="F106" i="1"/>
  <c r="I305" i="1"/>
  <c r="J305" i="1"/>
  <c r="C53" i="1"/>
  <c r="D53" i="1"/>
  <c r="E53" i="1"/>
  <c r="F53" i="1"/>
  <c r="B53" i="1"/>
  <c r="C60" i="1"/>
  <c r="D60" i="1"/>
  <c r="E60" i="1"/>
  <c r="F60" i="1"/>
  <c r="B60" i="1"/>
  <c r="G434" i="1"/>
  <c r="H381" i="1"/>
  <c r="H410" i="1"/>
  <c r="I381" i="1"/>
  <c r="I410" i="1"/>
  <c r="J381" i="1"/>
  <c r="J410" i="1"/>
  <c r="K381" i="1"/>
  <c r="K410" i="1"/>
  <c r="L381" i="1"/>
  <c r="L410" i="1"/>
  <c r="M381" i="1"/>
  <c r="M410" i="1"/>
  <c r="N381" i="1"/>
  <c r="N410" i="1"/>
  <c r="O381" i="1"/>
  <c r="O410" i="1"/>
  <c r="P381" i="1"/>
  <c r="P410" i="1"/>
  <c r="Q381" i="1"/>
  <c r="Q410" i="1"/>
  <c r="R381" i="1"/>
  <c r="R410" i="1"/>
  <c r="S381" i="1"/>
  <c r="S410" i="1"/>
  <c r="T381" i="1"/>
  <c r="T410" i="1"/>
  <c r="U381" i="1"/>
  <c r="U410" i="1"/>
  <c r="V381" i="1"/>
  <c r="V410" i="1"/>
  <c r="W381" i="1"/>
  <c r="W410" i="1"/>
  <c r="X381" i="1"/>
  <c r="X410" i="1"/>
  <c r="Y381" i="1"/>
  <c r="Y410" i="1"/>
  <c r="Z381" i="1"/>
  <c r="Z410" i="1"/>
  <c r="AA381" i="1"/>
  <c r="AA410" i="1"/>
  <c r="AB381" i="1"/>
  <c r="AB410" i="1"/>
  <c r="AC381" i="1"/>
  <c r="AH427" i="1"/>
  <c r="AC410" i="1"/>
  <c r="AD381" i="1"/>
  <c r="AD410" i="1"/>
  <c r="AE381" i="1"/>
  <c r="AE410" i="1"/>
  <c r="AF381" i="1"/>
  <c r="AF410" i="1"/>
  <c r="AH435" i="1"/>
  <c r="AG381" i="1"/>
  <c r="AI427" i="1"/>
  <c r="AH431" i="1"/>
  <c r="AH432" i="1"/>
  <c r="AG410" i="1"/>
  <c r="B103" i="1"/>
  <c r="B181" i="8"/>
  <c r="B182" i="8"/>
  <c r="B183" i="8"/>
  <c r="B184" i="8"/>
  <c r="B186" i="8"/>
  <c r="B187" i="8"/>
  <c r="C181" i="8"/>
  <c r="C182" i="8"/>
  <c r="C183" i="8"/>
  <c r="C184" i="8"/>
  <c r="C186" i="8"/>
  <c r="C187" i="8"/>
  <c r="D181" i="8"/>
  <c r="D182" i="8"/>
  <c r="D183" i="8"/>
  <c r="D184" i="8"/>
  <c r="D186" i="8"/>
  <c r="D187" i="8"/>
  <c r="E181" i="8"/>
  <c r="E182" i="8"/>
  <c r="E183" i="8"/>
  <c r="E184" i="8"/>
  <c r="E186" i="8"/>
  <c r="E187" i="8"/>
  <c r="F182" i="8"/>
  <c r="F184" i="8"/>
  <c r="F186" i="8"/>
  <c r="G182" i="8"/>
  <c r="G184" i="8"/>
  <c r="G186" i="8"/>
  <c r="H182" i="8"/>
  <c r="H184" i="8"/>
  <c r="H185" i="8"/>
  <c r="H186" i="8"/>
  <c r="I182" i="8"/>
  <c r="I184" i="8"/>
  <c r="I185" i="8"/>
  <c r="I186" i="8"/>
  <c r="J182" i="8"/>
  <c r="J184" i="8"/>
  <c r="J185" i="8"/>
  <c r="J186" i="8"/>
  <c r="K182" i="8"/>
  <c r="K184" i="8"/>
  <c r="K185" i="8"/>
  <c r="K186" i="8"/>
  <c r="L182" i="8"/>
  <c r="L184" i="8"/>
  <c r="L185" i="8"/>
  <c r="L186" i="8"/>
  <c r="M182" i="8"/>
  <c r="M184" i="8"/>
  <c r="M185" i="8"/>
  <c r="M186" i="8"/>
  <c r="N182" i="8"/>
  <c r="N184" i="8"/>
  <c r="N185" i="8"/>
  <c r="N186" i="8"/>
  <c r="O182" i="8"/>
  <c r="O184" i="8"/>
  <c r="O185" i="8"/>
  <c r="O186" i="8"/>
  <c r="P182" i="8"/>
  <c r="P184" i="8"/>
  <c r="P185" i="8"/>
  <c r="P186" i="8"/>
  <c r="Q182" i="8"/>
  <c r="Q184" i="8"/>
  <c r="Q185" i="8"/>
  <c r="Q186" i="8"/>
  <c r="R182" i="8"/>
  <c r="R184" i="8"/>
  <c r="R185" i="8"/>
  <c r="R186" i="8"/>
  <c r="S182" i="8"/>
  <c r="S184" i="8"/>
  <c r="S185" i="8"/>
  <c r="S186" i="8"/>
  <c r="T182" i="8"/>
  <c r="T184" i="8"/>
  <c r="T185" i="8"/>
  <c r="T186" i="8"/>
  <c r="U182" i="8"/>
  <c r="U184" i="8"/>
  <c r="U185" i="8"/>
  <c r="U186" i="8"/>
  <c r="V182" i="8"/>
  <c r="V184" i="8"/>
  <c r="V185" i="8"/>
  <c r="V186" i="8"/>
  <c r="W182" i="8"/>
  <c r="W184" i="8"/>
  <c r="W185" i="8"/>
  <c r="W186" i="8"/>
  <c r="X182" i="8"/>
  <c r="X184" i="8"/>
  <c r="X185" i="8"/>
  <c r="X186" i="8"/>
  <c r="Y182" i="8"/>
  <c r="Y184" i="8"/>
  <c r="Y185" i="8"/>
  <c r="Y186" i="8"/>
  <c r="Z182" i="8"/>
  <c r="Z184" i="8"/>
  <c r="Z185" i="8"/>
  <c r="Z186" i="8"/>
  <c r="AA182" i="8"/>
  <c r="AA184" i="8"/>
  <c r="AA185" i="8"/>
  <c r="AA186" i="8"/>
  <c r="AB182" i="8"/>
  <c r="AB184" i="8"/>
  <c r="AB185" i="8"/>
  <c r="AB186" i="8"/>
  <c r="AC182" i="8"/>
  <c r="AC184" i="8"/>
  <c r="AC185" i="8"/>
  <c r="AC186" i="8"/>
  <c r="AD182" i="8"/>
  <c r="AD184" i="8"/>
  <c r="AD185" i="8"/>
  <c r="AD186" i="8"/>
  <c r="AE182" i="8"/>
  <c r="AE184" i="8"/>
  <c r="AE185" i="8"/>
  <c r="AE186" i="8"/>
  <c r="AF182" i="8"/>
  <c r="AF184" i="8"/>
  <c r="AF185" i="8"/>
  <c r="AF186" i="8"/>
  <c r="AG182" i="8"/>
  <c r="AG184" i="8"/>
  <c r="AG185" i="8"/>
  <c r="AG186" i="8"/>
  <c r="B232" i="8"/>
  <c r="B233" i="8"/>
  <c r="B234" i="8"/>
  <c r="B235" i="8"/>
  <c r="B151" i="8"/>
  <c r="B238" i="8"/>
  <c r="C232" i="8"/>
  <c r="C233" i="8"/>
  <c r="C234" i="8"/>
  <c r="C151" i="8"/>
  <c r="C238" i="8"/>
  <c r="C235" i="8"/>
  <c r="D232" i="8"/>
  <c r="D233" i="8"/>
  <c r="D234" i="8"/>
  <c r="D151" i="8"/>
  <c r="D238" i="8"/>
  <c r="D236" i="8"/>
  <c r="D235" i="8"/>
  <c r="D237" i="8"/>
  <c r="D239" i="8"/>
  <c r="D240" i="8"/>
  <c r="E232" i="8"/>
  <c r="E233" i="8"/>
  <c r="E234" i="8"/>
  <c r="E236" i="8"/>
  <c r="E235" i="8"/>
  <c r="E151" i="8"/>
  <c r="E238" i="8"/>
  <c r="F233" i="8"/>
  <c r="F235" i="8"/>
  <c r="F151" i="8"/>
  <c r="F238" i="8"/>
  <c r="G233" i="8"/>
  <c r="G235" i="8"/>
  <c r="G144" i="8"/>
  <c r="G146" i="8"/>
  <c r="G148" i="8"/>
  <c r="G149" i="8"/>
  <c r="G151" i="8"/>
  <c r="G238" i="8"/>
  <c r="H233" i="8"/>
  <c r="H235" i="8"/>
  <c r="H144" i="8"/>
  <c r="H146" i="8"/>
  <c r="H148" i="8"/>
  <c r="H149" i="8"/>
  <c r="H151" i="8"/>
  <c r="H238" i="8"/>
  <c r="I233" i="8"/>
  <c r="I235" i="8"/>
  <c r="I144" i="8"/>
  <c r="I146" i="8"/>
  <c r="I148" i="8"/>
  <c r="I149" i="8"/>
  <c r="I151" i="8"/>
  <c r="I238" i="8"/>
  <c r="J233" i="8"/>
  <c r="J235" i="8"/>
  <c r="J144" i="8"/>
  <c r="J146" i="8"/>
  <c r="J148" i="8"/>
  <c r="J149" i="8"/>
  <c r="J151" i="8"/>
  <c r="J238" i="8"/>
  <c r="K233" i="8"/>
  <c r="K235" i="8"/>
  <c r="K144" i="8"/>
  <c r="K146" i="8"/>
  <c r="K148" i="8"/>
  <c r="K149" i="8"/>
  <c r="K151" i="8"/>
  <c r="K238" i="8"/>
  <c r="L233" i="8"/>
  <c r="L235" i="8"/>
  <c r="L144" i="8"/>
  <c r="L146" i="8"/>
  <c r="L148" i="8"/>
  <c r="L149" i="8"/>
  <c r="L151" i="8"/>
  <c r="L238" i="8"/>
  <c r="M233" i="8"/>
  <c r="M235" i="8"/>
  <c r="M144" i="8"/>
  <c r="M146" i="8"/>
  <c r="M148" i="8"/>
  <c r="M149" i="8"/>
  <c r="M151" i="8"/>
  <c r="M238" i="8"/>
  <c r="N233" i="8"/>
  <c r="N235" i="8"/>
  <c r="N144" i="8"/>
  <c r="N146" i="8"/>
  <c r="N148" i="8"/>
  <c r="N149" i="8"/>
  <c r="N151" i="8"/>
  <c r="N238" i="8"/>
  <c r="O233" i="8"/>
  <c r="O235" i="8"/>
  <c r="O144" i="8"/>
  <c r="O146" i="8"/>
  <c r="O148" i="8"/>
  <c r="O149" i="8"/>
  <c r="O151" i="8"/>
  <c r="O238" i="8"/>
  <c r="P233" i="8"/>
  <c r="P235" i="8"/>
  <c r="P144" i="8"/>
  <c r="P146" i="8"/>
  <c r="P148" i="8"/>
  <c r="P149" i="8"/>
  <c r="P151" i="8"/>
  <c r="P238" i="8"/>
  <c r="Q233" i="8"/>
  <c r="Q235" i="8"/>
  <c r="Q144" i="8"/>
  <c r="Q146" i="8"/>
  <c r="Q148" i="8"/>
  <c r="Q149" i="8"/>
  <c r="Q151" i="8"/>
  <c r="Q238" i="8"/>
  <c r="R233" i="8"/>
  <c r="R235" i="8"/>
  <c r="R144" i="8"/>
  <c r="R146" i="8"/>
  <c r="R148" i="8"/>
  <c r="R149" i="8"/>
  <c r="R151" i="8"/>
  <c r="R238" i="8"/>
  <c r="S233" i="8"/>
  <c r="S235" i="8"/>
  <c r="S144" i="8"/>
  <c r="S146" i="8"/>
  <c r="S148" i="8"/>
  <c r="S149" i="8"/>
  <c r="S151" i="8"/>
  <c r="S238" i="8"/>
  <c r="T233" i="8"/>
  <c r="T235" i="8"/>
  <c r="T144" i="8"/>
  <c r="T146" i="8"/>
  <c r="T148" i="8"/>
  <c r="T149" i="8"/>
  <c r="T151" i="8"/>
  <c r="T238" i="8"/>
  <c r="U233" i="8"/>
  <c r="U235" i="8"/>
  <c r="U144" i="8"/>
  <c r="U146" i="8"/>
  <c r="U148" i="8"/>
  <c r="U149" i="8"/>
  <c r="U151" i="8"/>
  <c r="U238" i="8"/>
  <c r="V233" i="8"/>
  <c r="V235" i="8"/>
  <c r="V144" i="8"/>
  <c r="V146" i="8"/>
  <c r="V148" i="8"/>
  <c r="V149" i="8"/>
  <c r="V151" i="8"/>
  <c r="V238" i="8"/>
  <c r="W233" i="8"/>
  <c r="W235" i="8"/>
  <c r="W144" i="8"/>
  <c r="W146" i="8"/>
  <c r="W148" i="8"/>
  <c r="W149" i="8"/>
  <c r="W151" i="8"/>
  <c r="W238" i="8"/>
  <c r="X233" i="8"/>
  <c r="X235" i="8"/>
  <c r="X144" i="8"/>
  <c r="X146" i="8"/>
  <c r="X148" i="8"/>
  <c r="X149" i="8"/>
  <c r="X151" i="8"/>
  <c r="X238" i="8"/>
  <c r="Y233" i="8"/>
  <c r="Y235" i="8"/>
  <c r="Y144" i="8"/>
  <c r="Y146" i="8"/>
  <c r="Y148" i="8"/>
  <c r="Y149" i="8"/>
  <c r="Y151" i="8"/>
  <c r="Y238" i="8"/>
  <c r="Z233" i="8"/>
  <c r="Z235" i="8"/>
  <c r="Z144" i="8"/>
  <c r="Z146" i="8"/>
  <c r="Z148" i="8"/>
  <c r="Z149" i="8"/>
  <c r="Z151" i="8"/>
  <c r="Z238" i="8"/>
  <c r="AA233" i="8"/>
  <c r="AA235" i="8"/>
  <c r="AA144" i="8"/>
  <c r="AA146" i="8"/>
  <c r="AA148" i="8"/>
  <c r="AA149" i="8"/>
  <c r="AA151" i="8"/>
  <c r="AA238" i="8"/>
  <c r="AB233" i="8"/>
  <c r="AB235" i="8"/>
  <c r="AB144" i="8"/>
  <c r="AB146" i="8"/>
  <c r="AB148" i="8"/>
  <c r="AB149" i="8"/>
  <c r="AB151" i="8"/>
  <c r="AB238" i="8"/>
  <c r="AC233" i="8"/>
  <c r="AC235" i="8"/>
  <c r="AC144" i="8"/>
  <c r="AC146" i="8"/>
  <c r="AC148" i="8"/>
  <c r="AC149" i="8"/>
  <c r="AC151" i="8"/>
  <c r="AC238" i="8"/>
  <c r="AD233" i="8"/>
  <c r="AD235" i="8"/>
  <c r="AD144" i="8"/>
  <c r="AD146" i="8"/>
  <c r="AD148" i="8"/>
  <c r="AD149" i="8"/>
  <c r="AD151" i="8"/>
  <c r="AD238" i="8"/>
  <c r="AE233" i="8"/>
  <c r="AE235" i="8"/>
  <c r="AE144" i="8"/>
  <c r="AE146" i="8"/>
  <c r="AE148" i="8"/>
  <c r="AE149" i="8"/>
  <c r="AE151" i="8"/>
  <c r="AE238" i="8"/>
  <c r="AF233" i="8"/>
  <c r="AF235" i="8"/>
  <c r="AF144" i="8"/>
  <c r="AF146" i="8"/>
  <c r="AF148" i="8"/>
  <c r="AF149" i="8"/>
  <c r="AF151" i="8"/>
  <c r="AF238" i="8"/>
  <c r="AG233" i="8"/>
  <c r="AG235" i="8"/>
  <c r="AG144" i="8"/>
  <c r="AG146" i="8"/>
  <c r="AG148" i="8"/>
  <c r="AG149" i="8"/>
  <c r="AG151" i="8"/>
  <c r="AG238" i="8"/>
  <c r="E369" i="1"/>
  <c r="D369" i="1"/>
  <c r="C369" i="1"/>
  <c r="B369" i="1"/>
  <c r="C244" i="1"/>
  <c r="C278" i="1"/>
  <c r="C237" i="8"/>
  <c r="H10" i="7"/>
  <c r="B16" i="7"/>
  <c r="C16" i="7"/>
  <c r="D16" i="7"/>
  <c r="E16" i="7"/>
  <c r="F16" i="7"/>
  <c r="G16" i="7"/>
  <c r="H16" i="7"/>
  <c r="I10" i="7"/>
  <c r="I16" i="7"/>
  <c r="J10" i="7"/>
  <c r="J16" i="7"/>
  <c r="K10" i="7"/>
  <c r="K16" i="7"/>
  <c r="L10" i="7"/>
  <c r="L16" i="7"/>
  <c r="M10" i="7"/>
  <c r="M16" i="7"/>
  <c r="N10" i="7"/>
  <c r="N16" i="7"/>
  <c r="O10" i="7"/>
  <c r="O16" i="7"/>
  <c r="P10" i="7"/>
  <c r="P16" i="7"/>
  <c r="Q10" i="7"/>
  <c r="Q16" i="7"/>
  <c r="R10" i="7"/>
  <c r="R16" i="7"/>
  <c r="S10" i="7"/>
  <c r="S16" i="7"/>
  <c r="T10" i="7"/>
  <c r="T16" i="7"/>
  <c r="U10" i="7"/>
  <c r="U16" i="7"/>
  <c r="V10" i="7"/>
  <c r="V16" i="7"/>
  <c r="W10" i="7"/>
  <c r="W16" i="7"/>
  <c r="X10" i="7"/>
  <c r="X16" i="7"/>
  <c r="Y10" i="7"/>
  <c r="Y16" i="7"/>
  <c r="Z10" i="7"/>
  <c r="Z16" i="7"/>
  <c r="AA10" i="7"/>
  <c r="AA16" i="7"/>
  <c r="AB10" i="7"/>
  <c r="AB16" i="7"/>
  <c r="AC10" i="7"/>
  <c r="AC16" i="7"/>
  <c r="AD10" i="7"/>
  <c r="AD16" i="7"/>
  <c r="AE10" i="7"/>
  <c r="AE16" i="7"/>
  <c r="AF10" i="7"/>
  <c r="AF16" i="7"/>
  <c r="AG10" i="7"/>
  <c r="AG16" i="7"/>
  <c r="E10" i="7"/>
  <c r="E11" i="7"/>
  <c r="E12" i="7"/>
  <c r="F10" i="7"/>
  <c r="G10" i="7"/>
  <c r="C10" i="7"/>
  <c r="D10" i="7"/>
  <c r="D11" i="7"/>
  <c r="D12" i="7"/>
  <c r="B10" i="7"/>
  <c r="B11" i="7"/>
  <c r="B12" i="7"/>
  <c r="E7" i="7"/>
  <c r="E386" i="1"/>
  <c r="E8" i="7"/>
  <c r="E9" i="7"/>
  <c r="F7" i="7"/>
  <c r="G7" i="7"/>
  <c r="H7" i="7"/>
  <c r="I7" i="7"/>
  <c r="J7" i="7"/>
  <c r="K7" i="7"/>
  <c r="L7" i="7"/>
  <c r="M7" i="7"/>
  <c r="N7" i="7"/>
  <c r="O7" i="7"/>
  <c r="P7" i="7"/>
  <c r="Q7" i="7"/>
  <c r="R7" i="7"/>
  <c r="S7" i="7"/>
  <c r="T7" i="7"/>
  <c r="U7" i="7"/>
  <c r="V7" i="7"/>
  <c r="W7" i="7"/>
  <c r="X7" i="7"/>
  <c r="Y7" i="7"/>
  <c r="Z7" i="7"/>
  <c r="AA7" i="7"/>
  <c r="AB7" i="7"/>
  <c r="AC7" i="7"/>
  <c r="AD7" i="7"/>
  <c r="AE7" i="7"/>
  <c r="AF7" i="7"/>
  <c r="AG7" i="7"/>
  <c r="D7" i="7"/>
  <c r="D386" i="1"/>
  <c r="D8" i="7"/>
  <c r="D9" i="7"/>
  <c r="C7" i="7"/>
  <c r="B7" i="7"/>
  <c r="B8" i="7"/>
  <c r="B9" i="7"/>
  <c r="D394" i="1"/>
  <c r="E394" i="1"/>
  <c r="B84" i="1"/>
  <c r="M12" i="12"/>
  <c r="N12" i="12"/>
  <c r="M13" i="12"/>
  <c r="N13" i="12"/>
  <c r="M14" i="12"/>
  <c r="N14" i="12"/>
  <c r="M15" i="12"/>
  <c r="N15" i="12"/>
  <c r="M9" i="12"/>
  <c r="M10" i="12"/>
  <c r="M11" i="12"/>
  <c r="M16" i="12"/>
  <c r="B117" i="1"/>
  <c r="G9" i="12"/>
  <c r="B114" i="1"/>
  <c r="I9" i="12"/>
  <c r="B110" i="1"/>
  <c r="O9" i="12"/>
  <c r="E9" i="12"/>
  <c r="D9" i="12"/>
  <c r="C117" i="1"/>
  <c r="G10" i="12"/>
  <c r="C114" i="1"/>
  <c r="I10" i="12"/>
  <c r="C110" i="1"/>
  <c r="O10" i="12"/>
  <c r="E10" i="12"/>
  <c r="D10" i="12"/>
  <c r="D117" i="1"/>
  <c r="G11" i="12"/>
  <c r="D114" i="1"/>
  <c r="I11" i="12"/>
  <c r="D110" i="1"/>
  <c r="O11" i="12"/>
  <c r="E11" i="12"/>
  <c r="D11" i="12"/>
  <c r="E117" i="1"/>
  <c r="G12" i="12"/>
  <c r="E114" i="1"/>
  <c r="I12" i="12"/>
  <c r="E110" i="1"/>
  <c r="O12" i="12"/>
  <c r="E12" i="12"/>
  <c r="D12" i="12"/>
  <c r="F117" i="1"/>
  <c r="G13" i="12"/>
  <c r="F114" i="1"/>
  <c r="I13" i="12"/>
  <c r="F110" i="1"/>
  <c r="O13" i="12"/>
  <c r="E13" i="12"/>
  <c r="D13" i="12"/>
  <c r="G14" i="12"/>
  <c r="I14" i="12"/>
  <c r="O14" i="12"/>
  <c r="E14" i="12"/>
  <c r="D14" i="12"/>
  <c r="G15" i="12"/>
  <c r="I15" i="12"/>
  <c r="O15" i="12"/>
  <c r="E15" i="12"/>
  <c r="D15" i="12"/>
  <c r="D16" i="12"/>
  <c r="N16" i="12"/>
  <c r="H12" i="12"/>
  <c r="H13" i="12"/>
  <c r="H14" i="12"/>
  <c r="H15" i="12"/>
  <c r="G16" i="12"/>
  <c r="H16" i="12"/>
  <c r="M12" i="4"/>
  <c r="N12" i="4"/>
  <c r="M13" i="4"/>
  <c r="N13" i="4"/>
  <c r="M14" i="4"/>
  <c r="N14" i="4"/>
  <c r="M15" i="4"/>
  <c r="N15" i="4"/>
  <c r="M9" i="4"/>
  <c r="M10" i="4"/>
  <c r="M11" i="4"/>
  <c r="M16" i="4"/>
  <c r="G9" i="4"/>
  <c r="I9" i="4"/>
  <c r="O9" i="4"/>
  <c r="E9" i="4"/>
  <c r="D9" i="4"/>
  <c r="G10" i="4"/>
  <c r="I10" i="4"/>
  <c r="O10" i="4"/>
  <c r="E10" i="4"/>
  <c r="D10" i="4"/>
  <c r="G11" i="4"/>
  <c r="I11" i="4"/>
  <c r="O11" i="4"/>
  <c r="E11" i="4"/>
  <c r="D11" i="4"/>
  <c r="G12" i="4"/>
  <c r="I12" i="4"/>
  <c r="O12" i="4"/>
  <c r="E12" i="4"/>
  <c r="D12" i="4"/>
  <c r="G13" i="4"/>
  <c r="I13" i="4"/>
  <c r="O13" i="4"/>
  <c r="E13" i="4"/>
  <c r="D13" i="4"/>
  <c r="G14" i="4"/>
  <c r="I14" i="4"/>
  <c r="O14" i="4"/>
  <c r="E14" i="4"/>
  <c r="D14" i="4"/>
  <c r="G15" i="4"/>
  <c r="I15" i="4"/>
  <c r="O15" i="4"/>
  <c r="E15" i="4"/>
  <c r="D15" i="4"/>
  <c r="D16" i="4"/>
  <c r="N16" i="4"/>
  <c r="H12" i="4"/>
  <c r="H13" i="4"/>
  <c r="H14" i="4"/>
  <c r="H15" i="4"/>
  <c r="G16" i="4"/>
  <c r="H16" i="4"/>
  <c r="AP22" i="13"/>
  <c r="AM22" i="13"/>
  <c r="C404" i="1"/>
  <c r="C399" i="1"/>
  <c r="H433" i="1"/>
  <c r="I433" i="1"/>
  <c r="J433" i="1"/>
  <c r="K433" i="1"/>
  <c r="L433" i="1"/>
  <c r="M433" i="1"/>
  <c r="N433" i="1"/>
  <c r="O433" i="1"/>
  <c r="P433" i="1"/>
  <c r="Q433" i="1"/>
  <c r="R433" i="1"/>
  <c r="S433" i="1"/>
  <c r="T433" i="1"/>
  <c r="U433" i="1"/>
  <c r="V433" i="1"/>
  <c r="W433" i="1"/>
  <c r="X433" i="1"/>
  <c r="Y433" i="1"/>
  <c r="Z433" i="1"/>
  <c r="AA433" i="1"/>
  <c r="AB433" i="1"/>
  <c r="AC433" i="1"/>
  <c r="AD433" i="1"/>
  <c r="AE433" i="1"/>
  <c r="AF433" i="1"/>
  <c r="AG433" i="1"/>
  <c r="AH433" i="1"/>
  <c r="AI433" i="1"/>
  <c r="AI429" i="1"/>
  <c r="AI431" i="1"/>
  <c r="B97" i="8"/>
  <c r="C331" i="8"/>
  <c r="C318" i="8"/>
  <c r="C317" i="8"/>
  <c r="D331" i="8"/>
  <c r="D318" i="8"/>
  <c r="D317" i="8"/>
  <c r="E331" i="8"/>
  <c r="E318" i="8"/>
  <c r="E317" i="8"/>
  <c r="F331" i="8"/>
  <c r="F318" i="8"/>
  <c r="F317" i="8"/>
  <c r="G331" i="8"/>
  <c r="G318" i="8"/>
  <c r="G317" i="8"/>
  <c r="H279" i="8"/>
  <c r="H274" i="8"/>
  <c r="H331" i="8"/>
  <c r="H318" i="8"/>
  <c r="H317" i="8"/>
  <c r="I279" i="8"/>
  <c r="I274" i="8"/>
  <c r="I331" i="8"/>
  <c r="I318" i="8"/>
  <c r="I317" i="8"/>
  <c r="J279" i="8"/>
  <c r="J274" i="8"/>
  <c r="J331" i="8"/>
  <c r="J318" i="8"/>
  <c r="J317" i="8"/>
  <c r="K279" i="8"/>
  <c r="K274" i="8"/>
  <c r="K331" i="8"/>
  <c r="K318" i="8"/>
  <c r="K317" i="8"/>
  <c r="L279" i="8"/>
  <c r="L274" i="8"/>
  <c r="L331" i="8"/>
  <c r="L318" i="8"/>
  <c r="L317" i="8"/>
  <c r="M279" i="8"/>
  <c r="M274" i="8"/>
  <c r="M331" i="8"/>
  <c r="M318" i="8"/>
  <c r="M317" i="8"/>
  <c r="N279" i="8"/>
  <c r="N274" i="8"/>
  <c r="N331" i="8"/>
  <c r="N318" i="8"/>
  <c r="N317" i="8"/>
  <c r="O279" i="8"/>
  <c r="O274" i="8"/>
  <c r="O331" i="8"/>
  <c r="O318" i="8"/>
  <c r="O317" i="8"/>
  <c r="P279" i="8"/>
  <c r="P274" i="8"/>
  <c r="P331" i="8"/>
  <c r="P318" i="8"/>
  <c r="P317" i="8"/>
  <c r="Q279" i="8"/>
  <c r="Q274" i="8"/>
  <c r="Q331" i="8"/>
  <c r="Q318" i="8"/>
  <c r="Q317" i="8"/>
  <c r="R279" i="8"/>
  <c r="R274" i="8"/>
  <c r="R331" i="8"/>
  <c r="R318" i="8"/>
  <c r="R317" i="8"/>
  <c r="S279" i="8"/>
  <c r="S274" i="8"/>
  <c r="S331" i="8"/>
  <c r="S318" i="8"/>
  <c r="S317" i="8"/>
  <c r="T279" i="8"/>
  <c r="T274" i="8"/>
  <c r="T331" i="8"/>
  <c r="T318" i="8"/>
  <c r="T317" i="8"/>
  <c r="U279" i="8"/>
  <c r="U274" i="8"/>
  <c r="U331" i="8"/>
  <c r="U318" i="8"/>
  <c r="U317" i="8"/>
  <c r="V279" i="8"/>
  <c r="V274" i="8"/>
  <c r="V331" i="8"/>
  <c r="V318" i="8"/>
  <c r="V317" i="8"/>
  <c r="W279" i="8"/>
  <c r="W274" i="8"/>
  <c r="W331" i="8"/>
  <c r="W318" i="8"/>
  <c r="W317" i="8"/>
  <c r="X279" i="8"/>
  <c r="X274" i="8"/>
  <c r="X331" i="8"/>
  <c r="X318" i="8"/>
  <c r="X317" i="8"/>
  <c r="Y279" i="8"/>
  <c r="Y274" i="8"/>
  <c r="Y331" i="8"/>
  <c r="Y318" i="8"/>
  <c r="Y317" i="8"/>
  <c r="Z279" i="8"/>
  <c r="Z274" i="8"/>
  <c r="Z331" i="8"/>
  <c r="Z318" i="8"/>
  <c r="Z317" i="8"/>
  <c r="AA279" i="8"/>
  <c r="AA274" i="8"/>
  <c r="AA331" i="8"/>
  <c r="AA318" i="8"/>
  <c r="AA317" i="8"/>
  <c r="AB279" i="8"/>
  <c r="AB274" i="8"/>
  <c r="AB331" i="8"/>
  <c r="AB318" i="8"/>
  <c r="AB317" i="8"/>
  <c r="AC279" i="8"/>
  <c r="AC274" i="8"/>
  <c r="AC331" i="8"/>
  <c r="AC318" i="8"/>
  <c r="AC317" i="8"/>
  <c r="AD279" i="8"/>
  <c r="AD274" i="8"/>
  <c r="AD331" i="8"/>
  <c r="AD318" i="8"/>
  <c r="AD317" i="8"/>
  <c r="AE279" i="8"/>
  <c r="AE274" i="8"/>
  <c r="AE331" i="8"/>
  <c r="AE318" i="8"/>
  <c r="AE317" i="8"/>
  <c r="AF279" i="8"/>
  <c r="AF274" i="8"/>
  <c r="AF331" i="8"/>
  <c r="AF318" i="8"/>
  <c r="AF317" i="8"/>
  <c r="AG279" i="8"/>
  <c r="AG274" i="8"/>
  <c r="AG331" i="8"/>
  <c r="AG318" i="8"/>
  <c r="AG317" i="8"/>
  <c r="B331" i="8"/>
  <c r="B318" i="8"/>
  <c r="B317" i="8"/>
  <c r="B329" i="8"/>
  <c r="B330" i="8"/>
  <c r="C329" i="8"/>
  <c r="C330" i="8"/>
  <c r="C316" i="8"/>
  <c r="C315" i="8"/>
  <c r="D329" i="8"/>
  <c r="D330" i="8"/>
  <c r="D316" i="8"/>
  <c r="D315" i="8"/>
  <c r="E329" i="8"/>
  <c r="E330" i="8"/>
  <c r="E316" i="8"/>
  <c r="F263" i="8"/>
  <c r="F329" i="8"/>
  <c r="F330" i="8"/>
  <c r="F316" i="8"/>
  <c r="G263" i="8"/>
  <c r="G152" i="8"/>
  <c r="G329" i="8"/>
  <c r="G330" i="8"/>
  <c r="G316" i="8"/>
  <c r="H263" i="8"/>
  <c r="H152" i="8"/>
  <c r="H329" i="8"/>
  <c r="H330" i="8"/>
  <c r="H316" i="8"/>
  <c r="I263" i="8"/>
  <c r="I152" i="8"/>
  <c r="I329" i="8"/>
  <c r="I330" i="8"/>
  <c r="I316" i="8"/>
  <c r="J263" i="8"/>
  <c r="J152" i="8"/>
  <c r="J329" i="8"/>
  <c r="J330" i="8"/>
  <c r="J316" i="8"/>
  <c r="K263" i="8"/>
  <c r="K152" i="8"/>
  <c r="K329" i="8"/>
  <c r="K330" i="8"/>
  <c r="K316" i="8"/>
  <c r="L263" i="8"/>
  <c r="L152" i="8"/>
  <c r="L329" i="8"/>
  <c r="L330" i="8"/>
  <c r="L316" i="8"/>
  <c r="M263" i="8"/>
  <c r="M152" i="8"/>
  <c r="M329" i="8"/>
  <c r="M330" i="8"/>
  <c r="M316" i="8"/>
  <c r="N263" i="8"/>
  <c r="N152" i="8"/>
  <c r="N329" i="8"/>
  <c r="N330" i="8"/>
  <c r="N316" i="8"/>
  <c r="O263" i="8"/>
  <c r="O152" i="8"/>
  <c r="O329" i="8"/>
  <c r="O330" i="8"/>
  <c r="O316" i="8"/>
  <c r="P263" i="8"/>
  <c r="P152" i="8"/>
  <c r="P329" i="8"/>
  <c r="P330" i="8"/>
  <c r="P316" i="8"/>
  <c r="Q263" i="8"/>
  <c r="Q152" i="8"/>
  <c r="Q329" i="8"/>
  <c r="Q330" i="8"/>
  <c r="Q316" i="8"/>
  <c r="R263" i="8"/>
  <c r="R152" i="8"/>
  <c r="R329" i="8"/>
  <c r="R330" i="8"/>
  <c r="R316" i="8"/>
  <c r="S263" i="8"/>
  <c r="S152" i="8"/>
  <c r="S329" i="8"/>
  <c r="S330" i="8"/>
  <c r="S316" i="8"/>
  <c r="T263" i="8"/>
  <c r="T152" i="8"/>
  <c r="T329" i="8"/>
  <c r="T330" i="8"/>
  <c r="T316" i="8"/>
  <c r="U263" i="8"/>
  <c r="U152" i="8"/>
  <c r="U329" i="8"/>
  <c r="U330" i="8"/>
  <c r="U316" i="8"/>
  <c r="V263" i="8"/>
  <c r="V152" i="8"/>
  <c r="V329" i="8"/>
  <c r="V330" i="8"/>
  <c r="V316" i="8"/>
  <c r="W263" i="8"/>
  <c r="W152" i="8"/>
  <c r="W329" i="8"/>
  <c r="W330" i="8"/>
  <c r="W316" i="8"/>
  <c r="X263" i="8"/>
  <c r="X152" i="8"/>
  <c r="X329" i="8"/>
  <c r="X330" i="8"/>
  <c r="X316" i="8"/>
  <c r="Y263" i="8"/>
  <c r="Y152" i="8"/>
  <c r="Y329" i="8"/>
  <c r="Y330" i="8"/>
  <c r="Y316" i="8"/>
  <c r="Z263" i="8"/>
  <c r="Z152" i="8"/>
  <c r="Z329" i="8"/>
  <c r="Z330" i="8"/>
  <c r="Z316" i="8"/>
  <c r="AA263" i="8"/>
  <c r="AA152" i="8"/>
  <c r="AA329" i="8"/>
  <c r="AA330" i="8"/>
  <c r="AA316" i="8"/>
  <c r="AB263" i="8"/>
  <c r="AB152" i="8"/>
  <c r="AB329" i="8"/>
  <c r="AB330" i="8"/>
  <c r="AB316" i="8"/>
  <c r="AC263" i="8"/>
  <c r="AC152" i="8"/>
  <c r="AC329" i="8"/>
  <c r="AC330" i="8"/>
  <c r="AC316" i="8"/>
  <c r="AD263" i="8"/>
  <c r="AD152" i="8"/>
  <c r="AD329" i="8"/>
  <c r="AD330" i="8"/>
  <c r="AD316" i="8"/>
  <c r="AE263" i="8"/>
  <c r="AE152" i="8"/>
  <c r="AE329" i="8"/>
  <c r="AE330" i="8"/>
  <c r="AE316" i="8"/>
  <c r="AF263" i="8"/>
  <c r="AF152" i="8"/>
  <c r="AF329" i="8"/>
  <c r="AF330" i="8"/>
  <c r="AF316" i="8"/>
  <c r="AG250" i="8"/>
  <c r="AG259" i="8"/>
  <c r="AG263" i="8"/>
  <c r="AG152" i="8"/>
  <c r="AG329" i="8"/>
  <c r="AG330" i="8"/>
  <c r="AG316" i="8"/>
  <c r="B316" i="8"/>
  <c r="B315" i="8"/>
  <c r="C21" i="7"/>
  <c r="D22" i="7"/>
  <c r="D21" i="7"/>
  <c r="D23" i="7"/>
  <c r="E22" i="7"/>
  <c r="E21" i="7"/>
  <c r="E23"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B22" i="7"/>
  <c r="B21" i="7"/>
  <c r="B23" i="7"/>
  <c r="C18" i="7"/>
  <c r="D19" i="7"/>
  <c r="D18" i="7"/>
  <c r="D20" i="7"/>
  <c r="E19" i="7"/>
  <c r="E18" i="7"/>
  <c r="E20"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B19" i="7"/>
  <c r="B18" i="7"/>
  <c r="B20" i="7"/>
  <c r="C20" i="13"/>
  <c r="D224" i="1"/>
  <c r="D225" i="1"/>
  <c r="AK22" i="13"/>
  <c r="Z22" i="13"/>
  <c r="X22" i="13"/>
  <c r="C428" i="1"/>
  <c r="H282" i="8"/>
  <c r="H283" i="8"/>
  <c r="H284" i="8"/>
  <c r="H285" i="8"/>
  <c r="H286" i="8"/>
  <c r="H281" i="8"/>
  <c r="H288" i="8"/>
  <c r="H289" i="8"/>
  <c r="H290" i="8"/>
  <c r="H287" i="8"/>
  <c r="H280" i="8"/>
  <c r="H293" i="8"/>
  <c r="I282" i="8"/>
  <c r="I283" i="8"/>
  <c r="I284" i="8"/>
  <c r="I285" i="8"/>
  <c r="I286" i="8"/>
  <c r="I281" i="8"/>
  <c r="I288" i="8"/>
  <c r="I289" i="8"/>
  <c r="I290" i="8"/>
  <c r="I287" i="8"/>
  <c r="I280" i="8"/>
  <c r="I293" i="8"/>
  <c r="J282" i="8"/>
  <c r="J283" i="8"/>
  <c r="J284" i="8"/>
  <c r="J285" i="8"/>
  <c r="J286" i="8"/>
  <c r="J281" i="8"/>
  <c r="J288" i="8"/>
  <c r="J289" i="8"/>
  <c r="J290" i="8"/>
  <c r="J287" i="8"/>
  <c r="J280" i="8"/>
  <c r="J293" i="8"/>
  <c r="K282" i="8"/>
  <c r="K283" i="8"/>
  <c r="K284" i="8"/>
  <c r="K285" i="8"/>
  <c r="K286" i="8"/>
  <c r="K281" i="8"/>
  <c r="K288" i="8"/>
  <c r="K289" i="8"/>
  <c r="K290" i="8"/>
  <c r="K287" i="8"/>
  <c r="K280" i="8"/>
  <c r="K293" i="8"/>
  <c r="L282" i="8"/>
  <c r="L283" i="8"/>
  <c r="L284" i="8"/>
  <c r="L285" i="8"/>
  <c r="L286" i="8"/>
  <c r="L281" i="8"/>
  <c r="L288" i="8"/>
  <c r="L289" i="8"/>
  <c r="L290" i="8"/>
  <c r="L287" i="8"/>
  <c r="L280" i="8"/>
  <c r="L293" i="8"/>
  <c r="M282" i="8"/>
  <c r="M283" i="8"/>
  <c r="M284" i="8"/>
  <c r="M285" i="8"/>
  <c r="M286" i="8"/>
  <c r="M281" i="8"/>
  <c r="M288" i="8"/>
  <c r="M289" i="8"/>
  <c r="M290" i="8"/>
  <c r="M287" i="8"/>
  <c r="M280" i="8"/>
  <c r="M293" i="8"/>
  <c r="N282" i="8"/>
  <c r="N283" i="8"/>
  <c r="N284" i="8"/>
  <c r="N285" i="8"/>
  <c r="N286" i="8"/>
  <c r="N281" i="8"/>
  <c r="N288" i="8"/>
  <c r="N289" i="8"/>
  <c r="N290" i="8"/>
  <c r="N287" i="8"/>
  <c r="N280" i="8"/>
  <c r="N293" i="8"/>
  <c r="O282" i="8"/>
  <c r="O283" i="8"/>
  <c r="O284" i="8"/>
  <c r="O285" i="8"/>
  <c r="O286" i="8"/>
  <c r="O281" i="8"/>
  <c r="O288" i="8"/>
  <c r="O289" i="8"/>
  <c r="O290" i="8"/>
  <c r="O287" i="8"/>
  <c r="O280" i="8"/>
  <c r="O293" i="8"/>
  <c r="P282" i="8"/>
  <c r="P283" i="8"/>
  <c r="P284" i="8"/>
  <c r="P285" i="8"/>
  <c r="P286" i="8"/>
  <c r="P281" i="8"/>
  <c r="P288" i="8"/>
  <c r="P289" i="8"/>
  <c r="P290" i="8"/>
  <c r="P287" i="8"/>
  <c r="P280" i="8"/>
  <c r="P293" i="8"/>
  <c r="Q282" i="8"/>
  <c r="Q283" i="8"/>
  <c r="Q284" i="8"/>
  <c r="Q285" i="8"/>
  <c r="Q286" i="8"/>
  <c r="Q281" i="8"/>
  <c r="Q288" i="8"/>
  <c r="Q289" i="8"/>
  <c r="Q290" i="8"/>
  <c r="Q287" i="8"/>
  <c r="Q280" i="8"/>
  <c r="Q293" i="8"/>
  <c r="R282" i="8"/>
  <c r="R283" i="8"/>
  <c r="R284" i="8"/>
  <c r="R285" i="8"/>
  <c r="R286" i="8"/>
  <c r="R281" i="8"/>
  <c r="R288" i="8"/>
  <c r="R289" i="8"/>
  <c r="R290" i="8"/>
  <c r="R287" i="8"/>
  <c r="R280" i="8"/>
  <c r="R293" i="8"/>
  <c r="S282" i="8"/>
  <c r="S283" i="8"/>
  <c r="S284" i="8"/>
  <c r="S285" i="8"/>
  <c r="S286" i="8"/>
  <c r="S281" i="8"/>
  <c r="S288" i="8"/>
  <c r="S289" i="8"/>
  <c r="S290" i="8"/>
  <c r="S287" i="8"/>
  <c r="S280" i="8"/>
  <c r="S293" i="8"/>
  <c r="T282" i="8"/>
  <c r="T283" i="8"/>
  <c r="T284" i="8"/>
  <c r="T285" i="8"/>
  <c r="T286" i="8"/>
  <c r="T281" i="8"/>
  <c r="T288" i="8"/>
  <c r="T289" i="8"/>
  <c r="T290" i="8"/>
  <c r="T287" i="8"/>
  <c r="T280" i="8"/>
  <c r="T293" i="8"/>
  <c r="U282" i="8"/>
  <c r="U283" i="8"/>
  <c r="U284" i="8"/>
  <c r="U285" i="8"/>
  <c r="U286" i="8"/>
  <c r="U281" i="8"/>
  <c r="U288" i="8"/>
  <c r="U289" i="8"/>
  <c r="U290" i="8"/>
  <c r="U287" i="8"/>
  <c r="U280" i="8"/>
  <c r="U293" i="8"/>
  <c r="V282" i="8"/>
  <c r="V283" i="8"/>
  <c r="V284" i="8"/>
  <c r="V285" i="8"/>
  <c r="V286" i="8"/>
  <c r="V281" i="8"/>
  <c r="V288" i="8"/>
  <c r="V289" i="8"/>
  <c r="V290" i="8"/>
  <c r="V287" i="8"/>
  <c r="V280" i="8"/>
  <c r="V293" i="8"/>
  <c r="W282" i="8"/>
  <c r="W283" i="8"/>
  <c r="W284" i="8"/>
  <c r="W285" i="8"/>
  <c r="W286" i="8"/>
  <c r="W281" i="8"/>
  <c r="W288" i="8"/>
  <c r="W289" i="8"/>
  <c r="W290" i="8"/>
  <c r="W287" i="8"/>
  <c r="W280" i="8"/>
  <c r="W293" i="8"/>
  <c r="X282" i="8"/>
  <c r="X283" i="8"/>
  <c r="X284" i="8"/>
  <c r="X285" i="8"/>
  <c r="X286" i="8"/>
  <c r="X281" i="8"/>
  <c r="X288" i="8"/>
  <c r="X289" i="8"/>
  <c r="X290" i="8"/>
  <c r="X287" i="8"/>
  <c r="X280" i="8"/>
  <c r="X293" i="8"/>
  <c r="Y282" i="8"/>
  <c r="Y283" i="8"/>
  <c r="Y284" i="8"/>
  <c r="Y285" i="8"/>
  <c r="Y286" i="8"/>
  <c r="Y281" i="8"/>
  <c r="Y288" i="8"/>
  <c r="Y289" i="8"/>
  <c r="Y290" i="8"/>
  <c r="Y287" i="8"/>
  <c r="Y280" i="8"/>
  <c r="Y293" i="8"/>
  <c r="Z282" i="8"/>
  <c r="Z283" i="8"/>
  <c r="Z284" i="8"/>
  <c r="Z285" i="8"/>
  <c r="Z286" i="8"/>
  <c r="Z281" i="8"/>
  <c r="Z288" i="8"/>
  <c r="Z289" i="8"/>
  <c r="Z290" i="8"/>
  <c r="Z287" i="8"/>
  <c r="Z280" i="8"/>
  <c r="Z293" i="8"/>
  <c r="AA282" i="8"/>
  <c r="AA283" i="8"/>
  <c r="AA284" i="8"/>
  <c r="AA285" i="8"/>
  <c r="AA286" i="8"/>
  <c r="AA281" i="8"/>
  <c r="AA288" i="8"/>
  <c r="AA289" i="8"/>
  <c r="AA290" i="8"/>
  <c r="AA287" i="8"/>
  <c r="AA280" i="8"/>
  <c r="AA293" i="8"/>
  <c r="AB282" i="8"/>
  <c r="AB283" i="8"/>
  <c r="AB284" i="8"/>
  <c r="AB285" i="8"/>
  <c r="AB286" i="8"/>
  <c r="AB281" i="8"/>
  <c r="AB288" i="8"/>
  <c r="AB289" i="8"/>
  <c r="AB290" i="8"/>
  <c r="AB287" i="8"/>
  <c r="AB280" i="8"/>
  <c r="AB293" i="8"/>
  <c r="AC282" i="8"/>
  <c r="AC283" i="8"/>
  <c r="AC284" i="8"/>
  <c r="AC285" i="8"/>
  <c r="AC286" i="8"/>
  <c r="AC281" i="8"/>
  <c r="AC288" i="8"/>
  <c r="AC289" i="8"/>
  <c r="AC290" i="8"/>
  <c r="AC287" i="8"/>
  <c r="AC280" i="8"/>
  <c r="AC293" i="8"/>
  <c r="AD282" i="8"/>
  <c r="AD283" i="8"/>
  <c r="AD284" i="8"/>
  <c r="AD285" i="8"/>
  <c r="AD286" i="8"/>
  <c r="AD281" i="8"/>
  <c r="AD288" i="8"/>
  <c r="AD289" i="8"/>
  <c r="AD290" i="8"/>
  <c r="AD287" i="8"/>
  <c r="AD280" i="8"/>
  <c r="AD293" i="8"/>
  <c r="AE282" i="8"/>
  <c r="AE283" i="8"/>
  <c r="AE284" i="8"/>
  <c r="AE285" i="8"/>
  <c r="AE286" i="8"/>
  <c r="AE281" i="8"/>
  <c r="AE288" i="8"/>
  <c r="AE289" i="8"/>
  <c r="AE290" i="8"/>
  <c r="AE287" i="8"/>
  <c r="AE280" i="8"/>
  <c r="AE293" i="8"/>
  <c r="AF282" i="8"/>
  <c r="AF283" i="8"/>
  <c r="AF284" i="8"/>
  <c r="AF285" i="8"/>
  <c r="AF286" i="8"/>
  <c r="AF281" i="8"/>
  <c r="AF288" i="8"/>
  <c r="AF289" i="8"/>
  <c r="AF290" i="8"/>
  <c r="AF287" i="8"/>
  <c r="AF280" i="8"/>
  <c r="AF293" i="8"/>
  <c r="AG282" i="8"/>
  <c r="AG283" i="8"/>
  <c r="AG284" i="8"/>
  <c r="AG285" i="8"/>
  <c r="AG286" i="8"/>
  <c r="AG281" i="8"/>
  <c r="AG288" i="8"/>
  <c r="AG289" i="8"/>
  <c r="AG290" i="8"/>
  <c r="AG287" i="8"/>
  <c r="AG280" i="8"/>
  <c r="AG293" i="8"/>
  <c r="B303" i="8"/>
  <c r="B17" i="8"/>
  <c r="B302" i="8"/>
  <c r="B304" i="8"/>
  <c r="B301" i="8"/>
  <c r="B307" i="8"/>
  <c r="C311" i="8"/>
  <c r="D311" i="8"/>
  <c r="E311" i="8"/>
  <c r="F311" i="8"/>
  <c r="G311" i="8"/>
  <c r="H311" i="8"/>
  <c r="I311" i="8"/>
  <c r="J311" i="8"/>
  <c r="K311" i="8"/>
  <c r="L311" i="8"/>
  <c r="M311" i="8"/>
  <c r="N311" i="8"/>
  <c r="O311" i="8"/>
  <c r="P311" i="8"/>
  <c r="Q311" i="8"/>
  <c r="R311" i="8"/>
  <c r="S311" i="8"/>
  <c r="T311" i="8"/>
  <c r="U311" i="8"/>
  <c r="V311" i="8"/>
  <c r="W311" i="8"/>
  <c r="X311" i="8"/>
  <c r="Y311" i="8"/>
  <c r="Z311" i="8"/>
  <c r="AA311" i="8"/>
  <c r="AB311" i="8"/>
  <c r="AC311" i="8"/>
  <c r="AD311" i="8"/>
  <c r="AE311" i="8"/>
  <c r="AF311" i="8"/>
  <c r="AG311" i="8"/>
  <c r="AV21" i="13"/>
  <c r="AG19" i="13"/>
  <c r="AT19" i="13"/>
  <c r="T19" i="13"/>
  <c r="AV19" i="13"/>
  <c r="AG20" i="13"/>
  <c r="AT20" i="13"/>
  <c r="T20" i="13"/>
  <c r="AV20" i="13"/>
  <c r="AG18" i="13"/>
  <c r="AT18" i="13"/>
  <c r="T18" i="13"/>
  <c r="AV18" i="13"/>
  <c r="AV22" i="13"/>
  <c r="AW20" i="13"/>
  <c r="T15" i="13"/>
  <c r="AG15" i="13"/>
  <c r="AG13" i="13"/>
  <c r="AA16" i="13"/>
  <c r="Z30" i="13"/>
  <c r="X30" i="13"/>
  <c r="Q30" i="13"/>
  <c r="Q16" i="13"/>
  <c r="H30" i="13"/>
  <c r="H16" i="13"/>
  <c r="H26" i="13"/>
  <c r="I16" i="13"/>
  <c r="I30" i="13"/>
  <c r="I26" i="13"/>
  <c r="J16" i="13"/>
  <c r="J30" i="13"/>
  <c r="J26" i="13"/>
  <c r="K16" i="13"/>
  <c r="K30" i="13"/>
  <c r="K26" i="13"/>
  <c r="L16" i="13"/>
  <c r="L30" i="13"/>
  <c r="L26" i="13"/>
  <c r="M16" i="13"/>
  <c r="M30" i="13"/>
  <c r="M26" i="13"/>
  <c r="N16" i="13"/>
  <c r="N30" i="13"/>
  <c r="N26" i="13"/>
  <c r="O16" i="13"/>
  <c r="O30" i="13"/>
  <c r="O26" i="13"/>
  <c r="P16" i="13"/>
  <c r="P30" i="13"/>
  <c r="P26" i="13"/>
  <c r="Q26" i="13"/>
  <c r="R16" i="13"/>
  <c r="R30" i="13"/>
  <c r="R26" i="13"/>
  <c r="S16" i="13"/>
  <c r="S30" i="13"/>
  <c r="S26" i="13"/>
  <c r="U30" i="13"/>
  <c r="U16" i="13"/>
  <c r="U22" i="13"/>
  <c r="U26" i="13"/>
  <c r="V16" i="13"/>
  <c r="V22" i="13"/>
  <c r="V30" i="13"/>
  <c r="V26" i="13"/>
  <c r="W16" i="13"/>
  <c r="W22" i="13"/>
  <c r="W30" i="13"/>
  <c r="W26" i="13"/>
  <c r="X16" i="13"/>
  <c r="X26" i="13"/>
  <c r="Y16" i="13"/>
  <c r="Y30" i="13"/>
  <c r="Y26" i="13"/>
  <c r="Z16" i="13"/>
  <c r="Z26" i="13"/>
  <c r="AA30" i="13"/>
  <c r="AA22" i="13"/>
  <c r="AA26" i="13"/>
  <c r="AB30" i="13"/>
  <c r="AB16" i="13"/>
  <c r="AB26" i="13"/>
  <c r="AC22" i="13"/>
  <c r="AC16" i="13"/>
  <c r="AC30" i="13"/>
  <c r="AC26" i="13"/>
  <c r="AD30" i="13"/>
  <c r="AD16" i="13"/>
  <c r="AD22" i="13"/>
  <c r="AD26" i="13"/>
  <c r="AE16" i="13"/>
  <c r="AE30" i="13"/>
  <c r="AE26" i="13"/>
  <c r="AF22" i="13"/>
  <c r="AF16" i="13"/>
  <c r="AF30" i="13"/>
  <c r="AF26" i="13"/>
  <c r="AH16" i="13"/>
  <c r="AH30" i="13"/>
  <c r="AH22" i="13"/>
  <c r="AH26" i="13"/>
  <c r="AI16" i="13"/>
  <c r="AI30" i="13"/>
  <c r="AI26" i="13"/>
  <c r="AJ16" i="13"/>
  <c r="AJ30" i="13"/>
  <c r="AJ26" i="13"/>
  <c r="AK30" i="13"/>
  <c r="AL16" i="13"/>
  <c r="AL30" i="13"/>
  <c r="AL22" i="13"/>
  <c r="AM16" i="13"/>
  <c r="AM30" i="13"/>
  <c r="AN16" i="13"/>
  <c r="AN30" i="13"/>
  <c r="AN22" i="13"/>
  <c r="AO16" i="13"/>
  <c r="AO30" i="13"/>
  <c r="AO22" i="13"/>
  <c r="AP16" i="13"/>
  <c r="AP30" i="13"/>
  <c r="AQ16" i="13"/>
  <c r="AQ30" i="13"/>
  <c r="AQ22" i="13"/>
  <c r="AR16" i="13"/>
  <c r="AR30" i="13"/>
  <c r="AR22" i="13"/>
  <c r="AS16" i="13"/>
  <c r="AS30" i="13"/>
  <c r="AS22" i="13"/>
  <c r="F285" i="1"/>
  <c r="H237" i="1"/>
  <c r="I237" i="1"/>
  <c r="J237" i="1"/>
  <c r="K237" i="1"/>
  <c r="L237" i="1"/>
  <c r="M237" i="1"/>
  <c r="N237" i="1"/>
  <c r="O237" i="1"/>
  <c r="P237" i="1"/>
  <c r="Q237" i="1"/>
  <c r="R237" i="1"/>
  <c r="S237" i="1"/>
  <c r="T237" i="1"/>
  <c r="U237" i="1"/>
  <c r="V237" i="1"/>
  <c r="W237" i="1"/>
  <c r="X237" i="1"/>
  <c r="Y237" i="1"/>
  <c r="Z237" i="1"/>
  <c r="AA237" i="1"/>
  <c r="AB237" i="1"/>
  <c r="AC237" i="1"/>
  <c r="AD237" i="1"/>
  <c r="AE237" i="1"/>
  <c r="AF237" i="1"/>
  <c r="AG237" i="1"/>
  <c r="AH237" i="1"/>
  <c r="AI237" i="1"/>
  <c r="AJ237" i="1"/>
  <c r="AJ273" i="1"/>
  <c r="AI273" i="1"/>
  <c r="AH273" i="1"/>
  <c r="AG273" i="1"/>
  <c r="AF273" i="1"/>
  <c r="AE273" i="1"/>
  <c r="AD273" i="1"/>
  <c r="AC273" i="1"/>
  <c r="AB273" i="1"/>
  <c r="AA273" i="1"/>
  <c r="Z273" i="1"/>
  <c r="Y273" i="1"/>
  <c r="X273" i="1"/>
  <c r="W273" i="1"/>
  <c r="V273" i="1"/>
  <c r="U273" i="1"/>
  <c r="T273" i="1"/>
  <c r="S273" i="1"/>
  <c r="R273" i="1"/>
  <c r="Q273" i="1"/>
  <c r="P273" i="1"/>
  <c r="O273" i="1"/>
  <c r="N273" i="1"/>
  <c r="M273" i="1"/>
  <c r="L273" i="1"/>
  <c r="K273" i="1"/>
  <c r="J273" i="1"/>
  <c r="I273" i="1"/>
  <c r="H273" i="1"/>
  <c r="G273" i="1"/>
  <c r="F273" i="1"/>
  <c r="E273" i="1"/>
  <c r="D273" i="1"/>
  <c r="C273" i="1"/>
  <c r="B273" i="1"/>
  <c r="C240" i="1"/>
  <c r="D240" i="1"/>
  <c r="E240" i="1"/>
  <c r="F240" i="1"/>
  <c r="G240" i="1"/>
  <c r="H240" i="1"/>
  <c r="I240" i="1"/>
  <c r="J240" i="1"/>
  <c r="K240" i="1"/>
  <c r="L240" i="1"/>
  <c r="M240" i="1"/>
  <c r="N240" i="1"/>
  <c r="O240" i="1"/>
  <c r="P240" i="1"/>
  <c r="Q240" i="1"/>
  <c r="R240" i="1"/>
  <c r="S240" i="1"/>
  <c r="T240" i="1"/>
  <c r="U240" i="1"/>
  <c r="V240" i="1"/>
  <c r="W240" i="1"/>
  <c r="X240" i="1"/>
  <c r="Y240" i="1"/>
  <c r="Z240" i="1"/>
  <c r="AA240" i="1"/>
  <c r="AB240" i="1"/>
  <c r="AC240" i="1"/>
  <c r="AD240" i="1"/>
  <c r="AE240" i="1"/>
  <c r="AF240" i="1"/>
  <c r="AG240" i="1"/>
  <c r="AH240" i="1"/>
  <c r="AI240" i="1"/>
  <c r="AJ240" i="1"/>
  <c r="B240" i="1"/>
  <c r="A54" i="1"/>
  <c r="A47" i="1"/>
  <c r="E285" i="1"/>
  <c r="AH331" i="8"/>
  <c r="B237" i="8"/>
  <c r="AG8" i="8"/>
  <c r="AG13" i="8"/>
  <c r="AG302" i="8"/>
  <c r="AG9" i="8"/>
  <c r="AG14" i="8"/>
  <c r="AG303" i="8"/>
  <c r="AG10" i="8"/>
  <c r="AG15" i="8"/>
  <c r="AG304" i="8"/>
  <c r="AG301" i="8"/>
  <c r="AG9" i="2"/>
  <c r="AG10" i="2"/>
  <c r="AG13" i="2"/>
  <c r="AG14" i="2"/>
  <c r="AG17" i="2"/>
  <c r="AG18" i="2"/>
  <c r="AG19" i="2"/>
  <c r="AG20" i="2"/>
  <c r="AG21" i="2"/>
  <c r="AG22" i="2"/>
  <c r="AG23" i="2"/>
  <c r="AG16" i="2"/>
  <c r="AG25" i="2"/>
  <c r="AF9" i="2"/>
  <c r="AF10" i="2"/>
  <c r="AF13" i="2"/>
  <c r="AF14" i="2"/>
  <c r="AF17" i="2"/>
  <c r="AF18" i="2"/>
  <c r="AF19" i="2"/>
  <c r="AF20" i="2"/>
  <c r="AF21" i="2"/>
  <c r="AF22" i="2"/>
  <c r="AF23" i="2"/>
  <c r="AF16" i="2"/>
  <c r="AF25" i="2"/>
  <c r="AE9" i="2"/>
  <c r="AE10" i="2"/>
  <c r="AE13" i="2"/>
  <c r="AE14" i="2"/>
  <c r="AE17" i="2"/>
  <c r="AE18" i="2"/>
  <c r="AE19" i="2"/>
  <c r="AE20" i="2"/>
  <c r="AE21" i="2"/>
  <c r="AE22" i="2"/>
  <c r="AE23" i="2"/>
  <c r="AE16" i="2"/>
  <c r="AE25" i="2"/>
  <c r="AD9" i="2"/>
  <c r="AD10" i="2"/>
  <c r="AD13" i="2"/>
  <c r="AD14" i="2"/>
  <c r="AD17" i="2"/>
  <c r="AD18" i="2"/>
  <c r="AD19" i="2"/>
  <c r="AD20" i="2"/>
  <c r="AD21" i="2"/>
  <c r="AD22" i="2"/>
  <c r="AD23" i="2"/>
  <c r="AD16" i="2"/>
  <c r="AD25" i="2"/>
  <c r="AC9" i="2"/>
  <c r="AC10" i="2"/>
  <c r="AC13" i="2"/>
  <c r="AC14" i="2"/>
  <c r="AC17" i="2"/>
  <c r="AC18" i="2"/>
  <c r="AC19" i="2"/>
  <c r="AC20" i="2"/>
  <c r="AC21" i="2"/>
  <c r="AC22" i="2"/>
  <c r="AC23" i="2"/>
  <c r="AC16" i="2"/>
  <c r="AC25" i="2"/>
  <c r="AB9" i="2"/>
  <c r="AB10" i="2"/>
  <c r="AB13" i="2"/>
  <c r="AB14" i="2"/>
  <c r="AB17" i="2"/>
  <c r="AB18" i="2"/>
  <c r="AB19" i="2"/>
  <c r="AB20" i="2"/>
  <c r="AB21" i="2"/>
  <c r="AB22" i="2"/>
  <c r="AB23" i="2"/>
  <c r="AB16" i="2"/>
  <c r="AB25" i="2"/>
  <c r="AA9" i="2"/>
  <c r="AA10" i="2"/>
  <c r="AA13" i="2"/>
  <c r="AA14" i="2"/>
  <c r="AA17" i="2"/>
  <c r="AA18" i="2"/>
  <c r="AA19" i="2"/>
  <c r="AA20" i="2"/>
  <c r="AA21" i="2"/>
  <c r="AA22" i="2"/>
  <c r="AA23" i="2"/>
  <c r="AA16" i="2"/>
  <c r="AA25" i="2"/>
  <c r="Z9" i="2"/>
  <c r="Z10" i="2"/>
  <c r="Z13" i="2"/>
  <c r="Z14" i="2"/>
  <c r="Z17" i="2"/>
  <c r="Z18" i="2"/>
  <c r="Z19" i="2"/>
  <c r="Z20" i="2"/>
  <c r="Z21" i="2"/>
  <c r="Z22" i="2"/>
  <c r="Z23" i="2"/>
  <c r="Z16" i="2"/>
  <c r="Z25" i="2"/>
  <c r="Y9" i="2"/>
  <c r="Y10" i="2"/>
  <c r="Y13" i="2"/>
  <c r="Y14" i="2"/>
  <c r="Y17" i="2"/>
  <c r="Y18" i="2"/>
  <c r="Y19" i="2"/>
  <c r="Y20" i="2"/>
  <c r="Y21" i="2"/>
  <c r="Y22" i="2"/>
  <c r="Y23" i="2"/>
  <c r="Y16" i="2"/>
  <c r="Y25" i="2"/>
  <c r="X9" i="2"/>
  <c r="X10" i="2"/>
  <c r="X13" i="2"/>
  <c r="X14" i="2"/>
  <c r="X17" i="2"/>
  <c r="X18" i="2"/>
  <c r="X19" i="2"/>
  <c r="X20" i="2"/>
  <c r="X21" i="2"/>
  <c r="X22" i="2"/>
  <c r="X23" i="2"/>
  <c r="X16" i="2"/>
  <c r="X25" i="2"/>
  <c r="W9" i="2"/>
  <c r="W10" i="2"/>
  <c r="W13" i="2"/>
  <c r="W14" i="2"/>
  <c r="W17" i="2"/>
  <c r="W18" i="2"/>
  <c r="W19" i="2"/>
  <c r="W20" i="2"/>
  <c r="W21" i="2"/>
  <c r="W22" i="2"/>
  <c r="W23" i="2"/>
  <c r="W16" i="2"/>
  <c r="W25" i="2"/>
  <c r="V9" i="2"/>
  <c r="V10" i="2"/>
  <c r="V13" i="2"/>
  <c r="V14" i="2"/>
  <c r="V17" i="2"/>
  <c r="V18" i="2"/>
  <c r="V19" i="2"/>
  <c r="V20" i="2"/>
  <c r="V21" i="2"/>
  <c r="V22" i="2"/>
  <c r="V23" i="2"/>
  <c r="V16" i="2"/>
  <c r="V25" i="2"/>
  <c r="U9" i="2"/>
  <c r="U10" i="2"/>
  <c r="U13" i="2"/>
  <c r="U14" i="2"/>
  <c r="U17" i="2"/>
  <c r="U18" i="2"/>
  <c r="U19" i="2"/>
  <c r="U20" i="2"/>
  <c r="U21" i="2"/>
  <c r="U22" i="2"/>
  <c r="U23" i="2"/>
  <c r="U16" i="2"/>
  <c r="U25" i="2"/>
  <c r="T9" i="2"/>
  <c r="T10" i="2"/>
  <c r="T13" i="2"/>
  <c r="T14" i="2"/>
  <c r="T17" i="2"/>
  <c r="T18" i="2"/>
  <c r="T19" i="2"/>
  <c r="T20" i="2"/>
  <c r="T21" i="2"/>
  <c r="T22" i="2"/>
  <c r="T23" i="2"/>
  <c r="T16" i="2"/>
  <c r="T25" i="2"/>
  <c r="S9" i="2"/>
  <c r="S10" i="2"/>
  <c r="S13" i="2"/>
  <c r="S14" i="2"/>
  <c r="S17" i="2"/>
  <c r="S18" i="2"/>
  <c r="S19" i="2"/>
  <c r="S20" i="2"/>
  <c r="S21" i="2"/>
  <c r="S22" i="2"/>
  <c r="S23" i="2"/>
  <c r="S16" i="2"/>
  <c r="S25" i="2"/>
  <c r="R9" i="2"/>
  <c r="R10" i="2"/>
  <c r="R13" i="2"/>
  <c r="R14" i="2"/>
  <c r="R17" i="2"/>
  <c r="R18" i="2"/>
  <c r="R19" i="2"/>
  <c r="R20" i="2"/>
  <c r="R21" i="2"/>
  <c r="R22" i="2"/>
  <c r="R23" i="2"/>
  <c r="R16" i="2"/>
  <c r="R25" i="2"/>
  <c r="Q9" i="2"/>
  <c r="Q10" i="2"/>
  <c r="Q13" i="2"/>
  <c r="Q14" i="2"/>
  <c r="Q17" i="2"/>
  <c r="Q18" i="2"/>
  <c r="Q19" i="2"/>
  <c r="Q20" i="2"/>
  <c r="Q21" i="2"/>
  <c r="Q22" i="2"/>
  <c r="Q23" i="2"/>
  <c r="Q16" i="2"/>
  <c r="Q25" i="2"/>
  <c r="P9" i="2"/>
  <c r="P10" i="2"/>
  <c r="P13" i="2"/>
  <c r="P14" i="2"/>
  <c r="P17" i="2"/>
  <c r="P18" i="2"/>
  <c r="P19" i="2"/>
  <c r="P20" i="2"/>
  <c r="P21" i="2"/>
  <c r="P22" i="2"/>
  <c r="P23" i="2"/>
  <c r="P16" i="2"/>
  <c r="P25" i="2"/>
  <c r="O9" i="2"/>
  <c r="O10" i="2"/>
  <c r="O13" i="2"/>
  <c r="O14" i="2"/>
  <c r="O17" i="2"/>
  <c r="O18" i="2"/>
  <c r="O19" i="2"/>
  <c r="O20" i="2"/>
  <c r="O21" i="2"/>
  <c r="O22" i="2"/>
  <c r="O23" i="2"/>
  <c r="O16" i="2"/>
  <c r="O25" i="2"/>
  <c r="N9" i="2"/>
  <c r="N10" i="2"/>
  <c r="N13" i="2"/>
  <c r="N14" i="2"/>
  <c r="N17" i="2"/>
  <c r="N18" i="2"/>
  <c r="N19" i="2"/>
  <c r="N20" i="2"/>
  <c r="N21" i="2"/>
  <c r="N22" i="2"/>
  <c r="N23" i="2"/>
  <c r="N16" i="2"/>
  <c r="N25" i="2"/>
  <c r="M9" i="2"/>
  <c r="M10" i="2"/>
  <c r="M13" i="2"/>
  <c r="M14" i="2"/>
  <c r="M17" i="2"/>
  <c r="M18" i="2"/>
  <c r="M19" i="2"/>
  <c r="M20" i="2"/>
  <c r="M21" i="2"/>
  <c r="M22" i="2"/>
  <c r="M23" i="2"/>
  <c r="M16" i="2"/>
  <c r="M25" i="2"/>
  <c r="L9" i="2"/>
  <c r="L10" i="2"/>
  <c r="L13" i="2"/>
  <c r="L14" i="2"/>
  <c r="L17" i="2"/>
  <c r="L18" i="2"/>
  <c r="L19" i="2"/>
  <c r="L20" i="2"/>
  <c r="L21" i="2"/>
  <c r="L22" i="2"/>
  <c r="L23" i="2"/>
  <c r="L16" i="2"/>
  <c r="L25" i="2"/>
  <c r="K9" i="2"/>
  <c r="K10" i="2"/>
  <c r="K13" i="2"/>
  <c r="K14" i="2"/>
  <c r="K17" i="2"/>
  <c r="K18" i="2"/>
  <c r="K19" i="2"/>
  <c r="K20" i="2"/>
  <c r="K21" i="2"/>
  <c r="K22" i="2"/>
  <c r="K23" i="2"/>
  <c r="K16" i="2"/>
  <c r="K25" i="2"/>
  <c r="J9" i="2"/>
  <c r="J10" i="2"/>
  <c r="J13" i="2"/>
  <c r="J14" i="2"/>
  <c r="J17" i="2"/>
  <c r="J18" i="2"/>
  <c r="J19" i="2"/>
  <c r="J20" i="2"/>
  <c r="J21" i="2"/>
  <c r="J22" i="2"/>
  <c r="J23" i="2"/>
  <c r="J16" i="2"/>
  <c r="J25" i="2"/>
  <c r="I9" i="2"/>
  <c r="I10" i="2"/>
  <c r="I13" i="2"/>
  <c r="I14" i="2"/>
  <c r="I17" i="2"/>
  <c r="I18" i="2"/>
  <c r="I19" i="2"/>
  <c r="I20" i="2"/>
  <c r="I21" i="2"/>
  <c r="I22" i="2"/>
  <c r="I23" i="2"/>
  <c r="I16" i="2"/>
  <c r="I25" i="2"/>
  <c r="H9" i="2"/>
  <c r="H10" i="2"/>
  <c r="H13" i="2"/>
  <c r="H14" i="2"/>
  <c r="H17" i="2"/>
  <c r="H18" i="2"/>
  <c r="H19" i="2"/>
  <c r="H20" i="2"/>
  <c r="H21" i="2"/>
  <c r="H22" i="2"/>
  <c r="H23" i="2"/>
  <c r="H16" i="2"/>
  <c r="H25" i="2"/>
  <c r="E25" i="2"/>
  <c r="AF302" i="8"/>
  <c r="AF303" i="8"/>
  <c r="AF304" i="8"/>
  <c r="AF301" i="8"/>
  <c r="AH329" i="8"/>
  <c r="AH330" i="8"/>
  <c r="AH332" i="8"/>
  <c r="C304" i="8"/>
  <c r="D304" i="8"/>
  <c r="E304" i="8"/>
  <c r="F304" i="8"/>
  <c r="G304" i="8"/>
  <c r="H304" i="8"/>
  <c r="I304" i="8"/>
  <c r="J304" i="8"/>
  <c r="K304" i="8"/>
  <c r="L304" i="8"/>
  <c r="M304" i="8"/>
  <c r="N304" i="8"/>
  <c r="O304" i="8"/>
  <c r="P304" i="8"/>
  <c r="Q304" i="8"/>
  <c r="R304" i="8"/>
  <c r="S304" i="8"/>
  <c r="T304" i="8"/>
  <c r="U304" i="8"/>
  <c r="V304" i="8"/>
  <c r="W304" i="8"/>
  <c r="X304" i="8"/>
  <c r="Y304" i="8"/>
  <c r="Z304" i="8"/>
  <c r="AA304" i="8"/>
  <c r="AB304" i="8"/>
  <c r="AC304" i="8"/>
  <c r="AD304" i="8"/>
  <c r="AE304" i="8"/>
  <c r="N302" i="8"/>
  <c r="N303" i="8"/>
  <c r="N301" i="8"/>
  <c r="M302" i="8"/>
  <c r="M303" i="8"/>
  <c r="M301" i="8"/>
  <c r="G103" i="1"/>
  <c r="E255" i="1"/>
  <c r="F255" i="1"/>
  <c r="G255" i="1"/>
  <c r="H23" i="13"/>
  <c r="I23" i="13"/>
  <c r="J23" i="13"/>
  <c r="K23" i="13"/>
  <c r="L23" i="13"/>
  <c r="M23" i="13"/>
  <c r="N23" i="13"/>
  <c r="O23" i="13"/>
  <c r="P23" i="13"/>
  <c r="Q23" i="13"/>
  <c r="R23" i="13"/>
  <c r="S23" i="13"/>
  <c r="U23" i="13"/>
  <c r="V23" i="13"/>
  <c r="W23" i="13"/>
  <c r="X23" i="13"/>
  <c r="Y23" i="13"/>
  <c r="Z23" i="13"/>
  <c r="AA23" i="13"/>
  <c r="AB23" i="13"/>
  <c r="AC23" i="13"/>
  <c r="AD23" i="13"/>
  <c r="AE23" i="13"/>
  <c r="AF23" i="13"/>
  <c r="AG23" i="13"/>
  <c r="AH23" i="13"/>
  <c r="AI23" i="13"/>
  <c r="AJ23" i="13"/>
  <c r="AG26" i="13"/>
  <c r="T23" i="13"/>
  <c r="C166" i="8"/>
  <c r="D166" i="8"/>
  <c r="E166" i="8"/>
  <c r="F166" i="8"/>
  <c r="G166" i="8"/>
  <c r="H166" i="8"/>
  <c r="I166" i="8"/>
  <c r="J166" i="8"/>
  <c r="K166" i="8"/>
  <c r="L166" i="8"/>
  <c r="M166" i="8"/>
  <c r="N166" i="8"/>
  <c r="O166" i="8"/>
  <c r="P166" i="8"/>
  <c r="Q166" i="8"/>
  <c r="R166" i="8"/>
  <c r="S166" i="8"/>
  <c r="T166" i="8"/>
  <c r="U166" i="8"/>
  <c r="V166" i="8"/>
  <c r="W166" i="8"/>
  <c r="X166" i="8"/>
  <c r="Y166" i="8"/>
  <c r="Z166" i="8"/>
  <c r="AA166" i="8"/>
  <c r="AB166" i="8"/>
  <c r="AC166" i="8"/>
  <c r="AD166" i="8"/>
  <c r="AE166" i="8"/>
  <c r="AF166" i="8"/>
  <c r="AG166" i="8"/>
  <c r="B166" i="8"/>
  <c r="B164" i="8"/>
  <c r="X303" i="8"/>
  <c r="X302" i="8"/>
  <c r="X301" i="8"/>
  <c r="T28" i="13"/>
  <c r="AT28" i="13"/>
  <c r="AV28" i="13"/>
  <c r="B394" i="1"/>
  <c r="K302" i="1"/>
  <c r="L302" i="1"/>
  <c r="M302" i="1"/>
  <c r="N302" i="1"/>
  <c r="P302" i="1"/>
  <c r="Q302" i="1"/>
  <c r="R302" i="1"/>
  <c r="T302" i="1"/>
  <c r="U302" i="1"/>
  <c r="V302" i="1"/>
  <c r="W302" i="1"/>
  <c r="X302" i="1"/>
  <c r="Y302" i="1"/>
  <c r="Z302" i="1"/>
  <c r="AA302" i="1"/>
  <c r="AB302" i="1"/>
  <c r="AC302" i="1"/>
  <c r="AD302" i="1"/>
  <c r="AE302" i="1"/>
  <c r="AF302" i="1"/>
  <c r="AG302" i="1"/>
  <c r="AH302" i="1"/>
  <c r="AI302" i="1"/>
  <c r="AJ302" i="1"/>
  <c r="B278" i="1"/>
  <c r="B440" i="1"/>
  <c r="C224" i="1"/>
  <c r="C225" i="1"/>
  <c r="AT29" i="13"/>
  <c r="AT30" i="13"/>
  <c r="AU30" i="13"/>
  <c r="AW30" i="13"/>
  <c r="AT32" i="13"/>
  <c r="AG32" i="13"/>
  <c r="T32" i="13"/>
  <c r="AV32" i="13"/>
  <c r="AX32" i="13"/>
  <c r="AX31" i="13"/>
  <c r="AG29" i="13"/>
  <c r="T29" i="13"/>
  <c r="B30" i="13"/>
  <c r="AX27" i="13"/>
  <c r="AT25" i="13"/>
  <c r="AG25" i="13"/>
  <c r="T25" i="13"/>
  <c r="AV25" i="13"/>
  <c r="AX25" i="13"/>
  <c r="AT22" i="13"/>
  <c r="AT21" i="13"/>
  <c r="AG21" i="13"/>
  <c r="AX17" i="13"/>
  <c r="AT15" i="13"/>
  <c r="AT14" i="13"/>
  <c r="AG14" i="13"/>
  <c r="T14" i="13"/>
  <c r="U8" i="13"/>
  <c r="AG8" i="13"/>
  <c r="T8" i="13"/>
  <c r="C15" i="12"/>
  <c r="C14" i="12"/>
  <c r="K16" i="12"/>
  <c r="F16" i="12"/>
  <c r="B15" i="12"/>
  <c r="L15" i="12"/>
  <c r="J15" i="12"/>
  <c r="L14" i="12"/>
  <c r="L13" i="12"/>
  <c r="L12" i="12"/>
  <c r="L11" i="12"/>
  <c r="L10" i="12"/>
  <c r="L9" i="12"/>
  <c r="A9" i="12"/>
  <c r="A10" i="12"/>
  <c r="A11" i="12"/>
  <c r="A12" i="12"/>
  <c r="A13" i="12"/>
  <c r="A14" i="12"/>
  <c r="A15" i="12"/>
  <c r="D1" i="12"/>
  <c r="A1" i="12"/>
  <c r="A1" i="4"/>
  <c r="D1" i="4"/>
  <c r="D17" i="11"/>
  <c r="B54" i="1"/>
  <c r="B47" i="1"/>
  <c r="C47" i="1"/>
  <c r="D47" i="1"/>
  <c r="E47" i="1"/>
  <c r="F47" i="1"/>
  <c r="C54" i="1"/>
  <c r="D54" i="1"/>
  <c r="E54" i="1"/>
  <c r="F54" i="1"/>
  <c r="B102" i="1"/>
  <c r="D70" i="8"/>
  <c r="D64" i="8"/>
  <c r="D58" i="8"/>
  <c r="H169" i="8"/>
  <c r="I169" i="8"/>
  <c r="J169" i="8"/>
  <c r="K169" i="8"/>
  <c r="L169" i="8"/>
  <c r="M169" i="8"/>
  <c r="N169" i="8"/>
  <c r="O169" i="8"/>
  <c r="P169" i="8"/>
  <c r="Q169" i="8"/>
  <c r="R169" i="8"/>
  <c r="S169" i="8"/>
  <c r="T169" i="8"/>
  <c r="U169" i="8"/>
  <c r="V169" i="8"/>
  <c r="W169" i="8"/>
  <c r="X169" i="8"/>
  <c r="Y169" i="8"/>
  <c r="Z169" i="8"/>
  <c r="AA169" i="8"/>
  <c r="AB169" i="8"/>
  <c r="AC169" i="8"/>
  <c r="AD169" i="8"/>
  <c r="AE169" i="8"/>
  <c r="AF169" i="8"/>
  <c r="AG169" i="8"/>
  <c r="B404" i="1"/>
  <c r="B399" i="1"/>
  <c r="C295" i="1"/>
  <c r="D295" i="1"/>
  <c r="B295" i="1"/>
  <c r="C288" i="1"/>
  <c r="D288" i="1"/>
  <c r="B288" i="1"/>
  <c r="C261" i="1"/>
  <c r="D261" i="1"/>
  <c r="B261" i="1"/>
  <c r="C254" i="1"/>
  <c r="D254" i="1"/>
  <c r="B254" i="1"/>
  <c r="C245" i="1"/>
  <c r="D245" i="1"/>
  <c r="E245" i="1"/>
  <c r="F245" i="1"/>
  <c r="B245" i="1"/>
  <c r="F279" i="1"/>
  <c r="E279" i="1"/>
  <c r="F241" i="1"/>
  <c r="G241" i="1"/>
  <c r="E250" i="1"/>
  <c r="E283" i="1"/>
  <c r="G145" i="8"/>
  <c r="H145" i="8"/>
  <c r="I145" i="8"/>
  <c r="J145" i="8"/>
  <c r="K145" i="8"/>
  <c r="L145" i="8"/>
  <c r="M145" i="8"/>
  <c r="N145" i="8"/>
  <c r="O145" i="8"/>
  <c r="P145" i="8"/>
  <c r="Q145" i="8"/>
  <c r="R145" i="8"/>
  <c r="S145" i="8"/>
  <c r="T145" i="8"/>
  <c r="U145" i="8"/>
  <c r="V145" i="8"/>
  <c r="W145" i="8"/>
  <c r="X145" i="8"/>
  <c r="Y145" i="8"/>
  <c r="Z145" i="8"/>
  <c r="AA145" i="8"/>
  <c r="AB145" i="8"/>
  <c r="AC145" i="8"/>
  <c r="AD145" i="8"/>
  <c r="AE145" i="8"/>
  <c r="AF145" i="8"/>
  <c r="AG145" i="8"/>
  <c r="G118" i="8"/>
  <c r="J130" i="8"/>
  <c r="M121" i="8"/>
  <c r="R130" i="8"/>
  <c r="S130" i="8"/>
  <c r="T121" i="8"/>
  <c r="T130" i="8"/>
  <c r="U121" i="8"/>
  <c r="Z130" i="8"/>
  <c r="AB130" i="8"/>
  <c r="AD130" i="8"/>
  <c r="AG130" i="8"/>
  <c r="E295" i="1"/>
  <c r="B260" i="8"/>
  <c r="B42" i="6"/>
  <c r="E254" i="1"/>
  <c r="J15" i="4"/>
  <c r="B268" i="8"/>
  <c r="C268" i="8"/>
  <c r="D268" i="8"/>
  <c r="E268" i="8"/>
  <c r="F268" i="8"/>
  <c r="G268" i="8"/>
  <c r="H268" i="8"/>
  <c r="I268" i="8"/>
  <c r="J268" i="8"/>
  <c r="K268" i="8"/>
  <c r="L268" i="8"/>
  <c r="M268" i="8"/>
  <c r="N268" i="8"/>
  <c r="O268" i="8"/>
  <c r="P268" i="8"/>
  <c r="Q268" i="8"/>
  <c r="R268" i="8"/>
  <c r="S268" i="8"/>
  <c r="T268" i="8"/>
  <c r="U268" i="8"/>
  <c r="V268" i="8"/>
  <c r="W268" i="8"/>
  <c r="X268" i="8"/>
  <c r="Y268" i="8"/>
  <c r="Z268" i="8"/>
  <c r="AA268" i="8"/>
  <c r="AB268" i="8"/>
  <c r="AC268" i="8"/>
  <c r="AD268" i="8"/>
  <c r="AE268" i="8"/>
  <c r="AF268" i="8"/>
  <c r="AG268" i="8"/>
  <c r="E257" i="1"/>
  <c r="E264" i="1"/>
  <c r="B31" i="5"/>
  <c r="E298" i="1"/>
  <c r="F251" i="1"/>
  <c r="F264" i="1"/>
  <c r="A404" i="1"/>
  <c r="D298" i="1"/>
  <c r="C298" i="1"/>
  <c r="B298" i="1"/>
  <c r="D291" i="1"/>
  <c r="C291" i="1"/>
  <c r="B291" i="1"/>
  <c r="C285" i="1"/>
  <c r="C275" i="1"/>
  <c r="D285" i="1"/>
  <c r="D275" i="1"/>
  <c r="B285" i="1"/>
  <c r="B275" i="1"/>
  <c r="C279" i="1"/>
  <c r="D278" i="1"/>
  <c r="D279" i="1"/>
  <c r="B279" i="1"/>
  <c r="C272" i="1"/>
  <c r="C276" i="1"/>
  <c r="D272" i="1"/>
  <c r="D276" i="1"/>
  <c r="E272" i="1"/>
  <c r="E276" i="1"/>
  <c r="B272" i="1"/>
  <c r="B276" i="1"/>
  <c r="C242" i="1"/>
  <c r="C249" i="1"/>
  <c r="C257" i="1"/>
  <c r="C264" i="1"/>
  <c r="D242" i="1"/>
  <c r="D257" i="1"/>
  <c r="D264" i="1"/>
  <c r="B242" i="1"/>
  <c r="B249" i="1"/>
  <c r="B257" i="1"/>
  <c r="B264" i="1"/>
  <c r="C265" i="1"/>
  <c r="D265" i="1"/>
  <c r="E262" i="1"/>
  <c r="B265" i="1"/>
  <c r="D258" i="1"/>
  <c r="C258" i="1"/>
  <c r="B258" i="1"/>
  <c r="D244" i="1"/>
  <c r="B244" i="1"/>
  <c r="C86" i="5"/>
  <c r="D86" i="5"/>
  <c r="E86" i="5"/>
  <c r="F86" i="5"/>
  <c r="G86" i="5"/>
  <c r="H86" i="5"/>
  <c r="I86" i="5"/>
  <c r="J86" i="5"/>
  <c r="K86" i="5"/>
  <c r="L86" i="5"/>
  <c r="M86" i="5"/>
  <c r="N86" i="5"/>
  <c r="O86" i="5"/>
  <c r="P86" i="5"/>
  <c r="Q86" i="5"/>
  <c r="R86" i="5"/>
  <c r="S86" i="5"/>
  <c r="T86" i="5"/>
  <c r="U86" i="5"/>
  <c r="V86" i="5"/>
  <c r="W86" i="5"/>
  <c r="X86" i="5"/>
  <c r="Y86" i="5"/>
  <c r="Z86" i="5"/>
  <c r="AA86" i="5"/>
  <c r="AB86" i="5"/>
  <c r="AC86" i="5"/>
  <c r="AD86" i="5"/>
  <c r="AE86" i="5"/>
  <c r="AF86" i="5"/>
  <c r="AG86" i="5"/>
  <c r="C93"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AG93" i="5"/>
  <c r="B93" i="5"/>
  <c r="D239" i="1"/>
  <c r="E224" i="1"/>
  <c r="F224" i="1"/>
  <c r="G224" i="1"/>
  <c r="H224" i="1"/>
  <c r="I224" i="1"/>
  <c r="J224" i="1"/>
  <c r="K224" i="1"/>
  <c r="L224" i="1"/>
  <c r="M224" i="1"/>
  <c r="N224" i="1"/>
  <c r="O224" i="1"/>
  <c r="P224" i="1"/>
  <c r="Q224" i="1"/>
  <c r="R224" i="1"/>
  <c r="S224" i="1"/>
  <c r="T224" i="1"/>
  <c r="U224" i="1"/>
  <c r="V224" i="1"/>
  <c r="W224" i="1"/>
  <c r="X224" i="1"/>
  <c r="Y224" i="1"/>
  <c r="Z224" i="1"/>
  <c r="AA224" i="1"/>
  <c r="AB224" i="1"/>
  <c r="AC224" i="1"/>
  <c r="AD224" i="1"/>
  <c r="AE224" i="1"/>
  <c r="AF224" i="1"/>
  <c r="AG224" i="1"/>
  <c r="E225" i="1"/>
  <c r="F225" i="1"/>
  <c r="G225" i="1"/>
  <c r="H225" i="1"/>
  <c r="I225" i="1"/>
  <c r="J225" i="1"/>
  <c r="K225" i="1"/>
  <c r="L225" i="1"/>
  <c r="M225" i="1"/>
  <c r="N225" i="1"/>
  <c r="O225" i="1"/>
  <c r="P225" i="1"/>
  <c r="Q225" i="1"/>
  <c r="R225" i="1"/>
  <c r="S225" i="1"/>
  <c r="T225" i="1"/>
  <c r="U225" i="1"/>
  <c r="V225" i="1"/>
  <c r="W225" i="1"/>
  <c r="X225" i="1"/>
  <c r="Y225" i="1"/>
  <c r="Z225" i="1"/>
  <c r="AA225" i="1"/>
  <c r="AB225" i="1"/>
  <c r="AC225" i="1"/>
  <c r="AD225" i="1"/>
  <c r="AE225" i="1"/>
  <c r="AF225" i="1"/>
  <c r="AG225" i="1"/>
  <c r="B224" i="1"/>
  <c r="B225" i="1"/>
  <c r="E241" i="1"/>
  <c r="D241" i="1"/>
  <c r="C241" i="1"/>
  <c r="B241" i="1"/>
  <c r="E246" i="1"/>
  <c r="F246" i="1"/>
  <c r="G246" i="1"/>
  <c r="H246" i="1"/>
  <c r="I246" i="1"/>
  <c r="J246" i="1"/>
  <c r="K246" i="1"/>
  <c r="L246" i="1"/>
  <c r="M246" i="1"/>
  <c r="N246" i="1"/>
  <c r="O246" i="1"/>
  <c r="P246" i="1"/>
  <c r="Q246" i="1"/>
  <c r="R246" i="1"/>
  <c r="S246" i="1"/>
  <c r="T246" i="1"/>
  <c r="U246" i="1"/>
  <c r="V246" i="1"/>
  <c r="W246" i="1"/>
  <c r="X246" i="1"/>
  <c r="Y246" i="1"/>
  <c r="Z246" i="1"/>
  <c r="AA246" i="1"/>
  <c r="AB246" i="1"/>
  <c r="AC246" i="1"/>
  <c r="AD246" i="1"/>
  <c r="AE246" i="1"/>
  <c r="AF246" i="1"/>
  <c r="AG246" i="1"/>
  <c r="AH246" i="1"/>
  <c r="AI246" i="1"/>
  <c r="AJ246" i="1"/>
  <c r="E280" i="1"/>
  <c r="F280" i="1"/>
  <c r="G280" i="1"/>
  <c r="H280" i="1"/>
  <c r="I280" i="1"/>
  <c r="J280" i="1"/>
  <c r="K280" i="1"/>
  <c r="L280" i="1"/>
  <c r="M280" i="1"/>
  <c r="N280" i="1"/>
  <c r="O280" i="1"/>
  <c r="P280" i="1"/>
  <c r="Q280" i="1"/>
  <c r="R280" i="1"/>
  <c r="S280" i="1"/>
  <c r="T280" i="1"/>
  <c r="U280" i="1"/>
  <c r="V280" i="1"/>
  <c r="W280" i="1"/>
  <c r="X280" i="1"/>
  <c r="Y280" i="1"/>
  <c r="Z280" i="1"/>
  <c r="AA280" i="1"/>
  <c r="AB280" i="1"/>
  <c r="AC280" i="1"/>
  <c r="AD280" i="1"/>
  <c r="AE280" i="1"/>
  <c r="AF280" i="1"/>
  <c r="AG280" i="1"/>
  <c r="AH280" i="1"/>
  <c r="AI280" i="1"/>
  <c r="AJ280" i="1"/>
  <c r="E289" i="1"/>
  <c r="F289" i="1"/>
  <c r="G289" i="1"/>
  <c r="H289" i="1"/>
  <c r="I289" i="1"/>
  <c r="J289" i="1"/>
  <c r="K289" i="1"/>
  <c r="L289" i="1"/>
  <c r="M289" i="1"/>
  <c r="N289" i="1"/>
  <c r="O289" i="1"/>
  <c r="P289" i="1"/>
  <c r="Q289" i="1"/>
  <c r="R289" i="1"/>
  <c r="S289" i="1"/>
  <c r="T289" i="1"/>
  <c r="U289" i="1"/>
  <c r="V289" i="1"/>
  <c r="W289" i="1"/>
  <c r="X289" i="1"/>
  <c r="Y289" i="1"/>
  <c r="Z289" i="1"/>
  <c r="AA289" i="1"/>
  <c r="AB289" i="1"/>
  <c r="AC289" i="1"/>
  <c r="AD289" i="1"/>
  <c r="AE289" i="1"/>
  <c r="AF289" i="1"/>
  <c r="AG289" i="1"/>
  <c r="AH289" i="1"/>
  <c r="AI289" i="1"/>
  <c r="AJ289" i="1"/>
  <c r="E296" i="1"/>
  <c r="F296" i="1"/>
  <c r="G296" i="1"/>
  <c r="H296" i="1"/>
  <c r="I296" i="1"/>
  <c r="J296" i="1"/>
  <c r="K296" i="1"/>
  <c r="L296" i="1"/>
  <c r="M296" i="1"/>
  <c r="N296" i="1"/>
  <c r="O296" i="1"/>
  <c r="P296" i="1"/>
  <c r="Q296" i="1"/>
  <c r="R296" i="1"/>
  <c r="S296" i="1"/>
  <c r="T296" i="1"/>
  <c r="U296" i="1"/>
  <c r="V296" i="1"/>
  <c r="W296" i="1"/>
  <c r="X296" i="1"/>
  <c r="Y296" i="1"/>
  <c r="Z296" i="1"/>
  <c r="AA296" i="1"/>
  <c r="AB296" i="1"/>
  <c r="AC296" i="1"/>
  <c r="AD296" i="1"/>
  <c r="AE296" i="1"/>
  <c r="AF296" i="1"/>
  <c r="AG296" i="1"/>
  <c r="AH296" i="1"/>
  <c r="AI296" i="1"/>
  <c r="AJ296" i="1"/>
  <c r="F239" i="1"/>
  <c r="F272" i="1"/>
  <c r="E239" i="1"/>
  <c r="B212" i="1"/>
  <c r="C212" i="1"/>
  <c r="D212" i="1"/>
  <c r="E212" i="1"/>
  <c r="F212" i="1"/>
  <c r="G212" i="1"/>
  <c r="H212" i="1"/>
  <c r="I212" i="1"/>
  <c r="J212" i="1"/>
  <c r="K212" i="1"/>
  <c r="L212" i="1"/>
  <c r="M212" i="1"/>
  <c r="N212" i="1"/>
  <c r="O212" i="1"/>
  <c r="P212" i="1"/>
  <c r="Q212" i="1"/>
  <c r="R212" i="1"/>
  <c r="S212" i="1"/>
  <c r="T212" i="1"/>
  <c r="U212" i="1"/>
  <c r="V212" i="1"/>
  <c r="W212" i="1"/>
  <c r="X212" i="1"/>
  <c r="Y212" i="1"/>
  <c r="Z212" i="1"/>
  <c r="AA212" i="1"/>
  <c r="AB212" i="1"/>
  <c r="AC212" i="1"/>
  <c r="AD212" i="1"/>
  <c r="AE212" i="1"/>
  <c r="AF212" i="1"/>
  <c r="AG212" i="1"/>
  <c r="B239" i="1"/>
  <c r="E236" i="1"/>
  <c r="D236" i="1"/>
  <c r="C236" i="1"/>
  <c r="B236" i="1"/>
  <c r="B268" i="1"/>
  <c r="C268" i="1"/>
  <c r="D268" i="1"/>
  <c r="E268" i="1"/>
  <c r="F268" i="1"/>
  <c r="G268" i="1"/>
  <c r="H268" i="1"/>
  <c r="I268" i="1"/>
  <c r="J268" i="1"/>
  <c r="K268" i="1"/>
  <c r="L268" i="1"/>
  <c r="M268" i="1"/>
  <c r="N268" i="1"/>
  <c r="O268" i="1"/>
  <c r="P268" i="1"/>
  <c r="Q268" i="1"/>
  <c r="R268" i="1"/>
  <c r="S268" i="1"/>
  <c r="T268" i="1"/>
  <c r="U268" i="1"/>
  <c r="V268" i="1"/>
  <c r="W268" i="1"/>
  <c r="X268" i="1"/>
  <c r="Y268" i="1"/>
  <c r="Z268" i="1"/>
  <c r="AA268" i="1"/>
  <c r="AB268" i="1"/>
  <c r="AC268" i="1"/>
  <c r="AD268" i="1"/>
  <c r="AE268" i="1"/>
  <c r="AF268" i="1"/>
  <c r="AG268" i="1"/>
  <c r="AH268" i="1"/>
  <c r="AI268" i="1"/>
  <c r="AJ268" i="1"/>
  <c r="E266" i="1"/>
  <c r="D266" i="1"/>
  <c r="C239" i="1"/>
  <c r="B169" i="8"/>
  <c r="H130" i="8"/>
  <c r="I121" i="8"/>
  <c r="J121" i="8"/>
  <c r="K121" i="8"/>
  <c r="L121" i="8"/>
  <c r="N121" i="8"/>
  <c r="N130" i="8"/>
  <c r="O121" i="8"/>
  <c r="P121" i="8"/>
  <c r="R121" i="8"/>
  <c r="S121" i="8"/>
  <c r="W121" i="8"/>
  <c r="X121" i="8"/>
  <c r="Z121" i="8"/>
  <c r="AB121" i="8"/>
  <c r="AC130" i="8"/>
  <c r="AE121" i="8"/>
  <c r="AF121" i="8"/>
  <c r="B18" i="8"/>
  <c r="B23" i="8"/>
  <c r="B45" i="6"/>
  <c r="C45" i="6"/>
  <c r="D45" i="6"/>
  <c r="E45" i="6"/>
  <c r="F45" i="6"/>
  <c r="G45" i="6"/>
  <c r="H45" i="6"/>
  <c r="I45" i="6"/>
  <c r="J45" i="6"/>
  <c r="K45" i="6"/>
  <c r="L45" i="6"/>
  <c r="M45" i="6"/>
  <c r="N45" i="6"/>
  <c r="O45" i="6"/>
  <c r="P45" i="6"/>
  <c r="Q45" i="6"/>
  <c r="R45" i="6"/>
  <c r="S45" i="6"/>
  <c r="T45" i="6"/>
  <c r="U45" i="6"/>
  <c r="V45" i="6"/>
  <c r="W45" i="6"/>
  <c r="X45" i="6"/>
  <c r="Y45" i="6"/>
  <c r="Z45" i="6"/>
  <c r="AA45" i="6"/>
  <c r="AB45" i="6"/>
  <c r="AC45" i="6"/>
  <c r="AD45" i="6"/>
  <c r="AE45" i="6"/>
  <c r="AF45" i="6"/>
  <c r="AG45" i="6"/>
  <c r="B46" i="6"/>
  <c r="C46" i="6"/>
  <c r="D46" i="6"/>
  <c r="E46"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AG46" i="6"/>
  <c r="B47" i="6"/>
  <c r="C47" i="6"/>
  <c r="D47" i="6"/>
  <c r="E47" i="6"/>
  <c r="F47" i="6"/>
  <c r="G47" i="6"/>
  <c r="H47" i="6"/>
  <c r="I47" i="6"/>
  <c r="J47" i="6"/>
  <c r="K47" i="6"/>
  <c r="L47" i="6"/>
  <c r="M47" i="6"/>
  <c r="N47" i="6"/>
  <c r="O47" i="6"/>
  <c r="P47" i="6"/>
  <c r="Q47" i="6"/>
  <c r="R47" i="6"/>
  <c r="S47" i="6"/>
  <c r="T47" i="6"/>
  <c r="U47" i="6"/>
  <c r="V47" i="6"/>
  <c r="W47" i="6"/>
  <c r="X47" i="6"/>
  <c r="Y47" i="6"/>
  <c r="Z47" i="6"/>
  <c r="AA47" i="6"/>
  <c r="AB47" i="6"/>
  <c r="AC47" i="6"/>
  <c r="AD47" i="6"/>
  <c r="AE47" i="6"/>
  <c r="AF47" i="6"/>
  <c r="AG47" i="6"/>
  <c r="A46" i="6"/>
  <c r="A47" i="6"/>
  <c r="A45" i="6"/>
  <c r="B27"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B28"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B29"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B30"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AG30" i="6"/>
  <c r="B31"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AG31" i="6"/>
  <c r="B32"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AG32" i="6"/>
  <c r="B33"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AG33" i="6"/>
  <c r="B34"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AG34" i="6"/>
  <c r="B35" i="6"/>
  <c r="C35"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AF35" i="6"/>
  <c r="AG35" i="6"/>
  <c r="B36" i="6"/>
  <c r="C36"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AG36" i="6"/>
  <c r="B37"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AG37" i="6"/>
  <c r="B38"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AG38" i="6"/>
  <c r="B39" i="6"/>
  <c r="C39" i="6"/>
  <c r="D39" i="6"/>
  <c r="E39" i="6"/>
  <c r="F39" i="6"/>
  <c r="G39" i="6"/>
  <c r="H39" i="6"/>
  <c r="I39" i="6"/>
  <c r="J39" i="6"/>
  <c r="K39" i="6"/>
  <c r="L39" i="6"/>
  <c r="M39" i="6"/>
  <c r="N39" i="6"/>
  <c r="O39" i="6"/>
  <c r="P39" i="6"/>
  <c r="Q39" i="6"/>
  <c r="R39" i="6"/>
  <c r="S39" i="6"/>
  <c r="T39" i="6"/>
  <c r="U39" i="6"/>
  <c r="V39" i="6"/>
  <c r="W39" i="6"/>
  <c r="X39" i="6"/>
  <c r="Y39" i="6"/>
  <c r="Z39" i="6"/>
  <c r="AA39" i="6"/>
  <c r="AB39" i="6"/>
  <c r="AC39" i="6"/>
  <c r="AD39" i="6"/>
  <c r="AE39" i="6"/>
  <c r="AF39" i="6"/>
  <c r="AG39" i="6"/>
  <c r="B40" i="6"/>
  <c r="C40" i="6"/>
  <c r="D40" i="6"/>
  <c r="E40"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AG40" i="6"/>
  <c r="B41" i="6"/>
  <c r="C41"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AG41" i="6"/>
  <c r="A27" i="6"/>
  <c r="A28" i="6"/>
  <c r="A29" i="6"/>
  <c r="A30" i="6"/>
  <c r="A31" i="6"/>
  <c r="A32" i="6"/>
  <c r="A33" i="6"/>
  <c r="A34" i="6"/>
  <c r="A35" i="6"/>
  <c r="A36" i="6"/>
  <c r="A37" i="6"/>
  <c r="A38" i="6"/>
  <c r="A39" i="6"/>
  <c r="A40" i="6"/>
  <c r="A41" i="6"/>
  <c r="B26"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26" i="6"/>
  <c r="A23" i="6"/>
  <c r="A42" i="6"/>
  <c r="A22" i="6"/>
  <c r="D428" i="1"/>
  <c r="E428" i="1"/>
  <c r="F428" i="1"/>
  <c r="G428" i="1"/>
  <c r="H428" i="1"/>
  <c r="I428" i="1"/>
  <c r="J428" i="1"/>
  <c r="K428" i="1"/>
  <c r="L428" i="1"/>
  <c r="M428" i="1"/>
  <c r="N428" i="1"/>
  <c r="O428" i="1"/>
  <c r="P428" i="1"/>
  <c r="Q428" i="1"/>
  <c r="R428" i="1"/>
  <c r="S428" i="1"/>
  <c r="T428" i="1"/>
  <c r="U428" i="1"/>
  <c r="V428" i="1"/>
  <c r="W428" i="1"/>
  <c r="X428" i="1"/>
  <c r="Y428" i="1"/>
  <c r="Z428" i="1"/>
  <c r="AA428" i="1"/>
  <c r="AB428" i="1"/>
  <c r="AC428" i="1"/>
  <c r="AD428" i="1"/>
  <c r="AE428" i="1"/>
  <c r="AF428" i="1"/>
  <c r="AG428" i="1"/>
  <c r="AH428" i="1"/>
  <c r="AI428" i="1"/>
  <c r="B307" i="1"/>
  <c r="C307" i="1"/>
  <c r="D307" i="1"/>
  <c r="E307" i="1"/>
  <c r="F307" i="1"/>
  <c r="G307" i="1"/>
  <c r="H307" i="1"/>
  <c r="I307" i="1"/>
  <c r="J307" i="1"/>
  <c r="K307" i="1"/>
  <c r="L307" i="1"/>
  <c r="M307" i="1"/>
  <c r="N307" i="1"/>
  <c r="O307" i="1"/>
  <c r="P307" i="1"/>
  <c r="Q307" i="1"/>
  <c r="R307" i="1"/>
  <c r="S307" i="1"/>
  <c r="T307" i="1"/>
  <c r="U307" i="1"/>
  <c r="V307" i="1"/>
  <c r="W307" i="1"/>
  <c r="X307" i="1"/>
  <c r="Y307" i="1"/>
  <c r="Z307" i="1"/>
  <c r="AA307" i="1"/>
  <c r="AB307" i="1"/>
  <c r="AC307" i="1"/>
  <c r="AD307" i="1"/>
  <c r="AE307" i="1"/>
  <c r="AF307" i="1"/>
  <c r="AG307" i="1"/>
  <c r="H241" i="1"/>
  <c r="I241" i="1"/>
  <c r="C300" i="1"/>
  <c r="C266" i="1"/>
  <c r="C50" i="6"/>
  <c r="D50" i="6"/>
  <c r="E50" i="6"/>
  <c r="F50" i="6"/>
  <c r="G50" i="6"/>
  <c r="H50" i="6"/>
  <c r="I50" i="6"/>
  <c r="J50" i="6"/>
  <c r="K50" i="6"/>
  <c r="L50" i="6"/>
  <c r="M50" i="6"/>
  <c r="N50" i="6"/>
  <c r="O50" i="6"/>
  <c r="P50" i="6"/>
  <c r="Q50" i="6"/>
  <c r="R50" i="6"/>
  <c r="S50" i="6"/>
  <c r="T50" i="6"/>
  <c r="U50" i="6"/>
  <c r="V50" i="6"/>
  <c r="W50" i="6"/>
  <c r="X50" i="6"/>
  <c r="Y50" i="6"/>
  <c r="Z50" i="6"/>
  <c r="AA50" i="6"/>
  <c r="AB50" i="6"/>
  <c r="AC50" i="6"/>
  <c r="AD50" i="6"/>
  <c r="AE50" i="6"/>
  <c r="AF50" i="6"/>
  <c r="AG50" i="6"/>
  <c r="B50" i="6"/>
  <c r="A417" i="1"/>
  <c r="C7" i="6"/>
  <c r="C22" i="6"/>
  <c r="D7" i="6"/>
  <c r="D22" i="6"/>
  <c r="E7" i="6"/>
  <c r="E22" i="6"/>
  <c r="F7" i="6"/>
  <c r="F22" i="6"/>
  <c r="G7" i="6"/>
  <c r="G22" i="6"/>
  <c r="H7" i="6"/>
  <c r="H22" i="6"/>
  <c r="I7" i="6"/>
  <c r="I22" i="6"/>
  <c r="J7" i="6"/>
  <c r="J22" i="6"/>
  <c r="K7" i="6"/>
  <c r="K22" i="6"/>
  <c r="L7" i="6"/>
  <c r="L22" i="6"/>
  <c r="M7" i="6"/>
  <c r="M22" i="6"/>
  <c r="N7" i="6"/>
  <c r="N22" i="6"/>
  <c r="O7" i="6"/>
  <c r="O22" i="6"/>
  <c r="P7" i="6"/>
  <c r="P22" i="6"/>
  <c r="Q7" i="6"/>
  <c r="Q22" i="6"/>
  <c r="R7" i="6"/>
  <c r="R22" i="6"/>
  <c r="S7" i="6"/>
  <c r="S22" i="6"/>
  <c r="T7" i="6"/>
  <c r="T22" i="6"/>
  <c r="U7" i="6"/>
  <c r="U22" i="6"/>
  <c r="V7" i="6"/>
  <c r="V22" i="6"/>
  <c r="W7" i="6"/>
  <c r="W22" i="6"/>
  <c r="X7" i="6"/>
  <c r="X22" i="6"/>
  <c r="Y7" i="6"/>
  <c r="Y22" i="6"/>
  <c r="Z7" i="6"/>
  <c r="Z22" i="6"/>
  <c r="AA7" i="6"/>
  <c r="AA22" i="6"/>
  <c r="AB7" i="6"/>
  <c r="AB22" i="6"/>
  <c r="AC7" i="6"/>
  <c r="AC22" i="6"/>
  <c r="AD7" i="6"/>
  <c r="AD22" i="6"/>
  <c r="AE7" i="6"/>
  <c r="AE22" i="6"/>
  <c r="AF7" i="6"/>
  <c r="AF22" i="6"/>
  <c r="AG7" i="6"/>
  <c r="AG22" i="6"/>
  <c r="B22"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C18"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AG21" i="6"/>
  <c r="B8" i="6"/>
  <c r="B9" i="6"/>
  <c r="B10" i="6"/>
  <c r="B11" i="6"/>
  <c r="B12" i="6"/>
  <c r="B13" i="6"/>
  <c r="B14" i="6"/>
  <c r="B15" i="6"/>
  <c r="B16" i="6"/>
  <c r="B17" i="6"/>
  <c r="B18" i="6"/>
  <c r="B19" i="6"/>
  <c r="B20" i="6"/>
  <c r="B21" i="6"/>
  <c r="A8" i="6"/>
  <c r="A9" i="6"/>
  <c r="A10" i="6"/>
  <c r="A11" i="6"/>
  <c r="A12" i="6"/>
  <c r="A13" i="6"/>
  <c r="A14" i="6"/>
  <c r="A15" i="6"/>
  <c r="A16" i="6"/>
  <c r="A17" i="6"/>
  <c r="A18" i="6"/>
  <c r="A19" i="6"/>
  <c r="A20" i="6"/>
  <c r="A21" i="6"/>
  <c r="B7" i="6"/>
  <c r="A7" i="6"/>
  <c r="G147" i="8"/>
  <c r="H147" i="8"/>
  <c r="I147" i="8"/>
  <c r="J147" i="8"/>
  <c r="K147" i="8"/>
  <c r="L147" i="8"/>
  <c r="M147" i="8"/>
  <c r="N147" i="8"/>
  <c r="O147" i="8"/>
  <c r="P147" i="8"/>
  <c r="Q147" i="8"/>
  <c r="R147" i="8"/>
  <c r="S147" i="8"/>
  <c r="T147" i="8"/>
  <c r="U147" i="8"/>
  <c r="V147" i="8"/>
  <c r="W147" i="8"/>
  <c r="W150" i="8"/>
  <c r="W153" i="8"/>
  <c r="W163" i="8"/>
  <c r="X147" i="8"/>
  <c r="Y147" i="8"/>
  <c r="Z147" i="8"/>
  <c r="AA147" i="8"/>
  <c r="AB147" i="8"/>
  <c r="AC147" i="8"/>
  <c r="AD147" i="8"/>
  <c r="AE147" i="8"/>
  <c r="AF147" i="8"/>
  <c r="AG147" i="8"/>
  <c r="J14" i="4"/>
  <c r="G121" i="8"/>
  <c r="G122" i="8"/>
  <c r="H121" i="8"/>
  <c r="O130" i="8"/>
  <c r="U130" i="8"/>
  <c r="V121" i="8"/>
  <c r="V130" i="8"/>
  <c r="Y121" i="8"/>
  <c r="AA121" i="8"/>
  <c r="AD121" i="8"/>
  <c r="AE130" i="8"/>
  <c r="AG121" i="8"/>
  <c r="A390" i="1"/>
  <c r="A75" i="1"/>
  <c r="A73" i="1"/>
  <c r="A72" i="1"/>
  <c r="A71" i="1"/>
  <c r="A70" i="1"/>
  <c r="A68" i="1"/>
  <c r="A66" i="1"/>
  <c r="A65" i="1"/>
  <c r="A64" i="1"/>
  <c r="A63" i="1"/>
  <c r="A1" i="8"/>
  <c r="B1" i="8"/>
  <c r="B38" i="8"/>
  <c r="C38" i="8"/>
  <c r="D38" i="8"/>
  <c r="B44" i="8"/>
  <c r="C44" i="8"/>
  <c r="D44" i="8"/>
  <c r="T44" i="8"/>
  <c r="U44" i="8"/>
  <c r="V44" i="8"/>
  <c r="W44" i="8"/>
  <c r="X44" i="8"/>
  <c r="Y44" i="8"/>
  <c r="Z44" i="8"/>
  <c r="AA44" i="8"/>
  <c r="AB44" i="8"/>
  <c r="AC44" i="8"/>
  <c r="AD44" i="8"/>
  <c r="AE44" i="8"/>
  <c r="AF44" i="8"/>
  <c r="AG44" i="8"/>
  <c r="B50" i="8"/>
  <c r="C50" i="8"/>
  <c r="D50" i="8"/>
  <c r="O50" i="8"/>
  <c r="P50" i="8"/>
  <c r="Q50" i="8"/>
  <c r="R50" i="8"/>
  <c r="S50" i="8"/>
  <c r="T50" i="8"/>
  <c r="U50" i="8"/>
  <c r="V50" i="8"/>
  <c r="W50" i="8"/>
  <c r="X50" i="8"/>
  <c r="Y50" i="8"/>
  <c r="Z50" i="8"/>
  <c r="AA50" i="8"/>
  <c r="AB50" i="8"/>
  <c r="AC50" i="8"/>
  <c r="AD50" i="8"/>
  <c r="AE50" i="8"/>
  <c r="AF50" i="8"/>
  <c r="AG50" i="8"/>
  <c r="B58" i="8"/>
  <c r="C58" i="8"/>
  <c r="B64" i="8"/>
  <c r="C64" i="8"/>
  <c r="T64" i="8"/>
  <c r="U64" i="8"/>
  <c r="V64" i="8"/>
  <c r="W64" i="8"/>
  <c r="X64" i="8"/>
  <c r="Y64" i="8"/>
  <c r="Z64" i="8"/>
  <c r="AA64" i="8"/>
  <c r="AB64" i="8"/>
  <c r="AC64" i="8"/>
  <c r="AD64" i="8"/>
  <c r="AE64" i="8"/>
  <c r="AF64" i="8"/>
  <c r="AG64" i="8"/>
  <c r="B70" i="8"/>
  <c r="C70" i="8"/>
  <c r="O70" i="8"/>
  <c r="P70" i="8"/>
  <c r="Q70" i="8"/>
  <c r="R70" i="8"/>
  <c r="S70" i="8"/>
  <c r="T70" i="8"/>
  <c r="U70" i="8"/>
  <c r="V70" i="8"/>
  <c r="W70" i="8"/>
  <c r="X70" i="8"/>
  <c r="Y70" i="8"/>
  <c r="Z70" i="8"/>
  <c r="AA70" i="8"/>
  <c r="AB70" i="8"/>
  <c r="AC70" i="8"/>
  <c r="AD70" i="8"/>
  <c r="AE70" i="8"/>
  <c r="AF70" i="8"/>
  <c r="AG70" i="8"/>
  <c r="B78" i="8"/>
  <c r="C78" i="8"/>
  <c r="D78" i="8"/>
  <c r="B84" i="8"/>
  <c r="C84" i="8"/>
  <c r="D84" i="8"/>
  <c r="T84" i="8"/>
  <c r="U84" i="8"/>
  <c r="V84" i="8"/>
  <c r="W84" i="8"/>
  <c r="X84" i="8"/>
  <c r="Y84" i="8"/>
  <c r="Z84" i="8"/>
  <c r="AA84" i="8"/>
  <c r="AB84" i="8"/>
  <c r="AC84" i="8"/>
  <c r="AD84" i="8"/>
  <c r="AE84" i="8"/>
  <c r="AF84" i="8"/>
  <c r="AG84" i="8"/>
  <c r="B90" i="8"/>
  <c r="C90" i="8"/>
  <c r="D90" i="8"/>
  <c r="O90" i="8"/>
  <c r="P90" i="8"/>
  <c r="Q90" i="8"/>
  <c r="R90" i="8"/>
  <c r="S90" i="8"/>
  <c r="T90" i="8"/>
  <c r="U90" i="8"/>
  <c r="V90" i="8"/>
  <c r="W90" i="8"/>
  <c r="X90" i="8"/>
  <c r="Y90" i="8"/>
  <c r="Z90" i="8"/>
  <c r="AA90" i="8"/>
  <c r="AB90" i="8"/>
  <c r="AC90" i="8"/>
  <c r="AD90" i="8"/>
  <c r="AE90" i="8"/>
  <c r="AF90" i="8"/>
  <c r="AG90" i="8"/>
  <c r="B170" i="8"/>
  <c r="C170" i="8"/>
  <c r="D170" i="8"/>
  <c r="B171" i="8"/>
  <c r="C171" i="8"/>
  <c r="D171" i="8"/>
  <c r="E171" i="8"/>
  <c r="A1" i="7"/>
  <c r="B1" i="7"/>
  <c r="A16" i="7"/>
  <c r="A17" i="7"/>
  <c r="A18" i="7"/>
  <c r="A19" i="7"/>
  <c r="A20" i="7"/>
  <c r="A21" i="7"/>
  <c r="A22" i="7"/>
  <c r="A23" i="7"/>
  <c r="A24" i="7"/>
  <c r="A25" i="7"/>
  <c r="A1" i="6"/>
  <c r="B1" i="6"/>
  <c r="A1" i="5"/>
  <c r="B1" i="5"/>
  <c r="A9" i="4"/>
  <c r="A10" i="4"/>
  <c r="A11" i="4"/>
  <c r="A12" i="4"/>
  <c r="A13" i="4"/>
  <c r="A14" i="4"/>
  <c r="A15" i="4"/>
  <c r="L9" i="4"/>
  <c r="L10" i="4"/>
  <c r="L11" i="4"/>
  <c r="L12" i="4"/>
  <c r="L13" i="4"/>
  <c r="L14" i="4"/>
  <c r="L15" i="4"/>
  <c r="F16" i="4"/>
  <c r="K16" i="4"/>
  <c r="A1" i="2"/>
  <c r="B1" i="2"/>
  <c r="A17" i="2"/>
  <c r="A18" i="2"/>
  <c r="A19" i="2"/>
  <c r="A20" i="2"/>
  <c r="A21" i="2"/>
  <c r="A22" i="2"/>
  <c r="A23" i="2"/>
  <c r="B33" i="1"/>
  <c r="B139" i="1"/>
  <c r="Z48" i="6"/>
  <c r="R48" i="6"/>
  <c r="J48" i="6"/>
  <c r="B48" i="6"/>
  <c r="E300" i="1"/>
  <c r="B409" i="1"/>
  <c r="B300" i="1"/>
  <c r="B266" i="1"/>
  <c r="B5" i="2"/>
  <c r="C5"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I118" i="8"/>
  <c r="I122" i="8"/>
  <c r="U127" i="8"/>
  <c r="U131" i="8"/>
  <c r="B231" i="8"/>
  <c r="C231" i="8"/>
  <c r="D231" i="8"/>
  <c r="E231" i="8"/>
  <c r="F231" i="8"/>
  <c r="G231" i="8"/>
  <c r="H231" i="8"/>
  <c r="I231" i="8"/>
  <c r="J231" i="8"/>
  <c r="K231" i="8"/>
  <c r="L231" i="8"/>
  <c r="M231" i="8"/>
  <c r="N231" i="8"/>
  <c r="O231" i="8"/>
  <c r="P231" i="8"/>
  <c r="Q231" i="8"/>
  <c r="R231" i="8"/>
  <c r="S231" i="8"/>
  <c r="T231" i="8"/>
  <c r="U231" i="8"/>
  <c r="V231" i="8"/>
  <c r="W231" i="8"/>
  <c r="X231" i="8"/>
  <c r="Y231" i="8"/>
  <c r="Z231" i="8"/>
  <c r="AA231" i="8"/>
  <c r="AB231" i="8"/>
  <c r="AC231" i="8"/>
  <c r="AD231" i="8"/>
  <c r="AE231" i="8"/>
  <c r="AF231" i="8"/>
  <c r="AG231" i="8"/>
  <c r="J118" i="8"/>
  <c r="J122" i="8"/>
  <c r="AB48" i="6"/>
  <c r="T48" i="6"/>
  <c r="L48" i="6"/>
  <c r="D48" i="6"/>
  <c r="Z118" i="8"/>
  <c r="AA118" i="8"/>
  <c r="Q121" i="8"/>
  <c r="M130" i="8"/>
  <c r="B195" i="8"/>
  <c r="C195" i="8"/>
  <c r="D195" i="8"/>
  <c r="E195" i="8"/>
  <c r="F195" i="8"/>
  <c r="G195" i="8"/>
  <c r="H195" i="8"/>
  <c r="I195" i="8"/>
  <c r="J195" i="8"/>
  <c r="K195" i="8"/>
  <c r="L195" i="8"/>
  <c r="M195" i="8"/>
  <c r="N195" i="8"/>
  <c r="O195" i="8"/>
  <c r="P195" i="8"/>
  <c r="Q195" i="8"/>
  <c r="R195" i="8"/>
  <c r="S195" i="8"/>
  <c r="T195" i="8"/>
  <c r="U195" i="8"/>
  <c r="V195" i="8"/>
  <c r="W195" i="8"/>
  <c r="X195" i="8"/>
  <c r="Y195" i="8"/>
  <c r="Z195" i="8"/>
  <c r="AA195" i="8"/>
  <c r="AB195" i="8"/>
  <c r="AC195" i="8"/>
  <c r="AD195" i="8"/>
  <c r="AE195" i="8"/>
  <c r="AF195" i="8"/>
  <c r="AG195" i="8"/>
  <c r="Y118" i="8"/>
  <c r="V118" i="8"/>
  <c r="V122" i="8"/>
  <c r="AA48" i="6"/>
  <c r="W118" i="8"/>
  <c r="W122" i="8"/>
  <c r="L130" i="8"/>
  <c r="AC121" i="8"/>
  <c r="B42" i="5"/>
  <c r="AG118" i="8"/>
  <c r="AC127" i="8"/>
  <c r="AC131" i="8"/>
  <c r="S118" i="8"/>
  <c r="P118" i="8"/>
  <c r="B247" i="8"/>
  <c r="C247" i="8"/>
  <c r="D247" i="8"/>
  <c r="E247" i="8"/>
  <c r="F247" i="8"/>
  <c r="G247" i="8"/>
  <c r="H247" i="8"/>
  <c r="I247" i="8"/>
  <c r="J247" i="8"/>
  <c r="K247" i="8"/>
  <c r="L247" i="8"/>
  <c r="M247" i="8"/>
  <c r="N247" i="8"/>
  <c r="O247" i="8"/>
  <c r="P247" i="8"/>
  <c r="Q247" i="8"/>
  <c r="R247" i="8"/>
  <c r="S247" i="8"/>
  <c r="T247" i="8"/>
  <c r="U247" i="8"/>
  <c r="V247" i="8"/>
  <c r="W247" i="8"/>
  <c r="X247" i="8"/>
  <c r="Y247" i="8"/>
  <c r="Z247" i="8"/>
  <c r="AA247" i="8"/>
  <c r="AB247" i="8"/>
  <c r="AC247" i="8"/>
  <c r="AD247" i="8"/>
  <c r="AE247" i="8"/>
  <c r="AF247" i="8"/>
  <c r="AG247" i="8"/>
  <c r="B5" i="6"/>
  <c r="C5"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D283" i="1"/>
  <c r="D301" i="1"/>
  <c r="AG48" i="6"/>
  <c r="C283" i="1"/>
  <c r="C301" i="1"/>
  <c r="F236" i="1"/>
  <c r="G236" i="1"/>
  <c r="H236" i="1"/>
  <c r="I236" i="1"/>
  <c r="J236" i="1"/>
  <c r="K236" i="1"/>
  <c r="L236" i="1"/>
  <c r="M236" i="1"/>
  <c r="N236" i="1"/>
  <c r="O236" i="1"/>
  <c r="P236" i="1"/>
  <c r="Q236" i="1"/>
  <c r="R236" i="1"/>
  <c r="S236" i="1"/>
  <c r="T236" i="1"/>
  <c r="U236" i="1"/>
  <c r="V236" i="1"/>
  <c r="W236" i="1"/>
  <c r="X236" i="1"/>
  <c r="Y236" i="1"/>
  <c r="Z236" i="1"/>
  <c r="AA236" i="1"/>
  <c r="AB236" i="1"/>
  <c r="AC236" i="1"/>
  <c r="AD236" i="1"/>
  <c r="AE236" i="1"/>
  <c r="AF236" i="1"/>
  <c r="AG236" i="1"/>
  <c r="AH236" i="1"/>
  <c r="AI236" i="1"/>
  <c r="AJ236" i="1"/>
  <c r="V150" i="8"/>
  <c r="V153" i="8"/>
  <c r="V163" i="8"/>
  <c r="AF48" i="6"/>
  <c r="AD48" i="6"/>
  <c r="X48" i="6"/>
  <c r="V48" i="6"/>
  <c r="P48" i="6"/>
  <c r="N48" i="6"/>
  <c r="H48" i="6"/>
  <c r="F48" i="6"/>
  <c r="T127" i="8"/>
  <c r="T131" i="8"/>
  <c r="P127" i="8"/>
  <c r="I127" i="8"/>
  <c r="G127" i="8"/>
  <c r="AF118" i="8"/>
  <c r="AE118" i="8"/>
  <c r="AE122" i="8"/>
  <c r="AB118" i="8"/>
  <c r="X118" i="8"/>
  <c r="AC150" i="8"/>
  <c r="AC153" i="8"/>
  <c r="AC163" i="8"/>
  <c r="Q150" i="8"/>
  <c r="Q153" i="8"/>
  <c r="Q163" i="8"/>
  <c r="K150" i="8"/>
  <c r="K153" i="8"/>
  <c r="K163" i="8"/>
  <c r="N150" i="8"/>
  <c r="N153" i="8"/>
  <c r="N163" i="8"/>
  <c r="R150" i="8"/>
  <c r="R153" i="8"/>
  <c r="R163" i="8"/>
  <c r="AA150" i="8"/>
  <c r="AA153" i="8"/>
  <c r="AA163" i="8"/>
  <c r="S150" i="8"/>
  <c r="S153" i="8"/>
  <c r="S163" i="8"/>
  <c r="O150" i="8"/>
  <c r="O153" i="8"/>
  <c r="O163" i="8"/>
  <c r="S48" i="6"/>
  <c r="AD127" i="8"/>
  <c r="Y127" i="8"/>
  <c r="U118" i="8"/>
  <c r="U122" i="8"/>
  <c r="R118" i="8"/>
  <c r="R122" i="8"/>
  <c r="Q118" i="8"/>
  <c r="P122" i="8"/>
  <c r="O118" i="8"/>
  <c r="O122" i="8"/>
  <c r="N118" i="8"/>
  <c r="N122" i="8"/>
  <c r="K118" i="8"/>
  <c r="K122" i="8"/>
  <c r="H118" i="8"/>
  <c r="H122" i="8"/>
  <c r="E258" i="1"/>
  <c r="AG122" i="8"/>
  <c r="G48" i="6"/>
  <c r="I150" i="8"/>
  <c r="I153" i="8"/>
  <c r="I163" i="8"/>
  <c r="J241" i="1"/>
  <c r="Z122" i="8"/>
  <c r="AF127" i="8"/>
  <c r="AE127" i="8"/>
  <c r="AE131" i="8"/>
  <c r="AB127" i="8"/>
  <c r="AB131" i="8"/>
  <c r="V127" i="8"/>
  <c r="V131" i="8"/>
  <c r="S127" i="8"/>
  <c r="S131" i="8"/>
  <c r="R127" i="8"/>
  <c r="R131" i="8"/>
  <c r="N127" i="8"/>
  <c r="N131" i="8"/>
  <c r="M127" i="8"/>
  <c r="M131" i="8"/>
  <c r="L127" i="8"/>
  <c r="K127" i="8"/>
  <c r="E265" i="1"/>
  <c r="F262" i="1"/>
  <c r="F265" i="1"/>
  <c r="D249" i="1"/>
  <c r="D267" i="1"/>
  <c r="D250" i="1"/>
  <c r="Y48" i="6"/>
  <c r="Q48" i="6"/>
  <c r="E48" i="6"/>
  <c r="X150" i="8"/>
  <c r="X153" i="8"/>
  <c r="X163" i="8"/>
  <c r="L150" i="8"/>
  <c r="L153" i="8"/>
  <c r="L163" i="8"/>
  <c r="J150" i="8"/>
  <c r="J153" i="8"/>
  <c r="J163" i="8"/>
  <c r="B120" i="1"/>
  <c r="C120" i="1"/>
  <c r="D120" i="1"/>
  <c r="E120" i="1"/>
  <c r="F120" i="1"/>
  <c r="C102" i="1"/>
  <c r="D102" i="1"/>
  <c r="E102" i="1"/>
  <c r="F102" i="1"/>
  <c r="B180" i="8"/>
  <c r="C180" i="8"/>
  <c r="D180" i="8"/>
  <c r="E180" i="8"/>
  <c r="F180" i="8"/>
  <c r="G180" i="8"/>
  <c r="H180" i="8"/>
  <c r="I180" i="8"/>
  <c r="J180" i="8"/>
  <c r="K180" i="8"/>
  <c r="L180" i="8"/>
  <c r="M180" i="8"/>
  <c r="N180" i="8"/>
  <c r="O180" i="8"/>
  <c r="P180" i="8"/>
  <c r="Q180" i="8"/>
  <c r="R180" i="8"/>
  <c r="S180" i="8"/>
  <c r="T180" i="8"/>
  <c r="U180" i="8"/>
  <c r="V180" i="8"/>
  <c r="W180" i="8"/>
  <c r="X180" i="8"/>
  <c r="Y180" i="8"/>
  <c r="Z180" i="8"/>
  <c r="AA180" i="8"/>
  <c r="AB180" i="8"/>
  <c r="AC180" i="8"/>
  <c r="AD180" i="8"/>
  <c r="AE180" i="8"/>
  <c r="AF180" i="8"/>
  <c r="AG180" i="8"/>
  <c r="B115" i="8"/>
  <c r="C115" i="8"/>
  <c r="D115" i="8"/>
  <c r="E115" i="8"/>
  <c r="F115" i="8"/>
  <c r="G115" i="8"/>
  <c r="H115" i="8"/>
  <c r="I115" i="8"/>
  <c r="J115" i="8"/>
  <c r="K115" i="8"/>
  <c r="L115" i="8"/>
  <c r="M115" i="8"/>
  <c r="N115" i="8"/>
  <c r="O115" i="8"/>
  <c r="P115" i="8"/>
  <c r="Q115" i="8"/>
  <c r="R115" i="8"/>
  <c r="S115" i="8"/>
  <c r="T115" i="8"/>
  <c r="U115" i="8"/>
  <c r="V115" i="8"/>
  <c r="W115" i="8"/>
  <c r="X115" i="8"/>
  <c r="Y115" i="8"/>
  <c r="Z115" i="8"/>
  <c r="AA115" i="8"/>
  <c r="AB115" i="8"/>
  <c r="AC115" i="8"/>
  <c r="AD115" i="8"/>
  <c r="AE115" i="8"/>
  <c r="AF115" i="8"/>
  <c r="AG115" i="8"/>
  <c r="AB122" i="8"/>
  <c r="I130" i="8"/>
  <c r="G130" i="8"/>
  <c r="G131" i="8"/>
  <c r="E291" i="1"/>
  <c r="B34" i="5"/>
  <c r="F288" i="1"/>
  <c r="B250" i="1"/>
  <c r="C250" i="1"/>
  <c r="Y122" i="8"/>
  <c r="AF150" i="8"/>
  <c r="AD150" i="8"/>
  <c r="AD153" i="8"/>
  <c r="AD163" i="8"/>
  <c r="AB150" i="8"/>
  <c r="AB153" i="8"/>
  <c r="AB163" i="8"/>
  <c r="Z150" i="8"/>
  <c r="Z153" i="8"/>
  <c r="Z163" i="8"/>
  <c r="T150" i="8"/>
  <c r="T153" i="8"/>
  <c r="T163" i="8"/>
  <c r="P150" i="8"/>
  <c r="P153" i="8"/>
  <c r="P163" i="8"/>
  <c r="H150" i="8"/>
  <c r="H153" i="8"/>
  <c r="H163" i="8"/>
  <c r="B86" i="5"/>
  <c r="AG150" i="8"/>
  <c r="AG153" i="8"/>
  <c r="AG163" i="8"/>
  <c r="Y150" i="8"/>
  <c r="Y153" i="8"/>
  <c r="Y163" i="8"/>
  <c r="M150" i="8"/>
  <c r="M153" i="8"/>
  <c r="M163" i="8"/>
  <c r="AA130" i="8"/>
  <c r="Y130" i="8"/>
  <c r="Y131" i="8"/>
  <c r="X130" i="8"/>
  <c r="W130" i="8"/>
  <c r="K130" i="8"/>
  <c r="K131" i="8"/>
  <c r="H127" i="8"/>
  <c r="H131" i="8"/>
  <c r="AE150" i="8"/>
  <c r="AE153" i="8"/>
  <c r="AE163" i="8"/>
  <c r="U150" i="8"/>
  <c r="U153" i="8"/>
  <c r="U163" i="8"/>
  <c r="AA127" i="8"/>
  <c r="Z127" i="8"/>
  <c r="Z131" i="8"/>
  <c r="X127" i="8"/>
  <c r="W127" i="8"/>
  <c r="T118" i="8"/>
  <c r="T122" i="8"/>
  <c r="J127" i="8"/>
  <c r="J131" i="8"/>
  <c r="AF153" i="8"/>
  <c r="AF163" i="8"/>
  <c r="B402" i="1"/>
  <c r="B299" i="8"/>
  <c r="C299" i="8"/>
  <c r="D299" i="8"/>
  <c r="E299" i="8"/>
  <c r="F299" i="8"/>
  <c r="G299" i="8"/>
  <c r="H299" i="8"/>
  <c r="I299" i="8"/>
  <c r="J299" i="8"/>
  <c r="K299" i="8"/>
  <c r="L299" i="8"/>
  <c r="M299" i="8"/>
  <c r="N299" i="8"/>
  <c r="O299" i="8"/>
  <c r="P299" i="8"/>
  <c r="Q299" i="8"/>
  <c r="R299" i="8"/>
  <c r="S299" i="8"/>
  <c r="T299" i="8"/>
  <c r="U299" i="8"/>
  <c r="V299" i="8"/>
  <c r="W299" i="8"/>
  <c r="X299" i="8"/>
  <c r="Y299" i="8"/>
  <c r="Z299" i="8"/>
  <c r="AA299" i="8"/>
  <c r="AB299" i="8"/>
  <c r="AC299" i="8"/>
  <c r="AD299" i="8"/>
  <c r="AE299" i="8"/>
  <c r="AF299" i="8"/>
  <c r="AG299" i="8"/>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B143" i="8"/>
  <c r="C143" i="8"/>
  <c r="D143" i="8"/>
  <c r="E143" i="8"/>
  <c r="F143" i="8"/>
  <c r="G143" i="8"/>
  <c r="H143" i="8"/>
  <c r="I143" i="8"/>
  <c r="J143" i="8"/>
  <c r="K143" i="8"/>
  <c r="L143" i="8"/>
  <c r="M143" i="8"/>
  <c r="N143" i="8"/>
  <c r="O143" i="8"/>
  <c r="P143" i="8"/>
  <c r="Q143" i="8"/>
  <c r="R143" i="8"/>
  <c r="S143" i="8"/>
  <c r="T143" i="8"/>
  <c r="U143" i="8"/>
  <c r="V143" i="8"/>
  <c r="W143" i="8"/>
  <c r="X143" i="8"/>
  <c r="Y143" i="8"/>
  <c r="Z143" i="8"/>
  <c r="AA143" i="8"/>
  <c r="AB143" i="8"/>
  <c r="AC143" i="8"/>
  <c r="AD143" i="8"/>
  <c r="AE143" i="8"/>
  <c r="AF143" i="8"/>
  <c r="AG143" i="8"/>
  <c r="B162" i="8"/>
  <c r="C162" i="8"/>
  <c r="D162" i="8"/>
  <c r="E162" i="8"/>
  <c r="F162" i="8"/>
  <c r="G162" i="8"/>
  <c r="H162" i="8"/>
  <c r="I162" i="8"/>
  <c r="J162" i="8"/>
  <c r="K162" i="8"/>
  <c r="L162" i="8"/>
  <c r="M162" i="8"/>
  <c r="N162" i="8"/>
  <c r="O162" i="8"/>
  <c r="P162" i="8"/>
  <c r="Q162" i="8"/>
  <c r="R162" i="8"/>
  <c r="S162" i="8"/>
  <c r="T162" i="8"/>
  <c r="U162" i="8"/>
  <c r="V162" i="8"/>
  <c r="W162" i="8"/>
  <c r="X162" i="8"/>
  <c r="Y162" i="8"/>
  <c r="Z162" i="8"/>
  <c r="AA162" i="8"/>
  <c r="AB162" i="8"/>
  <c r="AC162" i="8"/>
  <c r="AD162" i="8"/>
  <c r="AE162" i="8"/>
  <c r="AF162" i="8"/>
  <c r="AG162"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AG5" i="8"/>
  <c r="AG127" i="8"/>
  <c r="AG131" i="8"/>
  <c r="AF130" i="8"/>
  <c r="AF131" i="8"/>
  <c r="Q130" i="8"/>
  <c r="Q127" i="8"/>
  <c r="P130" i="8"/>
  <c r="P131" i="8"/>
  <c r="AD131" i="8"/>
  <c r="G262" i="1"/>
  <c r="AA122" i="8"/>
  <c r="AE48" i="6"/>
  <c r="AC48" i="6"/>
  <c r="W48" i="6"/>
  <c r="U48" i="6"/>
  <c r="O48" i="6"/>
  <c r="M48" i="6"/>
  <c r="K48" i="6"/>
  <c r="I48" i="6"/>
  <c r="C48" i="6"/>
  <c r="AF122" i="8"/>
  <c r="AD118" i="8"/>
  <c r="AD122" i="8"/>
  <c r="AC118" i="8"/>
  <c r="AC122" i="8"/>
  <c r="O127" i="8"/>
  <c r="O131" i="8"/>
  <c r="M118" i="8"/>
  <c r="M122" i="8"/>
  <c r="L118" i="8"/>
  <c r="L122" i="8"/>
  <c r="Q122" i="8"/>
  <c r="X122" i="8"/>
  <c r="S122" i="8"/>
  <c r="L131" i="8"/>
  <c r="F291" i="1"/>
  <c r="E301" i="1"/>
  <c r="C42" i="5"/>
  <c r="D5" i="5"/>
  <c r="E5" i="5"/>
  <c r="H262" i="1"/>
  <c r="I262" i="1"/>
  <c r="G265" i="1"/>
  <c r="B407" i="1"/>
  <c r="B408" i="1"/>
  <c r="B27" i="5"/>
  <c r="F266" i="1"/>
  <c r="F261" i="1"/>
  <c r="B6" i="7"/>
  <c r="D300" i="1"/>
  <c r="F254" i="1"/>
  <c r="G261" i="1"/>
  <c r="E261" i="1"/>
  <c r="G288" i="1"/>
  <c r="E288" i="1"/>
  <c r="B30" i="5"/>
  <c r="B33" i="5"/>
  <c r="B35" i="5"/>
  <c r="H261" i="1"/>
  <c r="Q131" i="8"/>
  <c r="W131" i="8"/>
  <c r="G150" i="8"/>
  <c r="G153" i="8"/>
  <c r="G163" i="8"/>
  <c r="B28" i="5"/>
  <c r="C87" i="1"/>
  <c r="AV14" i="13"/>
  <c r="AX28" i="13"/>
  <c r="AX14" i="13"/>
  <c r="AH8" i="13"/>
  <c r="AT8" i="13"/>
  <c r="AV29" i="13"/>
  <c r="B43" i="6"/>
  <c r="D79" i="5"/>
  <c r="E79" i="5"/>
  <c r="F79" i="5"/>
  <c r="G79" i="5"/>
  <c r="H79" i="5"/>
  <c r="I79" i="5"/>
  <c r="J79" i="5"/>
  <c r="K79" i="5"/>
  <c r="L79" i="5"/>
  <c r="M79" i="5"/>
  <c r="N79" i="5"/>
  <c r="O79" i="5"/>
  <c r="P79" i="5"/>
  <c r="Q79" i="5"/>
  <c r="R79" i="5"/>
  <c r="S79" i="5"/>
  <c r="T79" i="5"/>
  <c r="U79" i="5"/>
  <c r="V79" i="5"/>
  <c r="W79" i="5"/>
  <c r="X79" i="5"/>
  <c r="Y79" i="5"/>
  <c r="Z79" i="5"/>
  <c r="AA79" i="5"/>
  <c r="AB79" i="5"/>
  <c r="AC79" i="5"/>
  <c r="AD79" i="5"/>
  <c r="AE79" i="5"/>
  <c r="AF79" i="5"/>
  <c r="AG79" i="5"/>
  <c r="AG30" i="13"/>
  <c r="T30" i="13"/>
  <c r="AV30" i="13"/>
  <c r="AX30" i="13"/>
  <c r="E249" i="1"/>
  <c r="B283" i="1"/>
  <c r="B301" i="1"/>
  <c r="H265" i="1"/>
  <c r="I131" i="8"/>
  <c r="X131" i="8"/>
  <c r="D42" i="5"/>
  <c r="B69" i="1"/>
  <c r="C69" i="1"/>
  <c r="D69" i="1"/>
  <c r="E69" i="1"/>
  <c r="F69" i="1"/>
  <c r="F250" i="1"/>
  <c r="F249" i="1"/>
  <c r="F267" i="1"/>
  <c r="B29" i="5"/>
  <c r="B32" i="5"/>
  <c r="E267" i="1"/>
  <c r="G267" i="1"/>
  <c r="G250" i="1"/>
  <c r="AG22" i="13"/>
  <c r="AG24" i="13"/>
  <c r="AD167" i="8"/>
  <c r="C17" i="8"/>
  <c r="H288" i="1"/>
  <c r="F276" i="1"/>
  <c r="F283" i="1"/>
  <c r="C267" i="1"/>
  <c r="B87" i="5"/>
  <c r="B82" i="5"/>
  <c r="H267" i="1"/>
  <c r="H250" i="1"/>
  <c r="B107" i="1"/>
  <c r="B122" i="1"/>
  <c r="B109" i="1"/>
  <c r="C9" i="12"/>
  <c r="B111" i="1"/>
  <c r="K241" i="1"/>
  <c r="B81" i="5"/>
  <c r="B36" i="5"/>
  <c r="B37" i="5"/>
  <c r="B267" i="1"/>
  <c r="B91" i="5"/>
  <c r="B84" i="5"/>
  <c r="O167" i="8"/>
  <c r="I261" i="1"/>
  <c r="F258" i="1"/>
  <c r="B85" i="5"/>
  <c r="B90" i="5"/>
  <c r="B89" i="5"/>
  <c r="G272" i="1"/>
  <c r="Q167" i="8"/>
  <c r="L241" i="1"/>
  <c r="G254" i="1"/>
  <c r="B83" i="5"/>
  <c r="B88" i="5"/>
  <c r="C409" i="1"/>
  <c r="G266" i="1"/>
  <c r="G239" i="1"/>
  <c r="G245" i="1"/>
  <c r="B17" i="7"/>
  <c r="AA131" i="8"/>
  <c r="AC167" i="8"/>
  <c r="F5" i="5"/>
  <c r="E42" i="5"/>
  <c r="J167" i="8"/>
  <c r="I288" i="1"/>
  <c r="G276" i="1"/>
  <c r="B38" i="5"/>
  <c r="F295" i="1"/>
  <c r="F298" i="1"/>
  <c r="F301" i="1"/>
  <c r="F300" i="1"/>
  <c r="I250" i="1"/>
  <c r="I267" i="1"/>
  <c r="H266" i="1"/>
  <c r="H245" i="1"/>
  <c r="H239" i="1"/>
  <c r="D409" i="1"/>
  <c r="M241" i="1"/>
  <c r="G279" i="1"/>
  <c r="G300" i="1"/>
  <c r="J261" i="1"/>
  <c r="B75" i="5"/>
  <c r="H254" i="1"/>
  <c r="H272" i="1"/>
  <c r="G258" i="1"/>
  <c r="H255" i="1"/>
  <c r="I167" i="8"/>
  <c r="G167" i="8"/>
  <c r="G5" i="5"/>
  <c r="F42" i="5"/>
  <c r="B204" i="8"/>
  <c r="B127" i="8"/>
  <c r="B130" i="8"/>
  <c r="C127" i="8"/>
  <c r="H276" i="1"/>
  <c r="J288" i="1"/>
  <c r="G301" i="1"/>
  <c r="G295" i="1"/>
  <c r="J250" i="1"/>
  <c r="J267" i="1"/>
  <c r="I272" i="1"/>
  <c r="N241" i="1"/>
  <c r="I255" i="1"/>
  <c r="H258" i="1"/>
  <c r="H279" i="1"/>
  <c r="H300" i="1"/>
  <c r="I254" i="1"/>
  <c r="K261" i="1"/>
  <c r="E409" i="1"/>
  <c r="I266" i="1"/>
  <c r="I245" i="1"/>
  <c r="I239" i="1"/>
  <c r="G42" i="5"/>
  <c r="H5" i="5"/>
  <c r="E82" i="5"/>
  <c r="D85" i="5"/>
  <c r="D17" i="7"/>
  <c r="D6" i="7"/>
  <c r="F86" i="1"/>
  <c r="D78" i="1"/>
  <c r="D82" i="1"/>
  <c r="D79" i="1"/>
  <c r="D80" i="1"/>
  <c r="E86" i="1"/>
  <c r="D83" i="1"/>
  <c r="D86" i="1"/>
  <c r="B121" i="8"/>
  <c r="J9" i="12"/>
  <c r="E17" i="7"/>
  <c r="E6" i="7"/>
  <c r="E84" i="5"/>
  <c r="C17" i="7"/>
  <c r="C6" i="7"/>
  <c r="J10" i="12"/>
  <c r="C118" i="8"/>
  <c r="D118" i="8"/>
  <c r="C121" i="8"/>
  <c r="C122" i="8"/>
  <c r="E130" i="8"/>
  <c r="B118" i="8"/>
  <c r="D127" i="8"/>
  <c r="I276" i="1"/>
  <c r="K288" i="1"/>
  <c r="K267" i="1"/>
  <c r="K250" i="1"/>
  <c r="H295" i="1"/>
  <c r="J254" i="1"/>
  <c r="I258" i="1"/>
  <c r="J255" i="1"/>
  <c r="O241" i="1"/>
  <c r="I300" i="1"/>
  <c r="I279" i="1"/>
  <c r="P12" i="12"/>
  <c r="J239" i="1"/>
  <c r="J266" i="1"/>
  <c r="J245" i="1"/>
  <c r="F409" i="1"/>
  <c r="L261" i="1"/>
  <c r="J272" i="1"/>
  <c r="D83" i="5"/>
  <c r="H42" i="5"/>
  <c r="I5" i="5"/>
  <c r="C82" i="5"/>
  <c r="E402" i="1"/>
  <c r="B121" i="1"/>
  <c r="D87" i="5"/>
  <c r="B122" i="8"/>
  <c r="C407" i="1"/>
  <c r="C405" i="1"/>
  <c r="C35" i="5"/>
  <c r="C33" i="5"/>
  <c r="C34" i="5"/>
  <c r="C87" i="5"/>
  <c r="C90" i="5"/>
  <c r="D27" i="5"/>
  <c r="C10" i="12"/>
  <c r="C109" i="1"/>
  <c r="C111" i="1"/>
  <c r="C107" i="1"/>
  <c r="E78" i="1"/>
  <c r="E80" i="1"/>
  <c r="E79" i="1"/>
  <c r="D90" i="5"/>
  <c r="D88" i="5"/>
  <c r="C27" i="5"/>
  <c r="P11" i="12"/>
  <c r="C28" i="5"/>
  <c r="C88" i="5"/>
  <c r="C84" i="5"/>
  <c r="E27" i="5"/>
  <c r="J276" i="1"/>
  <c r="L288" i="1"/>
  <c r="H301" i="1"/>
  <c r="I295" i="1"/>
  <c r="L250" i="1"/>
  <c r="L267" i="1"/>
  <c r="J300" i="1"/>
  <c r="J279" i="1"/>
  <c r="K239" i="1"/>
  <c r="K266" i="1"/>
  <c r="K245" i="1"/>
  <c r="P241" i="1"/>
  <c r="K272" i="1"/>
  <c r="M261" i="1"/>
  <c r="G409" i="1"/>
  <c r="K255" i="1"/>
  <c r="J258" i="1"/>
  <c r="K254" i="1"/>
  <c r="I42" i="5"/>
  <c r="J5" i="5"/>
  <c r="N9" i="4"/>
  <c r="D28" i="5"/>
  <c r="C30" i="5"/>
  <c r="C400" i="1"/>
  <c r="C31" i="5"/>
  <c r="C402" i="1"/>
  <c r="C408" i="1"/>
  <c r="C29" i="5"/>
  <c r="C32" i="5"/>
  <c r="D81" i="5"/>
  <c r="C81" i="5"/>
  <c r="P9" i="12"/>
  <c r="E81" i="5"/>
  <c r="E28" i="5"/>
  <c r="C36" i="5"/>
  <c r="C37" i="5"/>
  <c r="E32" i="5"/>
  <c r="K276" i="1"/>
  <c r="M288" i="1"/>
  <c r="J295" i="1"/>
  <c r="M250" i="1"/>
  <c r="M267" i="1"/>
  <c r="I301" i="1"/>
  <c r="L255" i="1"/>
  <c r="K258" i="1"/>
  <c r="H409" i="1"/>
  <c r="L272" i="1"/>
  <c r="Q241" i="1"/>
  <c r="L254" i="1"/>
  <c r="N261" i="1"/>
  <c r="K279" i="1"/>
  <c r="K300" i="1"/>
  <c r="L239" i="1"/>
  <c r="L266" i="1"/>
  <c r="L245" i="1"/>
  <c r="K5" i="5"/>
  <c r="J42" i="5"/>
  <c r="N288" i="1"/>
  <c r="L276" i="1"/>
  <c r="J301" i="1"/>
  <c r="N267" i="1"/>
  <c r="N250" i="1"/>
  <c r="K295" i="1"/>
  <c r="M239" i="1"/>
  <c r="M266" i="1"/>
  <c r="M245" i="1"/>
  <c r="O261" i="1"/>
  <c r="M254" i="1"/>
  <c r="R241" i="1"/>
  <c r="M272" i="1"/>
  <c r="I409" i="1"/>
  <c r="M255" i="1"/>
  <c r="L258" i="1"/>
  <c r="L300" i="1"/>
  <c r="L279" i="1"/>
  <c r="L5" i="5"/>
  <c r="K42" i="5"/>
  <c r="M276" i="1"/>
  <c r="O288" i="1"/>
  <c r="K301" i="1"/>
  <c r="L295" i="1"/>
  <c r="O267" i="1"/>
  <c r="O250" i="1"/>
  <c r="J409" i="1"/>
  <c r="N272" i="1"/>
  <c r="S241" i="1"/>
  <c r="N254" i="1"/>
  <c r="P261" i="1"/>
  <c r="N239" i="1"/>
  <c r="N245" i="1"/>
  <c r="N266" i="1"/>
  <c r="M258" i="1"/>
  <c r="N255" i="1"/>
  <c r="M279" i="1"/>
  <c r="M300" i="1"/>
  <c r="M5" i="5"/>
  <c r="L42" i="5"/>
  <c r="P288" i="1"/>
  <c r="N276" i="1"/>
  <c r="P250" i="1"/>
  <c r="L301" i="1"/>
  <c r="M295" i="1"/>
  <c r="P267" i="1"/>
  <c r="O239" i="1"/>
  <c r="O266" i="1"/>
  <c r="O245" i="1"/>
  <c r="N279" i="1"/>
  <c r="N300" i="1"/>
  <c r="K409" i="1"/>
  <c r="O255" i="1"/>
  <c r="N258" i="1"/>
  <c r="Q261" i="1"/>
  <c r="O254" i="1"/>
  <c r="T241" i="1"/>
  <c r="O272" i="1"/>
  <c r="N5" i="5"/>
  <c r="M42" i="5"/>
  <c r="O276" i="1"/>
  <c r="Q288" i="1"/>
  <c r="Q250" i="1"/>
  <c r="Q267" i="1"/>
  <c r="M301" i="1"/>
  <c r="N295" i="1"/>
  <c r="O300" i="1"/>
  <c r="O279" i="1"/>
  <c r="U241" i="1"/>
  <c r="R261" i="1"/>
  <c r="P239" i="1"/>
  <c r="P245" i="1"/>
  <c r="P266" i="1"/>
  <c r="P272" i="1"/>
  <c r="P254" i="1"/>
  <c r="O258" i="1"/>
  <c r="P255" i="1"/>
  <c r="Q255" i="1"/>
  <c r="L409" i="1"/>
  <c r="N42" i="5"/>
  <c r="O5" i="5"/>
  <c r="P276" i="1"/>
  <c r="R288" i="1"/>
  <c r="R250" i="1"/>
  <c r="R267" i="1"/>
  <c r="N301" i="1"/>
  <c r="O295" i="1"/>
  <c r="M409" i="1"/>
  <c r="S261" i="1"/>
  <c r="V241" i="1"/>
  <c r="P258" i="1"/>
  <c r="Q254" i="1"/>
  <c r="P279" i="1"/>
  <c r="P300" i="1"/>
  <c r="Q272" i="1"/>
  <c r="Q239" i="1"/>
  <c r="Q266" i="1"/>
  <c r="Q245" i="1"/>
  <c r="O42" i="5"/>
  <c r="P5" i="5"/>
  <c r="Q276" i="1"/>
  <c r="S288" i="1"/>
  <c r="O301" i="1"/>
  <c r="P295" i="1"/>
  <c r="S250" i="1"/>
  <c r="S267" i="1"/>
  <c r="R245" i="1"/>
  <c r="R239" i="1"/>
  <c r="R266" i="1"/>
  <c r="R272" i="1"/>
  <c r="R254" i="1"/>
  <c r="T261" i="1"/>
  <c r="N409" i="1"/>
  <c r="Q300" i="1"/>
  <c r="Q279" i="1"/>
  <c r="W241" i="1"/>
  <c r="Q5" i="5"/>
  <c r="P42" i="5"/>
  <c r="T288" i="1"/>
  <c r="R276" i="1"/>
  <c r="T250" i="1"/>
  <c r="P301" i="1"/>
  <c r="Q295" i="1"/>
  <c r="T267" i="1"/>
  <c r="X241" i="1"/>
  <c r="R279" i="1"/>
  <c r="R300" i="1"/>
  <c r="S239" i="1"/>
  <c r="S245" i="1"/>
  <c r="S266" i="1"/>
  <c r="O409" i="1"/>
  <c r="U261" i="1"/>
  <c r="S254" i="1"/>
  <c r="S272" i="1"/>
  <c r="R5" i="5"/>
  <c r="Q42" i="5"/>
  <c r="S276" i="1"/>
  <c r="U288" i="1"/>
  <c r="R295" i="1"/>
  <c r="Q301" i="1"/>
  <c r="U267" i="1"/>
  <c r="U250" i="1"/>
  <c r="T254" i="1"/>
  <c r="V261" i="1"/>
  <c r="S300" i="1"/>
  <c r="S279" i="1"/>
  <c r="T272" i="1"/>
  <c r="P409" i="1"/>
  <c r="T239" i="1"/>
  <c r="T266" i="1"/>
  <c r="T245" i="1"/>
  <c r="Y241" i="1"/>
  <c r="S5" i="5"/>
  <c r="R42" i="5"/>
  <c r="T276" i="1"/>
  <c r="V288" i="1"/>
  <c r="V250" i="1"/>
  <c r="V267" i="1"/>
  <c r="R301" i="1"/>
  <c r="S295" i="1"/>
  <c r="Z241" i="1"/>
  <c r="Q409" i="1"/>
  <c r="T279" i="1"/>
  <c r="T300" i="1"/>
  <c r="U254" i="1"/>
  <c r="U239" i="1"/>
  <c r="U245" i="1"/>
  <c r="U266" i="1"/>
  <c r="U272" i="1"/>
  <c r="W261" i="1"/>
  <c r="T5" i="5"/>
  <c r="S42" i="5"/>
  <c r="U276" i="1"/>
  <c r="W288" i="1"/>
  <c r="T295" i="1"/>
  <c r="S301" i="1"/>
  <c r="W250" i="1"/>
  <c r="W267" i="1"/>
  <c r="V254" i="1"/>
  <c r="R409" i="1"/>
  <c r="X261" i="1"/>
  <c r="U300" i="1"/>
  <c r="U279" i="1"/>
  <c r="V272" i="1"/>
  <c r="V239" i="1"/>
  <c r="V266" i="1"/>
  <c r="V245" i="1"/>
  <c r="AA241" i="1"/>
  <c r="U5" i="5"/>
  <c r="T42" i="5"/>
  <c r="X288" i="1"/>
  <c r="V276" i="1"/>
  <c r="U295" i="1"/>
  <c r="X250" i="1"/>
  <c r="X267" i="1"/>
  <c r="T301" i="1"/>
  <c r="V279" i="1"/>
  <c r="V300" i="1"/>
  <c r="S409" i="1"/>
  <c r="W254" i="1"/>
  <c r="AB241" i="1"/>
  <c r="W239" i="1"/>
  <c r="W245" i="1"/>
  <c r="W266" i="1"/>
  <c r="W272" i="1"/>
  <c r="Y261" i="1"/>
  <c r="U42" i="5"/>
  <c r="V5" i="5"/>
  <c r="W276" i="1"/>
  <c r="Y288" i="1"/>
  <c r="Y250" i="1"/>
  <c r="U301" i="1"/>
  <c r="V295" i="1"/>
  <c r="Y267" i="1"/>
  <c r="Z261" i="1"/>
  <c r="X272" i="1"/>
  <c r="X245" i="1"/>
  <c r="X239" i="1"/>
  <c r="X266" i="1"/>
  <c r="AC241" i="1"/>
  <c r="T409" i="1"/>
  <c r="W300" i="1"/>
  <c r="W279" i="1"/>
  <c r="X254" i="1"/>
  <c r="W5" i="5"/>
  <c r="V42" i="5"/>
  <c r="Z288" i="1"/>
  <c r="X276" i="1"/>
  <c r="V301" i="1"/>
  <c r="W295" i="1"/>
  <c r="Z250" i="1"/>
  <c r="Z267" i="1"/>
  <c r="Y254" i="1"/>
  <c r="AD241" i="1"/>
  <c r="AA261" i="1"/>
  <c r="U409" i="1"/>
  <c r="Y239" i="1"/>
  <c r="Y245" i="1"/>
  <c r="Y266" i="1"/>
  <c r="X300" i="1"/>
  <c r="X279" i="1"/>
  <c r="Y272" i="1"/>
  <c r="X5" i="5"/>
  <c r="W42" i="5"/>
  <c r="Y276" i="1"/>
  <c r="AA288" i="1"/>
  <c r="AA250" i="1"/>
  <c r="W301" i="1"/>
  <c r="X295" i="1"/>
  <c r="AA267" i="1"/>
  <c r="Y279" i="1"/>
  <c r="Y300" i="1"/>
  <c r="Z272" i="1"/>
  <c r="AB261" i="1"/>
  <c r="AE241" i="1"/>
  <c r="Z254" i="1"/>
  <c r="Z239" i="1"/>
  <c r="Z266" i="1"/>
  <c r="Z245" i="1"/>
  <c r="V409" i="1"/>
  <c r="X42" i="5"/>
  <c r="Y5" i="5"/>
  <c r="AB288" i="1"/>
  <c r="Z276" i="1"/>
  <c r="Y295" i="1"/>
  <c r="AB250" i="1"/>
  <c r="X301" i="1"/>
  <c r="AB267" i="1"/>
  <c r="W409" i="1"/>
  <c r="AA254" i="1"/>
  <c r="AC261" i="1"/>
  <c r="Z300" i="1"/>
  <c r="Z279" i="1"/>
  <c r="AA272" i="1"/>
  <c r="AA239" i="1"/>
  <c r="AA266" i="1"/>
  <c r="AA245" i="1"/>
  <c r="AF241" i="1"/>
  <c r="Z5" i="5"/>
  <c r="Y42" i="5"/>
  <c r="AA276" i="1"/>
  <c r="AC288" i="1"/>
  <c r="Z295" i="1"/>
  <c r="AC250" i="1"/>
  <c r="Y301" i="1"/>
  <c r="AC267" i="1"/>
  <c r="AB239" i="1"/>
  <c r="AB245" i="1"/>
  <c r="AB266" i="1"/>
  <c r="AA279" i="1"/>
  <c r="AA300" i="1"/>
  <c r="AB272" i="1"/>
  <c r="X409" i="1"/>
  <c r="AG241" i="1"/>
  <c r="AD261" i="1"/>
  <c r="AB254" i="1"/>
  <c r="Z42" i="5"/>
  <c r="AA5" i="5"/>
  <c r="AD288" i="1"/>
  <c r="AB276" i="1"/>
  <c r="AA295" i="1"/>
  <c r="AD267" i="1"/>
  <c r="AD250" i="1"/>
  <c r="Z301" i="1"/>
  <c r="AC254" i="1"/>
  <c r="AB279" i="1"/>
  <c r="AB300" i="1"/>
  <c r="AC239" i="1"/>
  <c r="AC245" i="1"/>
  <c r="AC266" i="1"/>
  <c r="AE261" i="1"/>
  <c r="AH241" i="1"/>
  <c r="Y409" i="1"/>
  <c r="AC272" i="1"/>
  <c r="AA42" i="5"/>
  <c r="AB5" i="5"/>
  <c r="AE288" i="1"/>
  <c r="AC276" i="1"/>
  <c r="AE250" i="1"/>
  <c r="AA301" i="1"/>
  <c r="AE267" i="1"/>
  <c r="AB295" i="1"/>
  <c r="AC300" i="1"/>
  <c r="AC279" i="1"/>
  <c r="AI241" i="1"/>
  <c r="AJ241" i="1"/>
  <c r="AF261" i="1"/>
  <c r="AD245" i="1"/>
  <c r="AD239" i="1"/>
  <c r="AD266" i="1"/>
  <c r="AD254" i="1"/>
  <c r="AD272" i="1"/>
  <c r="Z409" i="1"/>
  <c r="AB42" i="5"/>
  <c r="AC5" i="5"/>
  <c r="AD276" i="1"/>
  <c r="AF288" i="1"/>
  <c r="AC295" i="1"/>
  <c r="AB301" i="1"/>
  <c r="AF250" i="1"/>
  <c r="AF267" i="1"/>
  <c r="AD300" i="1"/>
  <c r="AD279" i="1"/>
  <c r="AE272" i="1"/>
  <c r="AG261" i="1"/>
  <c r="AA409" i="1"/>
  <c r="AE254" i="1"/>
  <c r="AE239" i="1"/>
  <c r="AE245" i="1"/>
  <c r="AE266" i="1"/>
  <c r="AD5" i="5"/>
  <c r="AC42" i="5"/>
  <c r="AG288" i="1"/>
  <c r="AE276" i="1"/>
  <c r="AC301" i="1"/>
  <c r="AG250" i="1"/>
  <c r="AG267" i="1"/>
  <c r="AD295" i="1"/>
  <c r="AB409" i="1"/>
  <c r="AF239" i="1"/>
  <c r="AF245" i="1"/>
  <c r="AF266" i="1"/>
  <c r="AF254" i="1"/>
  <c r="AH261" i="1"/>
  <c r="AE279" i="1"/>
  <c r="AE300" i="1"/>
  <c r="AF272" i="1"/>
  <c r="AD42" i="5"/>
  <c r="AE5" i="5"/>
  <c r="AF276" i="1"/>
  <c r="AH288" i="1"/>
  <c r="AH250" i="1"/>
  <c r="AD301" i="1"/>
  <c r="AE295" i="1"/>
  <c r="AH267" i="1"/>
  <c r="AF279" i="1"/>
  <c r="AF300" i="1"/>
  <c r="AC409" i="1"/>
  <c r="AG272" i="1"/>
  <c r="AI261" i="1"/>
  <c r="AG254" i="1"/>
  <c r="AG239" i="1"/>
  <c r="AG245" i="1"/>
  <c r="AG266" i="1"/>
  <c r="AE42" i="5"/>
  <c r="AF5" i="5"/>
  <c r="AI288" i="1"/>
  <c r="AG276" i="1"/>
  <c r="AE301" i="1"/>
  <c r="AF295" i="1"/>
  <c r="AI250" i="1"/>
  <c r="AI267" i="1"/>
  <c r="AH239" i="1"/>
  <c r="AH245" i="1"/>
  <c r="AH266" i="1"/>
  <c r="AH254" i="1"/>
  <c r="AJ261" i="1"/>
  <c r="AD409" i="1"/>
  <c r="AG279" i="1"/>
  <c r="AG300" i="1"/>
  <c r="AH272" i="1"/>
  <c r="AF42" i="5"/>
  <c r="AG5" i="5"/>
  <c r="AG42" i="5"/>
  <c r="AH276" i="1"/>
  <c r="AJ288" i="1"/>
  <c r="AF301" i="1"/>
  <c r="AJ250" i="1"/>
  <c r="AJ267" i="1"/>
  <c r="AG295" i="1"/>
  <c r="AE409" i="1"/>
  <c r="AI239" i="1"/>
  <c r="AI245" i="1"/>
  <c r="AI266" i="1"/>
  <c r="AH279" i="1"/>
  <c r="AH300" i="1"/>
  <c r="AI272" i="1"/>
  <c r="AJ254" i="1"/>
  <c r="AI254" i="1"/>
  <c r="AI276" i="1"/>
  <c r="AG301" i="1"/>
  <c r="AH295" i="1"/>
  <c r="AJ272" i="1"/>
  <c r="AJ239" i="1"/>
  <c r="AJ266" i="1"/>
  <c r="AJ245" i="1"/>
  <c r="AF409" i="1"/>
  <c r="AI300" i="1"/>
  <c r="AI279" i="1"/>
  <c r="AJ276" i="1"/>
  <c r="AI295" i="1"/>
  <c r="AH301" i="1"/>
  <c r="AG409" i="1"/>
  <c r="AJ300" i="1"/>
  <c r="AJ279" i="1"/>
  <c r="AI301" i="1"/>
  <c r="AJ295" i="1"/>
  <c r="AJ301" i="1"/>
  <c r="D89" i="5"/>
  <c r="D84" i="5"/>
  <c r="J12" i="12"/>
  <c r="C85" i="5"/>
  <c r="C83" i="5"/>
  <c r="D91" i="5"/>
  <c r="E83" i="5"/>
  <c r="E85" i="5"/>
  <c r="D32" i="5"/>
  <c r="D402" i="1"/>
  <c r="E400" i="1"/>
  <c r="D400" i="1"/>
  <c r="D82" i="5"/>
  <c r="C89" i="5"/>
  <c r="E107" i="1"/>
  <c r="C12" i="12"/>
  <c r="E111" i="1"/>
  <c r="E109" i="1"/>
  <c r="L167" i="8"/>
  <c r="N167" i="8"/>
  <c r="U167" i="8"/>
  <c r="AA167" i="8"/>
  <c r="V167" i="8"/>
  <c r="Y167" i="8"/>
  <c r="M167" i="8"/>
  <c r="R167" i="8"/>
  <c r="S167" i="8"/>
  <c r="T167" i="8"/>
  <c r="X167" i="8"/>
  <c r="D17" i="8"/>
  <c r="P167" i="8"/>
  <c r="H167" i="8"/>
  <c r="W167" i="8"/>
  <c r="Z167" i="8"/>
  <c r="AB167" i="8"/>
  <c r="K167" i="8"/>
  <c r="AG167" i="8"/>
  <c r="AE167" i="8"/>
  <c r="AF167" i="8"/>
  <c r="E17" i="8"/>
  <c r="F169" i="8"/>
  <c r="F17" i="8"/>
  <c r="G17" i="8"/>
  <c r="E407" i="1"/>
  <c r="E408" i="1"/>
  <c r="E405" i="1"/>
  <c r="H17" i="8"/>
  <c r="E36" i="5"/>
  <c r="E37" i="5"/>
  <c r="I17" i="8"/>
  <c r="J17" i="8"/>
  <c r="K17" i="8"/>
  <c r="L17" i="8"/>
  <c r="N17" i="8"/>
  <c r="M17" i="8"/>
  <c r="O17" i="8"/>
  <c r="P17" i="8"/>
  <c r="Q17" i="8"/>
  <c r="R17" i="8"/>
  <c r="S17" i="8"/>
  <c r="T17" i="8"/>
  <c r="U17" i="8"/>
  <c r="V17" i="8"/>
  <c r="AG11" i="8"/>
  <c r="W17" i="8"/>
  <c r="X17" i="8"/>
  <c r="Y17" i="8"/>
  <c r="AG16" i="8"/>
  <c r="Z17" i="8"/>
  <c r="AA17" i="8"/>
  <c r="AB17" i="8"/>
  <c r="AC17" i="8"/>
  <c r="AD17" i="8"/>
  <c r="AE17" i="8"/>
  <c r="AF17" i="8"/>
  <c r="AG17" i="8"/>
  <c r="E38" i="5"/>
  <c r="Q258" i="1"/>
  <c r="R255" i="1"/>
  <c r="E118" i="8"/>
  <c r="J262" i="1"/>
  <c r="I265" i="1"/>
  <c r="C91" i="5"/>
  <c r="C130" i="8"/>
  <c r="C131" i="8"/>
  <c r="F17" i="7"/>
  <c r="K262" i="1"/>
  <c r="J265" i="1"/>
  <c r="R258" i="1"/>
  <c r="S255" i="1"/>
  <c r="S258" i="1"/>
  <c r="T255" i="1"/>
  <c r="L262" i="1"/>
  <c r="K265" i="1"/>
  <c r="F6" i="7"/>
  <c r="F88" i="5"/>
  <c r="F91" i="5"/>
  <c r="G17" i="7"/>
  <c r="F82" i="5"/>
  <c r="G6" i="7"/>
  <c r="G84" i="5"/>
  <c r="U255" i="1"/>
  <c r="T258" i="1"/>
  <c r="F87" i="5"/>
  <c r="F90" i="5"/>
  <c r="F85" i="5"/>
  <c r="F89" i="5"/>
  <c r="M262" i="1"/>
  <c r="L265" i="1"/>
  <c r="F83" i="5"/>
  <c r="F84" i="5"/>
  <c r="N262" i="1"/>
  <c r="M265" i="1"/>
  <c r="H17" i="7"/>
  <c r="H6" i="7"/>
  <c r="H88" i="5"/>
  <c r="V255" i="1"/>
  <c r="U258" i="1"/>
  <c r="G87" i="5"/>
  <c r="F81" i="5"/>
  <c r="G91" i="5"/>
  <c r="G83" i="5"/>
  <c r="G88" i="5"/>
  <c r="G81" i="5"/>
  <c r="H89" i="5"/>
  <c r="H87" i="5"/>
  <c r="V258" i="1"/>
  <c r="W255" i="1"/>
  <c r="I17" i="7"/>
  <c r="I6" i="7"/>
  <c r="I91" i="5"/>
  <c r="N265" i="1"/>
  <c r="O262" i="1"/>
  <c r="H90" i="5"/>
  <c r="H85" i="5"/>
  <c r="I88" i="5"/>
  <c r="I84" i="5"/>
  <c r="H91" i="5"/>
  <c r="I87" i="5"/>
  <c r="X255" i="1"/>
  <c r="W258" i="1"/>
  <c r="H81" i="5"/>
  <c r="J17" i="7"/>
  <c r="J6" i="7"/>
  <c r="J88" i="5"/>
  <c r="J83" i="5"/>
  <c r="P262" i="1"/>
  <c r="O265" i="1"/>
  <c r="I89" i="5"/>
  <c r="Q262" i="1"/>
  <c r="P265" i="1"/>
  <c r="K83" i="5"/>
  <c r="Y255" i="1"/>
  <c r="X258" i="1"/>
  <c r="I81" i="5"/>
  <c r="J90" i="5"/>
  <c r="J85" i="5"/>
  <c r="J87" i="5"/>
  <c r="K6" i="7"/>
  <c r="K17" i="7"/>
  <c r="K88" i="5"/>
  <c r="K91" i="5"/>
  <c r="J91" i="5"/>
  <c r="L91" i="5"/>
  <c r="L83" i="5"/>
  <c r="L84" i="5"/>
  <c r="J81" i="5"/>
  <c r="K90" i="5"/>
  <c r="L6" i="7"/>
  <c r="L17" i="7"/>
  <c r="L88" i="5"/>
  <c r="M6" i="7"/>
  <c r="Y258" i="1"/>
  <c r="Z255" i="1"/>
  <c r="K87" i="5"/>
  <c r="R262" i="1"/>
  <c r="Q265" i="1"/>
  <c r="M17" i="7"/>
  <c r="M83" i="5"/>
  <c r="M88" i="5"/>
  <c r="L89" i="5"/>
  <c r="R265" i="1"/>
  <c r="S262" i="1"/>
  <c r="AA255" i="1"/>
  <c r="Z258" i="1"/>
  <c r="K81" i="5"/>
  <c r="L85" i="5"/>
  <c r="L87" i="5"/>
  <c r="L82" i="5"/>
  <c r="M85" i="5"/>
  <c r="N88" i="5"/>
  <c r="AA258" i="1"/>
  <c r="AB255" i="1"/>
  <c r="S265" i="1"/>
  <c r="T262" i="1"/>
  <c r="M82" i="5"/>
  <c r="M89" i="5"/>
  <c r="N17" i="7"/>
  <c r="N6" i="7"/>
  <c r="N84" i="5"/>
  <c r="L81" i="5"/>
  <c r="M87" i="5"/>
  <c r="M90" i="5"/>
  <c r="M84" i="5"/>
  <c r="N89" i="5"/>
  <c r="N85" i="5"/>
  <c r="AB258" i="1"/>
  <c r="AC255" i="1"/>
  <c r="O17" i="7"/>
  <c r="O6" i="7"/>
  <c r="N82" i="5"/>
  <c r="N87" i="5"/>
  <c r="M81" i="5"/>
  <c r="T265" i="1"/>
  <c r="U262" i="1"/>
  <c r="O84" i="5"/>
  <c r="N83" i="5"/>
  <c r="O85" i="5"/>
  <c r="O83" i="5"/>
  <c r="O87" i="5"/>
  <c r="O89" i="5"/>
  <c r="O82" i="5"/>
  <c r="U265" i="1"/>
  <c r="V262" i="1"/>
  <c r="N81" i="5"/>
  <c r="P17" i="7"/>
  <c r="P6" i="7"/>
  <c r="P83" i="5"/>
  <c r="P91" i="5"/>
  <c r="AC258" i="1"/>
  <c r="AD255" i="1"/>
  <c r="O88" i="5"/>
  <c r="AD258" i="1"/>
  <c r="AE255" i="1"/>
  <c r="Q17" i="7"/>
  <c r="Q6" i="7"/>
  <c r="Q91" i="5"/>
  <c r="P90" i="5"/>
  <c r="V265" i="1"/>
  <c r="W262" i="1"/>
  <c r="P87" i="5"/>
  <c r="O81" i="5"/>
  <c r="P88" i="5"/>
  <c r="Q90" i="5"/>
  <c r="R17" i="7"/>
  <c r="R6" i="7"/>
  <c r="R84" i="5"/>
  <c r="Q89" i="5"/>
  <c r="X262" i="1"/>
  <c r="W265" i="1"/>
  <c r="Q87" i="5"/>
  <c r="AF255" i="1"/>
  <c r="AE258" i="1"/>
  <c r="P81" i="5"/>
  <c r="Q82" i="5"/>
  <c r="AF258" i="1"/>
  <c r="AG255" i="1"/>
  <c r="Y262" i="1"/>
  <c r="X265" i="1"/>
  <c r="S88" i="5"/>
  <c r="R83" i="5"/>
  <c r="R90" i="5"/>
  <c r="R82" i="5"/>
  <c r="R85" i="5"/>
  <c r="Q81" i="5"/>
  <c r="S6" i="7"/>
  <c r="S17" i="7"/>
  <c r="S91" i="5"/>
  <c r="T6" i="7"/>
  <c r="S83" i="5"/>
  <c r="R87" i="5"/>
  <c r="R91" i="5"/>
  <c r="R88" i="5"/>
  <c r="T17" i="7"/>
  <c r="T88" i="5"/>
  <c r="S87" i="5"/>
  <c r="AG258" i="1"/>
  <c r="AH255" i="1"/>
  <c r="S90" i="5"/>
  <c r="R81" i="5"/>
  <c r="Y265" i="1"/>
  <c r="Z262" i="1"/>
  <c r="S84" i="5"/>
  <c r="T87" i="5"/>
  <c r="U88" i="5"/>
  <c r="U83" i="5"/>
  <c r="T85" i="5"/>
  <c r="T84" i="5"/>
  <c r="Z265" i="1"/>
  <c r="AA262" i="1"/>
  <c r="AI255" i="1"/>
  <c r="AH258" i="1"/>
  <c r="S81" i="5"/>
  <c r="U17" i="7"/>
  <c r="U6" i="7"/>
  <c r="U91" i="5"/>
  <c r="T90" i="5"/>
  <c r="T89" i="5"/>
  <c r="T81" i="5"/>
  <c r="AJ255" i="1"/>
  <c r="AJ258" i="1"/>
  <c r="AI258" i="1"/>
  <c r="V89" i="5"/>
  <c r="U90" i="5"/>
  <c r="U87" i="5"/>
  <c r="AA265" i="1"/>
  <c r="AB262" i="1"/>
  <c r="V17" i="7"/>
  <c r="V6" i="7"/>
  <c r="V83" i="5"/>
  <c r="U84" i="5"/>
  <c r="W91" i="5"/>
  <c r="W88" i="5"/>
  <c r="V82" i="5"/>
  <c r="V90" i="5"/>
  <c r="W6" i="7"/>
  <c r="W17" i="7"/>
  <c r="AB265" i="1"/>
  <c r="AC262" i="1"/>
  <c r="V87" i="5"/>
  <c r="V85" i="5"/>
  <c r="U81" i="5"/>
  <c r="V91" i="5"/>
  <c r="V88" i="5"/>
  <c r="V84" i="5"/>
  <c r="W89" i="5"/>
  <c r="V81" i="5"/>
  <c r="X88" i="5"/>
  <c r="X17" i="7"/>
  <c r="X6" i="7"/>
  <c r="X91" i="5"/>
  <c r="W82" i="5"/>
  <c r="AD262" i="1"/>
  <c r="AC265" i="1"/>
  <c r="W90" i="5"/>
  <c r="W87" i="5"/>
  <c r="X87" i="5"/>
  <c r="Y88" i="5"/>
  <c r="Y83" i="5"/>
  <c r="X83" i="5"/>
  <c r="X90" i="5"/>
  <c r="W81" i="5"/>
  <c r="AE262" i="1"/>
  <c r="AD265" i="1"/>
  <c r="Y6" i="7"/>
  <c r="Y17" i="7"/>
  <c r="Y91" i="5"/>
  <c r="Y84" i="5"/>
  <c r="AF262" i="1"/>
  <c r="AE265" i="1"/>
  <c r="Y90" i="5"/>
  <c r="X81" i="5"/>
  <c r="Y87" i="5"/>
  <c r="Z6" i="7"/>
  <c r="Z17" i="7"/>
  <c r="AA17" i="7"/>
  <c r="AA6" i="7"/>
  <c r="AA83" i="5"/>
  <c r="AA84" i="5"/>
  <c r="AA91" i="5"/>
  <c r="Z90" i="5"/>
  <c r="Z87" i="5"/>
  <c r="Z82" i="5"/>
  <c r="AG262" i="1"/>
  <c r="AF265" i="1"/>
  <c r="Y81" i="5"/>
  <c r="Z91" i="5"/>
  <c r="Z88" i="5"/>
  <c r="AB6" i="7"/>
  <c r="AB17" i="7"/>
  <c r="AB83" i="5"/>
  <c r="AA88" i="5"/>
  <c r="AG265" i="1"/>
  <c r="AH262" i="1"/>
  <c r="Z81" i="5"/>
  <c r="AA87" i="5"/>
  <c r="AA89" i="5"/>
  <c r="AB88" i="5"/>
  <c r="AB90" i="5"/>
  <c r="AC6" i="7"/>
  <c r="AC17" i="7"/>
  <c r="AC83" i="5"/>
  <c r="AC84" i="5"/>
  <c r="AA81" i="5"/>
  <c r="AI262" i="1"/>
  <c r="AH265" i="1"/>
  <c r="AB87" i="5"/>
  <c r="AB85" i="5"/>
  <c r="AC85" i="5"/>
  <c r="AD88" i="5"/>
  <c r="AD83" i="5"/>
  <c r="AE6" i="7"/>
  <c r="AB81" i="5"/>
  <c r="AC82" i="5"/>
  <c r="AJ262" i="1"/>
  <c r="AJ265" i="1"/>
  <c r="AI265" i="1"/>
  <c r="AD85" i="5"/>
  <c r="AD6" i="7"/>
  <c r="AD17" i="7"/>
  <c r="AC87" i="5"/>
  <c r="AD87" i="5"/>
  <c r="AE17" i="7"/>
  <c r="AE83" i="5"/>
  <c r="AG6" i="7"/>
  <c r="AC81" i="5"/>
  <c r="AE88" i="5"/>
  <c r="AD90" i="5"/>
  <c r="AG91" i="5"/>
  <c r="AI430" i="1"/>
  <c r="AE84" i="5"/>
  <c r="AD81" i="5"/>
  <c r="AG17" i="7"/>
  <c r="AF83" i="5"/>
  <c r="AF17" i="7"/>
  <c r="AF6" i="7"/>
  <c r="AG84" i="5"/>
  <c r="AG88" i="5"/>
  <c r="AG83" i="5"/>
  <c r="AE81" i="5"/>
  <c r="AE87" i="5"/>
  <c r="AG85" i="5"/>
  <c r="AF91" i="5"/>
  <c r="C169" i="8"/>
  <c r="D121" i="8"/>
  <c r="D122" i="8"/>
  <c r="E127" i="8"/>
  <c r="E131" i="8"/>
  <c r="H434" i="1"/>
  <c r="I434" i="1"/>
  <c r="J434" i="1"/>
  <c r="K434" i="1"/>
  <c r="L434" i="1"/>
  <c r="M434" i="1"/>
  <c r="N434" i="1"/>
  <c r="O434" i="1"/>
  <c r="P434" i="1"/>
  <c r="Q434" i="1"/>
  <c r="R434" i="1"/>
  <c r="S434" i="1"/>
  <c r="T434" i="1"/>
  <c r="U434" i="1"/>
  <c r="V434" i="1"/>
  <c r="W434" i="1"/>
  <c r="X434" i="1"/>
  <c r="Y434" i="1"/>
  <c r="Z434" i="1"/>
  <c r="AA434" i="1"/>
  <c r="AB434" i="1"/>
  <c r="AC434" i="1"/>
  <c r="AD434" i="1"/>
  <c r="AE434" i="1"/>
  <c r="AF434" i="1"/>
  <c r="AG434" i="1"/>
  <c r="AH434" i="1"/>
  <c r="AI434" i="1"/>
  <c r="P10" i="12"/>
  <c r="D130" i="8"/>
  <c r="D131" i="8"/>
  <c r="AF81" i="5"/>
  <c r="AF89" i="5"/>
  <c r="AE82" i="5"/>
  <c r="AE89" i="5"/>
  <c r="AG89" i="5"/>
  <c r="AF87" i="5"/>
  <c r="AF85" i="5"/>
  <c r="AG87" i="5"/>
  <c r="AG82" i="5"/>
  <c r="AD84" i="5"/>
  <c r="AC88" i="5"/>
  <c r="AB89" i="5"/>
  <c r="AA85" i="5"/>
  <c r="AA90" i="5"/>
  <c r="Z89" i="5"/>
  <c r="Y82" i="5"/>
  <c r="Y89" i="5"/>
  <c r="X84" i="5"/>
  <c r="X89" i="5"/>
  <c r="X82" i="5"/>
  <c r="W83" i="5"/>
  <c r="AF90" i="5"/>
  <c r="AD91" i="5"/>
  <c r="AD82" i="5"/>
  <c r="AD89" i="5"/>
  <c r="AC90" i="5"/>
  <c r="AC89" i="5"/>
  <c r="AC91" i="5"/>
  <c r="AB91" i="5"/>
  <c r="AB82" i="5"/>
  <c r="AB84" i="5"/>
  <c r="AA82" i="5"/>
  <c r="Z84" i="5"/>
  <c r="Z83" i="5"/>
  <c r="Z85" i="5"/>
  <c r="Y85" i="5"/>
  <c r="X85" i="5"/>
  <c r="W85" i="5"/>
  <c r="W84" i="5"/>
  <c r="U85" i="5"/>
  <c r="U82" i="5"/>
  <c r="T83" i="5"/>
  <c r="T91" i="5"/>
  <c r="S89" i="5"/>
  <c r="Q88" i="5"/>
  <c r="Q84" i="5"/>
  <c r="P82" i="5"/>
  <c r="P89" i="5"/>
  <c r="O90" i="5"/>
  <c r="O91" i="5"/>
  <c r="N90" i="5"/>
  <c r="N91" i="5"/>
  <c r="AF84" i="5"/>
  <c r="AF88" i="5"/>
  <c r="AE91" i="5"/>
  <c r="AE85" i="5"/>
  <c r="U89" i="5"/>
  <c r="T82" i="5"/>
  <c r="S82" i="5"/>
  <c r="S85" i="5"/>
  <c r="R89" i="5"/>
  <c r="Q85" i="5"/>
  <c r="Q83" i="5"/>
  <c r="P84" i="5"/>
  <c r="P85" i="5"/>
  <c r="M91" i="5"/>
  <c r="K82" i="5"/>
  <c r="K85" i="5"/>
  <c r="J84" i="5"/>
  <c r="J89" i="5"/>
  <c r="I82" i="5"/>
  <c r="H84" i="5"/>
  <c r="G89" i="5"/>
  <c r="G90" i="5"/>
  <c r="L90" i="5"/>
  <c r="K84" i="5"/>
  <c r="K89" i="5"/>
  <c r="J82" i="5"/>
  <c r="I83" i="5"/>
  <c r="I85" i="5"/>
  <c r="I90" i="5"/>
  <c r="H83" i="5"/>
  <c r="H82" i="5"/>
  <c r="G82" i="5"/>
  <c r="G85" i="5"/>
  <c r="D167" i="8"/>
  <c r="C38" i="5"/>
  <c r="C303" i="8"/>
  <c r="D407" i="1"/>
  <c r="D408" i="1"/>
  <c r="D405" i="1"/>
  <c r="D36" i="5"/>
  <c r="D37" i="5"/>
  <c r="E121" i="8"/>
  <c r="E122" i="8"/>
  <c r="B131" i="8"/>
  <c r="C260" i="8"/>
  <c r="C42" i="6"/>
  <c r="B167" i="8"/>
  <c r="C167" i="8"/>
  <c r="F130" i="8"/>
  <c r="E167" i="8"/>
  <c r="D38" i="5"/>
  <c r="AF82" i="5"/>
  <c r="AG90" i="5"/>
  <c r="AE90" i="5"/>
  <c r="AG81" i="5"/>
  <c r="F121" i="8"/>
  <c r="F118" i="8"/>
  <c r="F127" i="8"/>
  <c r="F131" i="8"/>
  <c r="F109" i="1"/>
  <c r="AX21" i="13"/>
  <c r="C18" i="13"/>
  <c r="C302" i="8"/>
  <c r="F407" i="1"/>
  <c r="F405" i="1"/>
  <c r="F36" i="5"/>
  <c r="F400" i="1"/>
  <c r="F402" i="1"/>
  <c r="F408" i="1"/>
  <c r="F27" i="5"/>
  <c r="F28" i="5"/>
  <c r="F107" i="1"/>
  <c r="F111" i="1"/>
  <c r="AX19" i="13"/>
  <c r="F122" i="8"/>
  <c r="J11" i="4"/>
  <c r="J12" i="4"/>
  <c r="C21" i="13"/>
  <c r="T21" i="13"/>
  <c r="G407" i="1"/>
  <c r="G405" i="1"/>
  <c r="C332" i="8"/>
  <c r="C301" i="8"/>
  <c r="F32" i="5"/>
  <c r="F37" i="5"/>
  <c r="G27" i="5"/>
  <c r="G28" i="5"/>
  <c r="G400" i="1"/>
  <c r="G402" i="1"/>
  <c r="G408" i="1"/>
  <c r="P13" i="12"/>
  <c r="O16" i="12"/>
  <c r="J13" i="12"/>
  <c r="J10" i="4"/>
  <c r="P9" i="4"/>
  <c r="F167" i="8"/>
  <c r="B14" i="12"/>
  <c r="J14" i="12"/>
  <c r="H400" i="1"/>
  <c r="H402" i="1"/>
  <c r="H32" i="5"/>
  <c r="G36" i="5"/>
  <c r="H407" i="1"/>
  <c r="H405" i="1"/>
  <c r="F38" i="5"/>
  <c r="H27" i="5"/>
  <c r="H28" i="5"/>
  <c r="G32" i="5"/>
  <c r="G37" i="5"/>
  <c r="AG66" i="8"/>
  <c r="AG67" i="8"/>
  <c r="J9" i="4"/>
  <c r="G38" i="5"/>
  <c r="I405" i="1"/>
  <c r="I407" i="1"/>
  <c r="I400" i="1"/>
  <c r="I402" i="1"/>
  <c r="I408" i="1"/>
  <c r="I32" i="5"/>
  <c r="D302" i="8"/>
  <c r="H408" i="1"/>
  <c r="H36" i="5"/>
  <c r="H37" i="5"/>
  <c r="I27" i="5"/>
  <c r="I28" i="5"/>
  <c r="H38" i="5"/>
  <c r="I36" i="5"/>
  <c r="J402" i="1"/>
  <c r="J400" i="1"/>
  <c r="J405" i="1"/>
  <c r="J36" i="5"/>
  <c r="J407" i="1"/>
  <c r="J27" i="5"/>
  <c r="J28" i="5"/>
  <c r="I37" i="5"/>
  <c r="I38" i="5"/>
  <c r="J32" i="5"/>
  <c r="J37" i="5"/>
  <c r="K405" i="1"/>
  <c r="K407" i="1"/>
  <c r="K400" i="1"/>
  <c r="K402" i="1"/>
  <c r="K408" i="1"/>
  <c r="K27" i="5"/>
  <c r="K28" i="5"/>
  <c r="J408" i="1"/>
  <c r="J38" i="5"/>
  <c r="L27" i="5"/>
  <c r="L28" i="5"/>
  <c r="K36" i="5"/>
  <c r="L402" i="1"/>
  <c r="L400" i="1"/>
  <c r="L405" i="1"/>
  <c r="L36" i="5"/>
  <c r="L407" i="1"/>
  <c r="K32" i="5"/>
  <c r="K37" i="5"/>
  <c r="K38" i="5"/>
  <c r="L408" i="1"/>
  <c r="L32" i="5"/>
  <c r="L37" i="5"/>
  <c r="M407" i="1"/>
  <c r="M405" i="1"/>
  <c r="M36" i="5"/>
  <c r="M27" i="5"/>
  <c r="M28" i="5"/>
  <c r="N405" i="1"/>
  <c r="N407" i="1"/>
  <c r="N402" i="1"/>
  <c r="N32" i="5"/>
  <c r="N400" i="1"/>
  <c r="M400" i="1"/>
  <c r="M402" i="1"/>
  <c r="M408" i="1"/>
  <c r="L38" i="5"/>
  <c r="N27" i="5"/>
  <c r="N28" i="5"/>
  <c r="O400" i="1"/>
  <c r="O402" i="1"/>
  <c r="M32" i="5"/>
  <c r="M37" i="5"/>
  <c r="N408" i="1"/>
  <c r="N36" i="5"/>
  <c r="O407" i="1"/>
  <c r="O36" i="5"/>
  <c r="O405" i="1"/>
  <c r="O27" i="5"/>
  <c r="O28" i="5"/>
  <c r="N37" i="5"/>
  <c r="P405" i="1"/>
  <c r="P407" i="1"/>
  <c r="N38" i="5"/>
  <c r="O408" i="1"/>
  <c r="O32" i="5"/>
  <c r="O37" i="5"/>
  <c r="P402" i="1"/>
  <c r="P408" i="1"/>
  <c r="P400" i="1"/>
  <c r="P32" i="5"/>
  <c r="M38" i="5"/>
  <c r="P27" i="5"/>
  <c r="P28" i="5"/>
  <c r="Q27" i="5"/>
  <c r="Q28" i="5"/>
  <c r="Q405" i="1"/>
  <c r="Q407" i="1"/>
  <c r="O38" i="5"/>
  <c r="Q402" i="1"/>
  <c r="Q400" i="1"/>
  <c r="P36" i="5"/>
  <c r="P37" i="5"/>
  <c r="P38" i="5"/>
  <c r="R405" i="1"/>
  <c r="R407" i="1"/>
  <c r="R400" i="1"/>
  <c r="R32" i="5"/>
  <c r="R402" i="1"/>
  <c r="Q36" i="5"/>
  <c r="R27" i="5"/>
  <c r="R28" i="5"/>
  <c r="Q32" i="5"/>
  <c r="Q37" i="5"/>
  <c r="Q408" i="1"/>
  <c r="S407" i="1"/>
  <c r="S405" i="1"/>
  <c r="S36" i="5"/>
  <c r="R408" i="1"/>
  <c r="R36" i="5"/>
  <c r="Q38" i="5"/>
  <c r="S32" i="5"/>
  <c r="S37" i="5"/>
  <c r="S402" i="1"/>
  <c r="S408" i="1"/>
  <c r="S400" i="1"/>
  <c r="R37" i="5"/>
  <c r="S27" i="5"/>
  <c r="S28" i="5"/>
  <c r="T400" i="1"/>
  <c r="T402" i="1"/>
  <c r="T407" i="1"/>
  <c r="T36" i="5"/>
  <c r="T405" i="1"/>
  <c r="S38" i="5"/>
  <c r="R38" i="5"/>
  <c r="T27" i="5"/>
  <c r="T28" i="5"/>
  <c r="U27" i="5"/>
  <c r="U28" i="5"/>
  <c r="T32" i="5"/>
  <c r="T37" i="5"/>
  <c r="U407" i="1"/>
  <c r="U405" i="1"/>
  <c r="U400" i="1"/>
  <c r="U402" i="1"/>
  <c r="U408" i="1"/>
  <c r="U32" i="5"/>
  <c r="T408" i="1"/>
  <c r="T38" i="5"/>
  <c r="V405" i="1"/>
  <c r="V407" i="1"/>
  <c r="V27" i="5"/>
  <c r="V28" i="5"/>
  <c r="U36" i="5"/>
  <c r="U37" i="5"/>
  <c r="U38" i="5"/>
  <c r="W400" i="1"/>
  <c r="W402" i="1"/>
  <c r="V36" i="5"/>
  <c r="V402" i="1"/>
  <c r="V408" i="1"/>
  <c r="V400" i="1"/>
  <c r="W27" i="5"/>
  <c r="W28" i="5"/>
  <c r="X400" i="1"/>
  <c r="X402" i="1"/>
  <c r="X32" i="5"/>
  <c r="V32" i="5"/>
  <c r="V37" i="5"/>
  <c r="W32" i="5"/>
  <c r="W405" i="1"/>
  <c r="W407" i="1"/>
  <c r="W408" i="1"/>
  <c r="X27" i="5"/>
  <c r="X28" i="5"/>
  <c r="X407" i="1"/>
  <c r="X405" i="1"/>
  <c r="V38" i="5"/>
  <c r="X36" i="5"/>
  <c r="W36" i="5"/>
  <c r="W37" i="5"/>
  <c r="X408" i="1"/>
  <c r="Y27" i="5"/>
  <c r="Y28" i="5"/>
  <c r="AG72" i="8"/>
  <c r="Y402" i="1"/>
  <c r="Y32" i="5"/>
  <c r="Y400" i="1"/>
  <c r="Y405" i="1"/>
  <c r="Y36" i="5"/>
  <c r="Y407" i="1"/>
  <c r="X37" i="5"/>
  <c r="X38" i="5"/>
  <c r="AG73" i="8"/>
  <c r="W38" i="5"/>
  <c r="Y408" i="1"/>
  <c r="Z32" i="5"/>
  <c r="Z400" i="1"/>
  <c r="Z402" i="1"/>
  <c r="Z27" i="5"/>
  <c r="Z28" i="5"/>
  <c r="Z407" i="1"/>
  <c r="Z405" i="1"/>
  <c r="Y37" i="5"/>
  <c r="Y38" i="5"/>
  <c r="AA407" i="1"/>
  <c r="AA405" i="1"/>
  <c r="AA36" i="5"/>
  <c r="Z36" i="5"/>
  <c r="AA400" i="1"/>
  <c r="AA402" i="1"/>
  <c r="AA408" i="1"/>
  <c r="Z408" i="1"/>
  <c r="Z37" i="5"/>
  <c r="AA27" i="5"/>
  <c r="AA28" i="5"/>
  <c r="AB32" i="5"/>
  <c r="AB402" i="1"/>
  <c r="AB400" i="1"/>
  <c r="AB407" i="1"/>
  <c r="AB405" i="1"/>
  <c r="AB36" i="5"/>
  <c r="Z38" i="5"/>
  <c r="AA32" i="5"/>
  <c r="AA37" i="5"/>
  <c r="AB27" i="5"/>
  <c r="AB28" i="5"/>
  <c r="AC407" i="1"/>
  <c r="AC405" i="1"/>
  <c r="AA38" i="5"/>
  <c r="AB408" i="1"/>
  <c r="AB37" i="5"/>
  <c r="AC400" i="1"/>
  <c r="AC402" i="1"/>
  <c r="AC408" i="1"/>
  <c r="AC32" i="5"/>
  <c r="AC27" i="5"/>
  <c r="AC28" i="5"/>
  <c r="AI432" i="1"/>
  <c r="AB38" i="5"/>
  <c r="AD407" i="1"/>
  <c r="AD405" i="1"/>
  <c r="AD400" i="1"/>
  <c r="AD402" i="1"/>
  <c r="AC36" i="5"/>
  <c r="AC37" i="5"/>
  <c r="AD27" i="5"/>
  <c r="AD28" i="5"/>
  <c r="AG52" i="8"/>
  <c r="AE402" i="1"/>
  <c r="AE400" i="1"/>
  <c r="AD32" i="5"/>
  <c r="AD36" i="5"/>
  <c r="AC38" i="5"/>
  <c r="AE407" i="1"/>
  <c r="AE405" i="1"/>
  <c r="AD408" i="1"/>
  <c r="AE27" i="5"/>
  <c r="AE28" i="5"/>
  <c r="AG53" i="8"/>
  <c r="AF400" i="1"/>
  <c r="AF402" i="1"/>
  <c r="AG407" i="1"/>
  <c r="AG36" i="5"/>
  <c r="AE36" i="5"/>
  <c r="AG400" i="1"/>
  <c r="AG402" i="1"/>
  <c r="AG408" i="1"/>
  <c r="AG27" i="5"/>
  <c r="AG28" i="5"/>
  <c r="AD37" i="5"/>
  <c r="AE32" i="5"/>
  <c r="AE37" i="5"/>
  <c r="AE408" i="1"/>
  <c r="AF27" i="5"/>
  <c r="AF28" i="5"/>
  <c r="AD38" i="5"/>
  <c r="AG32" i="5"/>
  <c r="AG37" i="5"/>
  <c r="AE38" i="5"/>
  <c r="AF407" i="1"/>
  <c r="AF408" i="1"/>
  <c r="AF405" i="1"/>
  <c r="AG405" i="1"/>
  <c r="AF32" i="5"/>
  <c r="AG38" i="5"/>
  <c r="AF36" i="5"/>
  <c r="AF37" i="5"/>
  <c r="AF38" i="5"/>
  <c r="AG60" i="8"/>
  <c r="AG61" i="8"/>
  <c r="J11" i="12"/>
  <c r="I16" i="12"/>
  <c r="H11" i="12"/>
  <c r="T24" i="13"/>
  <c r="AV24" i="13"/>
  <c r="C19" i="13"/>
  <c r="B29" i="13"/>
  <c r="AX29" i="13"/>
  <c r="F80" i="1"/>
  <c r="F81" i="1"/>
  <c r="E83" i="1"/>
  <c r="C22" i="13"/>
  <c r="E302" i="8"/>
  <c r="H9" i="12"/>
  <c r="AX18" i="13"/>
  <c r="C13" i="12"/>
  <c r="C43" i="6"/>
  <c r="C344" i="1"/>
  <c r="D303" i="8"/>
  <c r="H11" i="4"/>
  <c r="AX24" i="13"/>
  <c r="E85" i="1"/>
  <c r="I121" i="1"/>
  <c r="P13" i="4"/>
  <c r="C11" i="12"/>
  <c r="D109" i="1"/>
  <c r="D107" i="1"/>
  <c r="D111" i="1"/>
  <c r="AW19" i="13"/>
  <c r="AX22" i="13"/>
  <c r="AW21" i="13"/>
  <c r="G129" i="1"/>
  <c r="AW18" i="13"/>
  <c r="AW22" i="13"/>
  <c r="C16" i="12"/>
  <c r="G169" i="8"/>
  <c r="B124" i="1"/>
  <c r="C9" i="4"/>
  <c r="B163" i="8"/>
  <c r="B165" i="8"/>
  <c r="D85" i="1"/>
  <c r="D332" i="8"/>
  <c r="D301" i="8"/>
  <c r="H9" i="4"/>
  <c r="N11" i="4"/>
  <c r="I125" i="1"/>
  <c r="H125" i="1"/>
  <c r="F302" i="8"/>
  <c r="P12" i="4"/>
  <c r="H121" i="1"/>
  <c r="P11" i="4"/>
  <c r="E163" i="8"/>
  <c r="E124" i="1"/>
  <c r="C12" i="4"/>
  <c r="B12" i="4"/>
  <c r="P10" i="4"/>
  <c r="O16" i="4"/>
  <c r="I16" i="4"/>
  <c r="J13" i="4"/>
  <c r="B17" i="11"/>
  <c r="E17" i="11"/>
  <c r="D124" i="1"/>
  <c r="C11" i="4"/>
  <c r="B11" i="4"/>
  <c r="F124" i="1"/>
  <c r="G18" i="11"/>
  <c r="F18" i="11"/>
  <c r="G17" i="11"/>
  <c r="F17" i="11"/>
  <c r="D260" i="8"/>
  <c r="D42" i="6"/>
  <c r="D169" i="8"/>
  <c r="H171" i="8"/>
  <c r="H260" i="8"/>
  <c r="H42" i="6"/>
  <c r="G171" i="8"/>
  <c r="G260" i="8"/>
  <c r="G42" i="6"/>
  <c r="E303" i="8"/>
  <c r="C15" i="13"/>
  <c r="C14" i="13"/>
  <c r="C16" i="13"/>
  <c r="B23" i="13"/>
  <c r="B85" i="1"/>
  <c r="B9" i="4"/>
  <c r="E16" i="4"/>
  <c r="F171" i="8"/>
  <c r="F260" i="8"/>
  <c r="F42" i="6"/>
  <c r="E260" i="8"/>
  <c r="E42" i="6"/>
  <c r="E169" i="8"/>
  <c r="D163" i="8"/>
  <c r="C163" i="8"/>
  <c r="C124" i="1"/>
  <c r="C10" i="4"/>
  <c r="F163" i="8"/>
  <c r="C13" i="4"/>
  <c r="C14" i="4"/>
  <c r="B14" i="4"/>
  <c r="C15" i="4"/>
  <c r="B15" i="4"/>
  <c r="D43" i="6"/>
  <c r="D344" i="1"/>
  <c r="J260" i="8"/>
  <c r="J42" i="6"/>
  <c r="J171" i="8"/>
  <c r="G344" i="1"/>
  <c r="G43" i="6"/>
  <c r="H43" i="6"/>
  <c r="H344" i="1"/>
  <c r="I171" i="8"/>
  <c r="I260" i="8"/>
  <c r="I42" i="6"/>
  <c r="AG16" i="13"/>
  <c r="T13" i="13"/>
  <c r="B87" i="1"/>
  <c r="AV15" i="13"/>
  <c r="E301" i="8"/>
  <c r="E332" i="8"/>
  <c r="G302" i="8"/>
  <c r="N10" i="4"/>
  <c r="H10" i="4"/>
  <c r="E344" i="1"/>
  <c r="E43" i="6"/>
  <c r="F344" i="1"/>
  <c r="F43" i="6"/>
  <c r="B10" i="4"/>
  <c r="C16" i="4"/>
  <c r="B13" i="4"/>
  <c r="I43" i="6"/>
  <c r="I344" i="1"/>
  <c r="K260" i="8"/>
  <c r="K42" i="6"/>
  <c r="K171" i="8"/>
  <c r="J344" i="1"/>
  <c r="J43" i="6"/>
  <c r="AX15" i="13"/>
  <c r="B12" i="12"/>
  <c r="B13" i="12"/>
  <c r="N9" i="12"/>
  <c r="F303" i="8"/>
  <c r="T16" i="13"/>
  <c r="N10" i="12"/>
  <c r="N11" i="12"/>
  <c r="B11" i="12"/>
  <c r="B196" i="8"/>
  <c r="B16" i="4"/>
  <c r="L260" i="8"/>
  <c r="L42" i="6"/>
  <c r="L171" i="8"/>
  <c r="K344" i="1"/>
  <c r="K43" i="6"/>
  <c r="B10" i="12"/>
  <c r="H10" i="12"/>
  <c r="B13" i="7"/>
  <c r="B14" i="7"/>
  <c r="T26" i="13"/>
  <c r="F301" i="8"/>
  <c r="F332" i="8"/>
  <c r="E16" i="12"/>
  <c r="D251" i="8"/>
  <c r="D23" i="6"/>
  <c r="D168" i="8"/>
  <c r="D172" i="8"/>
  <c r="D200" i="8"/>
  <c r="H302" i="8"/>
  <c r="L43" i="6"/>
  <c r="L344" i="1"/>
  <c r="M260" i="8"/>
  <c r="M42" i="6"/>
  <c r="M171" i="8"/>
  <c r="B9" i="12"/>
  <c r="B16" i="12"/>
  <c r="G303" i="8"/>
  <c r="D24" i="6"/>
  <c r="D49" i="6"/>
  <c r="D51" i="6"/>
  <c r="D326" i="1"/>
  <c r="E168" i="8"/>
  <c r="C333" i="8"/>
  <c r="N171" i="8"/>
  <c r="N260" i="8"/>
  <c r="N42" i="6"/>
  <c r="M43" i="6"/>
  <c r="M344" i="1"/>
  <c r="G301" i="8"/>
  <c r="G332" i="8"/>
  <c r="B24" i="7"/>
  <c r="B25" i="7"/>
  <c r="E384" i="1"/>
  <c r="I302" i="8"/>
  <c r="D333" i="8"/>
  <c r="P171" i="8"/>
  <c r="P260" i="8"/>
  <c r="P42" i="6"/>
  <c r="O171" i="8"/>
  <c r="O260" i="8"/>
  <c r="O42" i="6"/>
  <c r="Q260" i="8"/>
  <c r="Q42" i="6"/>
  <c r="Q171" i="8"/>
  <c r="N344" i="1"/>
  <c r="N43" i="6"/>
  <c r="H303" i="8"/>
  <c r="R260" i="8"/>
  <c r="R42" i="6"/>
  <c r="R171" i="8"/>
  <c r="O43" i="6"/>
  <c r="O344" i="1"/>
  <c r="Q344" i="1"/>
  <c r="Q43" i="6"/>
  <c r="T260" i="8"/>
  <c r="T42" i="6"/>
  <c r="T171" i="8"/>
  <c r="S260" i="8"/>
  <c r="S42" i="6"/>
  <c r="S171" i="8"/>
  <c r="P344" i="1"/>
  <c r="P43" i="6"/>
  <c r="U260" i="8"/>
  <c r="U42" i="6"/>
  <c r="U171" i="8"/>
  <c r="H301" i="8"/>
  <c r="H332" i="8"/>
  <c r="J302" i="8"/>
  <c r="V260" i="8"/>
  <c r="V42" i="6"/>
  <c r="T344" i="1"/>
  <c r="T43" i="6"/>
  <c r="R43" i="6"/>
  <c r="R344" i="1"/>
  <c r="S43" i="6"/>
  <c r="S344" i="1"/>
  <c r="U43" i="6"/>
  <c r="U344" i="1"/>
  <c r="V344" i="1"/>
  <c r="V43" i="6"/>
  <c r="I303" i="8"/>
  <c r="V171" i="8"/>
  <c r="AG46" i="8"/>
  <c r="W260" i="8"/>
  <c r="W42" i="6"/>
  <c r="W171" i="8"/>
  <c r="I301" i="8"/>
  <c r="I332" i="8"/>
  <c r="K302" i="8"/>
  <c r="X171" i="8"/>
  <c r="X260" i="8"/>
  <c r="X42" i="6"/>
  <c r="AG47" i="8"/>
  <c r="J303" i="8"/>
  <c r="W344" i="1"/>
  <c r="W43" i="6"/>
  <c r="J301" i="8"/>
  <c r="J332" i="8"/>
  <c r="X43" i="6"/>
  <c r="X344" i="1"/>
  <c r="Y260" i="8"/>
  <c r="Y42" i="6"/>
  <c r="Y171" i="8"/>
  <c r="L302" i="8"/>
  <c r="Z171" i="8"/>
  <c r="Z260" i="8"/>
  <c r="Z42" i="6"/>
  <c r="Y43" i="6"/>
  <c r="Y344" i="1"/>
  <c r="K303" i="8"/>
  <c r="D196" i="8"/>
  <c r="AA171" i="8"/>
  <c r="AA260" i="8"/>
  <c r="AA42" i="6"/>
  <c r="K301" i="8"/>
  <c r="K332" i="8"/>
  <c r="C196" i="8"/>
  <c r="Z344" i="1"/>
  <c r="Z43" i="6"/>
  <c r="L303" i="8"/>
  <c r="AA43" i="6"/>
  <c r="AA344" i="1"/>
  <c r="AB260" i="8"/>
  <c r="AB42" i="6"/>
  <c r="AB171" i="8"/>
  <c r="AC171" i="8"/>
  <c r="AC260" i="8"/>
  <c r="AC42" i="6"/>
  <c r="AB344" i="1"/>
  <c r="AB43" i="6"/>
  <c r="L301" i="8"/>
  <c r="L332" i="8"/>
  <c r="AC344" i="1"/>
  <c r="AC43" i="6"/>
  <c r="AD171" i="8"/>
  <c r="AD260" i="8"/>
  <c r="AD42" i="6"/>
  <c r="AD43" i="6"/>
  <c r="AD344" i="1"/>
  <c r="AE260" i="8"/>
  <c r="AE42" i="6"/>
  <c r="AE171" i="8"/>
  <c r="M332" i="8"/>
  <c r="O302" i="8"/>
  <c r="AE43" i="6"/>
  <c r="AE344" i="1"/>
  <c r="AF171" i="8"/>
  <c r="AF260" i="8"/>
  <c r="AF42" i="6"/>
  <c r="AF43" i="6"/>
  <c r="AF344" i="1"/>
  <c r="N332" i="8"/>
  <c r="AG260" i="8"/>
  <c r="AG42" i="6"/>
  <c r="AG171" i="8"/>
  <c r="P302" i="8"/>
  <c r="AG344" i="1"/>
  <c r="AG43" i="6"/>
  <c r="O303" i="8"/>
  <c r="O332" i="8"/>
  <c r="O301" i="8"/>
  <c r="Q302" i="8"/>
  <c r="P303" i="8"/>
  <c r="P301" i="8"/>
  <c r="P332" i="8"/>
  <c r="R302" i="8"/>
  <c r="Q303" i="8"/>
  <c r="AG40" i="8"/>
  <c r="AG41" i="8"/>
  <c r="Q332" i="8"/>
  <c r="Q301" i="8"/>
  <c r="S302" i="8"/>
  <c r="AI435" i="1"/>
  <c r="R303" i="8"/>
  <c r="R301" i="8"/>
  <c r="R332" i="8"/>
  <c r="T302" i="8"/>
  <c r="S303" i="8"/>
  <c r="S301" i="8"/>
  <c r="S332" i="8"/>
  <c r="U302" i="8"/>
  <c r="T303" i="8"/>
  <c r="T332" i="8"/>
  <c r="T301" i="8"/>
  <c r="V302" i="8"/>
  <c r="U303" i="8"/>
  <c r="U332" i="8"/>
  <c r="U301" i="8"/>
  <c r="W302" i="8"/>
  <c r="V303" i="8"/>
  <c r="V301" i="8"/>
  <c r="V332" i="8"/>
  <c r="W303" i="8"/>
  <c r="W301" i="8"/>
  <c r="W332" i="8"/>
  <c r="Y302" i="8"/>
  <c r="X332" i="8"/>
  <c r="Z302" i="8"/>
  <c r="Y303" i="8"/>
  <c r="Y332" i="8"/>
  <c r="Y301" i="8"/>
  <c r="AA302" i="8"/>
  <c r="Z303" i="8"/>
  <c r="Z301" i="8"/>
  <c r="Z332" i="8"/>
  <c r="AB302" i="8"/>
  <c r="AA303" i="8"/>
  <c r="AA301" i="8"/>
  <c r="AA332" i="8"/>
  <c r="AC302" i="8"/>
  <c r="AB303" i="8"/>
  <c r="AB332" i="8"/>
  <c r="AB301" i="8"/>
  <c r="AD302" i="8"/>
  <c r="AC303" i="8"/>
  <c r="AC332" i="8"/>
  <c r="AC301" i="8"/>
  <c r="AE302" i="8"/>
  <c r="AD303" i="8"/>
  <c r="AD301" i="8"/>
  <c r="AD332" i="8"/>
  <c r="AE303" i="8"/>
  <c r="AE332" i="8"/>
  <c r="AE301" i="8"/>
  <c r="B105" i="8"/>
  <c r="AF332" i="8"/>
  <c r="AG332" i="8"/>
  <c r="E391" i="1"/>
  <c r="E87" i="5"/>
  <c r="E88" i="5"/>
  <c r="E89" i="5"/>
  <c r="E90" i="5"/>
  <c r="E91" i="5"/>
  <c r="D313" i="8"/>
  <c r="E313" i="8"/>
  <c r="E164" i="8"/>
  <c r="E165" i="8"/>
  <c r="D164" i="8"/>
  <c r="D165" i="8"/>
  <c r="D173" i="8"/>
  <c r="D174" i="8"/>
  <c r="D13" i="7"/>
  <c r="D14" i="7"/>
  <c r="D24" i="7"/>
  <c r="D25" i="7"/>
  <c r="D385" i="1"/>
  <c r="D401" i="1"/>
  <c r="D406" i="1"/>
  <c r="D392" i="1"/>
  <c r="D226" i="8"/>
  <c r="D224" i="8"/>
  <c r="D75" i="5"/>
  <c r="E224" i="8"/>
  <c r="E226" i="8"/>
  <c r="E24" i="7"/>
  <c r="E25" i="7"/>
  <c r="E385" i="1"/>
  <c r="E392" i="1"/>
  <c r="E401" i="1"/>
  <c r="E406" i="1"/>
  <c r="E13" i="7"/>
  <c r="E14" i="7"/>
  <c r="E75" i="5"/>
  <c r="C390" i="1"/>
  <c r="C383" i="1"/>
  <c r="C412" i="1"/>
  <c r="C393" i="1"/>
  <c r="C414" i="1"/>
  <c r="C415" i="1"/>
  <c r="C418" i="1"/>
  <c r="C416" i="1"/>
  <c r="C417" i="1"/>
  <c r="C420" i="1"/>
  <c r="C422" i="1"/>
  <c r="C66" i="5"/>
  <c r="C271" i="8"/>
  <c r="C67" i="5"/>
  <c r="C272" i="8"/>
  <c r="C68" i="5"/>
  <c r="C273" i="8"/>
  <c r="C270" i="8"/>
  <c r="C419" i="1"/>
  <c r="C421" i="1"/>
  <c r="C423" i="1"/>
  <c r="C70" i="5"/>
  <c r="C276" i="8"/>
  <c r="C71" i="5"/>
  <c r="C277" i="8"/>
  <c r="C72" i="5"/>
  <c r="C278" i="8"/>
  <c r="C275" i="8"/>
  <c r="C269" i="8"/>
  <c r="C291" i="8"/>
  <c r="C292" i="8"/>
  <c r="C294" i="8"/>
  <c r="C313" i="8"/>
  <c r="C7" i="2"/>
  <c r="C73" i="5"/>
  <c r="C69" i="5"/>
  <c r="C74" i="5"/>
  <c r="C8" i="2"/>
  <c r="C11" i="2"/>
  <c r="C27" i="2"/>
  <c r="C307" i="8"/>
  <c r="D307" i="8"/>
  <c r="E307" i="8"/>
  <c r="C239" i="8"/>
  <c r="C240" i="8"/>
  <c r="C164" i="8"/>
  <c r="C165" i="8"/>
  <c r="C168" i="8"/>
  <c r="C172" i="8"/>
  <c r="C173" i="8"/>
  <c r="C174" i="8"/>
  <c r="C8" i="7"/>
  <c r="C9" i="7"/>
  <c r="C11" i="7"/>
  <c r="C12" i="7"/>
  <c r="C13" i="7"/>
  <c r="C14" i="7"/>
  <c r="C406" i="1"/>
  <c r="C401" i="1"/>
  <c r="C392" i="1"/>
  <c r="D391" i="1"/>
  <c r="C385" i="1"/>
  <c r="C19" i="7"/>
  <c r="C20" i="7"/>
  <c r="C22" i="7"/>
  <c r="C23" i="7"/>
  <c r="C24" i="7"/>
  <c r="C25" i="7"/>
  <c r="E204" i="8"/>
  <c r="C226" i="8"/>
  <c r="C224" i="8"/>
  <c r="C75" i="5"/>
  <c r="D204" i="8"/>
  <c r="C204" i="8"/>
  <c r="C394" i="1"/>
  <c r="D384" i="1"/>
  <c r="C251" i="8"/>
  <c r="C23" i="6"/>
  <c r="C326" i="1"/>
  <c r="C24" i="6"/>
  <c r="C49" i="6"/>
  <c r="C51" i="6"/>
  <c r="C200" i="8"/>
  <c r="C386" i="1"/>
  <c r="B383" i="1"/>
  <c r="C384" i="1"/>
  <c r="B292" i="8"/>
  <c r="B294" i="8"/>
  <c r="B313" i="8"/>
  <c r="C314" i="8"/>
  <c r="D314" i="8"/>
  <c r="E314" i="8"/>
  <c r="F314" i="8"/>
  <c r="B7" i="2"/>
  <c r="B11" i="2"/>
  <c r="B27" i="2"/>
  <c r="B28" i="2"/>
  <c r="C28" i="2"/>
  <c r="D28" i="2"/>
  <c r="D306" i="8"/>
  <c r="D305" i="8"/>
  <c r="D198" i="8"/>
  <c r="D206" i="8"/>
  <c r="D312" i="8"/>
  <c r="D310" i="8"/>
  <c r="D220" i="8"/>
  <c r="D214" i="8"/>
  <c r="D216" i="8"/>
  <c r="C312" i="8"/>
  <c r="C310" i="8"/>
  <c r="C216" i="8"/>
  <c r="C214" i="8"/>
  <c r="C220" i="8"/>
  <c r="C306" i="8"/>
  <c r="C305" i="8"/>
  <c r="C198" i="8"/>
  <c r="C206" i="8"/>
  <c r="D308" i="8"/>
  <c r="D212" i="8"/>
  <c r="D208" i="8"/>
  <c r="D222" i="8"/>
  <c r="D319" i="8"/>
  <c r="D323" i="8"/>
  <c r="C319" i="8"/>
  <c r="C308" i="8"/>
  <c r="C323" i="8"/>
  <c r="C212" i="8"/>
  <c r="C208" i="8"/>
  <c r="C222" i="8"/>
  <c r="D325" i="8"/>
  <c r="D116" i="5"/>
  <c r="D118" i="5"/>
  <c r="C325" i="8"/>
  <c r="D326" i="8"/>
  <c r="C116" i="5"/>
  <c r="C118" i="5"/>
  <c r="B312" i="8"/>
  <c r="B310" i="8"/>
  <c r="B319" i="8"/>
  <c r="B306" i="8"/>
  <c r="B305" i="8"/>
  <c r="B308" i="8"/>
  <c r="B325" i="8"/>
  <c r="C326" i="8"/>
  <c r="B168" i="8"/>
  <c r="B172" i="8"/>
  <c r="B173" i="8"/>
  <c r="B175" i="8"/>
  <c r="C175" i="8"/>
  <c r="D175" i="8"/>
  <c r="E312" i="8"/>
  <c r="E310" i="8"/>
  <c r="E216" i="8"/>
  <c r="E220" i="8"/>
  <c r="B239" i="8"/>
  <c r="B240" i="8"/>
  <c r="B390" i="1"/>
  <c r="C391" i="1"/>
  <c r="B323" i="8"/>
  <c r="B220" i="8"/>
  <c r="B214" i="8"/>
  <c r="B216" i="8"/>
  <c r="B222" i="8"/>
  <c r="B208" i="8"/>
  <c r="B212" i="8"/>
  <c r="B412" i="1"/>
  <c r="B393" i="1"/>
  <c r="B414" i="1"/>
  <c r="B415" i="1"/>
  <c r="B418" i="1"/>
  <c r="B416" i="1"/>
  <c r="B417" i="1"/>
  <c r="B420" i="1"/>
  <c r="B422" i="1"/>
  <c r="B419" i="1"/>
  <c r="B421" i="1"/>
  <c r="B423" i="1"/>
  <c r="B198" i="8"/>
  <c r="B206" i="8"/>
  <c r="B226" i="8"/>
  <c r="B224" i="8"/>
  <c r="B174" i="8"/>
  <c r="B251" i="8"/>
  <c r="B23" i="6"/>
  <c r="B24" i="6"/>
  <c r="B49" i="6"/>
  <c r="B51" i="6"/>
  <c r="B200" i="8"/>
  <c r="B116" i="5"/>
  <c r="B118" i="5"/>
  <c r="B386" i="1"/>
  <c r="AK16" i="13"/>
  <c r="AT16" i="13"/>
  <c r="AT13" i="13"/>
  <c r="AV13" i="13"/>
  <c r="AX13" i="13"/>
  <c r="AV16" i="13"/>
  <c r="AW14" i="13"/>
  <c r="AX16" i="13"/>
  <c r="AW15" i="13"/>
  <c r="AW13" i="13"/>
  <c r="AW16" i="13"/>
  <c r="AK23" i="13"/>
  <c r="AL23" i="13"/>
  <c r="AM23" i="13"/>
  <c r="AN23" i="13"/>
  <c r="AO23" i="13"/>
  <c r="AP23" i="13"/>
  <c r="AQ23" i="13"/>
  <c r="AR23" i="13"/>
  <c r="AS23" i="13"/>
  <c r="AT23" i="13"/>
  <c r="AV23" i="13"/>
  <c r="AX23" i="13"/>
  <c r="AK26" i="13"/>
  <c r="AL26" i="13"/>
  <c r="AM26" i="13"/>
  <c r="AN26" i="13"/>
  <c r="AO26" i="13"/>
  <c r="AP26" i="13"/>
  <c r="AQ26" i="13"/>
  <c r="AR26" i="13"/>
  <c r="AS26" i="13"/>
  <c r="AT26" i="13"/>
  <c r="AV26" i="13"/>
  <c r="AX26" i="13"/>
  <c r="F254" i="8"/>
  <c r="G254" i="8"/>
  <c r="H254" i="8"/>
  <c r="I254" i="8"/>
  <c r="J254" i="8"/>
  <c r="K254" i="8"/>
  <c r="L254" i="8"/>
  <c r="M254" i="8"/>
  <c r="N254" i="8"/>
  <c r="O254" i="8"/>
  <c r="P254" i="8"/>
  <c r="Q254" i="8"/>
  <c r="R254" i="8"/>
  <c r="S254" i="8"/>
  <c r="T254" i="8"/>
  <c r="U254" i="8"/>
  <c r="V254" i="8"/>
  <c r="W254" i="8"/>
  <c r="X254" i="8"/>
  <c r="Y254" i="8"/>
  <c r="Z254" i="8"/>
  <c r="AA254" i="8"/>
  <c r="AB254" i="8"/>
  <c r="AC254" i="8"/>
  <c r="AD254" i="8"/>
  <c r="AE254" i="8"/>
  <c r="AF254" i="8"/>
  <c r="AG252" i="8"/>
  <c r="AG383" i="1"/>
  <c r="AG412" i="1"/>
  <c r="AG390" i="1"/>
  <c r="AG393" i="1"/>
  <c r="AG414" i="1"/>
  <c r="AG415" i="1"/>
  <c r="AG418" i="1"/>
  <c r="AG416" i="1"/>
  <c r="AG417" i="1"/>
  <c r="AG420" i="1"/>
  <c r="AG422" i="1"/>
  <c r="AG66" i="5"/>
  <c r="AG271" i="8"/>
  <c r="AG67" i="5"/>
  <c r="AG272" i="8"/>
  <c r="AG68" i="5"/>
  <c r="AG273" i="8"/>
  <c r="AG270" i="8"/>
  <c r="AG419" i="1"/>
  <c r="AG421" i="1"/>
  <c r="AG423" i="1"/>
  <c r="AG70" i="5"/>
  <c r="AG276" i="8"/>
  <c r="AG71" i="5"/>
  <c r="AG277" i="8"/>
  <c r="AG72" i="5"/>
  <c r="AG278" i="8"/>
  <c r="AG275" i="8"/>
  <c r="AG269" i="8"/>
  <c r="AG291" i="8"/>
  <c r="AG292" i="8"/>
  <c r="AG294" i="8"/>
  <c r="AG313" i="8"/>
  <c r="F252" i="8"/>
  <c r="F383" i="1"/>
  <c r="F412" i="1"/>
  <c r="F390" i="1"/>
  <c r="F393" i="1"/>
  <c r="F414" i="1"/>
  <c r="F415" i="1"/>
  <c r="F418" i="1"/>
  <c r="F416" i="1"/>
  <c r="F417" i="1"/>
  <c r="F420" i="1"/>
  <c r="F422" i="1"/>
  <c r="F66" i="5"/>
  <c r="F271" i="8"/>
  <c r="F67" i="5"/>
  <c r="F272" i="8"/>
  <c r="F68" i="5"/>
  <c r="F273" i="8"/>
  <c r="F270" i="8"/>
  <c r="F419" i="1"/>
  <c r="F421" i="1"/>
  <c r="F423" i="1"/>
  <c r="F70" i="5"/>
  <c r="F276" i="8"/>
  <c r="F71" i="5"/>
  <c r="F277" i="8"/>
  <c r="F72" i="5"/>
  <c r="F278" i="8"/>
  <c r="F275" i="8"/>
  <c r="F269" i="8"/>
  <c r="F291" i="8"/>
  <c r="F292" i="8"/>
  <c r="F294" i="8"/>
  <c r="F313" i="8"/>
  <c r="G314" i="8"/>
  <c r="G252" i="8"/>
  <c r="G383" i="1"/>
  <c r="G412" i="1"/>
  <c r="G390" i="1"/>
  <c r="G393" i="1"/>
  <c r="G414" i="1"/>
  <c r="G415" i="1"/>
  <c r="G418" i="1"/>
  <c r="G416" i="1"/>
  <c r="G417" i="1"/>
  <c r="G420" i="1"/>
  <c r="G422" i="1"/>
  <c r="G66" i="5"/>
  <c r="G271" i="8"/>
  <c r="G67" i="5"/>
  <c r="G272" i="8"/>
  <c r="G68" i="5"/>
  <c r="G273" i="8"/>
  <c r="G270" i="8"/>
  <c r="G419" i="1"/>
  <c r="G421" i="1"/>
  <c r="G423" i="1"/>
  <c r="G70" i="5"/>
  <c r="G276" i="8"/>
  <c r="G71" i="5"/>
  <c r="G277" i="8"/>
  <c r="G72" i="5"/>
  <c r="G278" i="8"/>
  <c r="G275" i="8"/>
  <c r="G269" i="8"/>
  <c r="G291" i="8"/>
  <c r="G292" i="8"/>
  <c r="G294" i="8"/>
  <c r="G313" i="8"/>
  <c r="H314" i="8"/>
  <c r="H252" i="8"/>
  <c r="H383" i="1"/>
  <c r="H412" i="1"/>
  <c r="H390" i="1"/>
  <c r="H393" i="1"/>
  <c r="H414" i="1"/>
  <c r="H415" i="1"/>
  <c r="H418" i="1"/>
  <c r="H416" i="1"/>
  <c r="H417" i="1"/>
  <c r="H420" i="1"/>
  <c r="H422" i="1"/>
  <c r="H66" i="5"/>
  <c r="H271" i="8"/>
  <c r="H67" i="5"/>
  <c r="H272" i="8"/>
  <c r="H68" i="5"/>
  <c r="H273" i="8"/>
  <c r="H270" i="8"/>
  <c r="H419" i="1"/>
  <c r="H421" i="1"/>
  <c r="H423" i="1"/>
  <c r="H70" i="5"/>
  <c r="H276" i="8"/>
  <c r="H71" i="5"/>
  <c r="H277" i="8"/>
  <c r="H72" i="5"/>
  <c r="H278" i="8"/>
  <c r="H275" i="8"/>
  <c r="H269" i="8"/>
  <c r="H291" i="8"/>
  <c r="H292" i="8"/>
  <c r="H294" i="8"/>
  <c r="H313" i="8"/>
  <c r="I314" i="8"/>
  <c r="I252" i="8"/>
  <c r="I383" i="1"/>
  <c r="I412" i="1"/>
  <c r="I390" i="1"/>
  <c r="I393" i="1"/>
  <c r="I414" i="1"/>
  <c r="I415" i="1"/>
  <c r="I418" i="1"/>
  <c r="I416" i="1"/>
  <c r="I417" i="1"/>
  <c r="I420" i="1"/>
  <c r="I422" i="1"/>
  <c r="I66" i="5"/>
  <c r="I271" i="8"/>
  <c r="I67" i="5"/>
  <c r="I272" i="8"/>
  <c r="I68" i="5"/>
  <c r="I273" i="8"/>
  <c r="I270" i="8"/>
  <c r="I419" i="1"/>
  <c r="I421" i="1"/>
  <c r="I423" i="1"/>
  <c r="I70" i="5"/>
  <c r="I276" i="8"/>
  <c r="I71" i="5"/>
  <c r="I277" i="8"/>
  <c r="I72" i="5"/>
  <c r="I278" i="8"/>
  <c r="I275" i="8"/>
  <c r="I269" i="8"/>
  <c r="I291" i="8"/>
  <c r="I292" i="8"/>
  <c r="I294" i="8"/>
  <c r="I313" i="8"/>
  <c r="J314" i="8"/>
  <c r="J252" i="8"/>
  <c r="J383" i="1"/>
  <c r="J412" i="1"/>
  <c r="J390" i="1"/>
  <c r="J393" i="1"/>
  <c r="J414" i="1"/>
  <c r="J415" i="1"/>
  <c r="J418" i="1"/>
  <c r="J416" i="1"/>
  <c r="J417" i="1"/>
  <c r="J420" i="1"/>
  <c r="J422" i="1"/>
  <c r="J66" i="5"/>
  <c r="J271" i="8"/>
  <c r="J67" i="5"/>
  <c r="J272" i="8"/>
  <c r="J68" i="5"/>
  <c r="J273" i="8"/>
  <c r="J270" i="8"/>
  <c r="J419" i="1"/>
  <c r="J421" i="1"/>
  <c r="J423" i="1"/>
  <c r="J70" i="5"/>
  <c r="J276" i="8"/>
  <c r="J71" i="5"/>
  <c r="J277" i="8"/>
  <c r="J72" i="5"/>
  <c r="J278" i="8"/>
  <c r="J275" i="8"/>
  <c r="J269" i="8"/>
  <c r="J291" i="8"/>
  <c r="J292" i="8"/>
  <c r="J294" i="8"/>
  <c r="J313" i="8"/>
  <c r="K314" i="8"/>
  <c r="K252" i="8"/>
  <c r="K383" i="1"/>
  <c r="K412" i="1"/>
  <c r="K390" i="1"/>
  <c r="K393" i="1"/>
  <c r="K414" i="1"/>
  <c r="K415" i="1"/>
  <c r="K418" i="1"/>
  <c r="K416" i="1"/>
  <c r="K417" i="1"/>
  <c r="K420" i="1"/>
  <c r="K422" i="1"/>
  <c r="K66" i="5"/>
  <c r="K271" i="8"/>
  <c r="K67" i="5"/>
  <c r="K272" i="8"/>
  <c r="K68" i="5"/>
  <c r="K273" i="8"/>
  <c r="K270" i="8"/>
  <c r="K419" i="1"/>
  <c r="K421" i="1"/>
  <c r="K423" i="1"/>
  <c r="K70" i="5"/>
  <c r="K276" i="8"/>
  <c r="K71" i="5"/>
  <c r="K277" i="8"/>
  <c r="K72" i="5"/>
  <c r="K278" i="8"/>
  <c r="K275" i="8"/>
  <c r="K269" i="8"/>
  <c r="K291" i="8"/>
  <c r="K292" i="8"/>
  <c r="K294" i="8"/>
  <c r="K313" i="8"/>
  <c r="L314" i="8"/>
  <c r="L252" i="8"/>
  <c r="L383" i="1"/>
  <c r="L412" i="1"/>
  <c r="L390" i="1"/>
  <c r="L393" i="1"/>
  <c r="L414" i="1"/>
  <c r="L415" i="1"/>
  <c r="L418" i="1"/>
  <c r="L416" i="1"/>
  <c r="L417" i="1"/>
  <c r="L420" i="1"/>
  <c r="L422" i="1"/>
  <c r="L66" i="5"/>
  <c r="L271" i="8"/>
  <c r="L67" i="5"/>
  <c r="L272" i="8"/>
  <c r="L68" i="5"/>
  <c r="L273" i="8"/>
  <c r="L270" i="8"/>
  <c r="L419" i="1"/>
  <c r="L421" i="1"/>
  <c r="L423" i="1"/>
  <c r="L70" i="5"/>
  <c r="L276" i="8"/>
  <c r="L71" i="5"/>
  <c r="L277" i="8"/>
  <c r="L72" i="5"/>
  <c r="L278" i="8"/>
  <c r="L275" i="8"/>
  <c r="L269" i="8"/>
  <c r="L291" i="8"/>
  <c r="L292" i="8"/>
  <c r="L294" i="8"/>
  <c r="L313" i="8"/>
  <c r="M314" i="8"/>
  <c r="M252" i="8"/>
  <c r="M383" i="1"/>
  <c r="M412" i="1"/>
  <c r="M390" i="1"/>
  <c r="M393" i="1"/>
  <c r="M414" i="1"/>
  <c r="M415" i="1"/>
  <c r="M418" i="1"/>
  <c r="M416" i="1"/>
  <c r="M417" i="1"/>
  <c r="M420" i="1"/>
  <c r="M422" i="1"/>
  <c r="M66" i="5"/>
  <c r="M271" i="8"/>
  <c r="M67" i="5"/>
  <c r="M272" i="8"/>
  <c r="M68" i="5"/>
  <c r="M273" i="8"/>
  <c r="M270" i="8"/>
  <c r="M419" i="1"/>
  <c r="M421" i="1"/>
  <c r="M423" i="1"/>
  <c r="M70" i="5"/>
  <c r="M276" i="8"/>
  <c r="M71" i="5"/>
  <c r="M277" i="8"/>
  <c r="M72" i="5"/>
  <c r="M278" i="8"/>
  <c r="M275" i="8"/>
  <c r="M269" i="8"/>
  <c r="M291" i="8"/>
  <c r="M292" i="8"/>
  <c r="M294" i="8"/>
  <c r="M313" i="8"/>
  <c r="N314" i="8"/>
  <c r="N252" i="8"/>
  <c r="N383" i="1"/>
  <c r="N412" i="1"/>
  <c r="N390" i="1"/>
  <c r="N393" i="1"/>
  <c r="N414" i="1"/>
  <c r="N415" i="1"/>
  <c r="N418" i="1"/>
  <c r="N416" i="1"/>
  <c r="N417" i="1"/>
  <c r="N420" i="1"/>
  <c r="N422" i="1"/>
  <c r="N66" i="5"/>
  <c r="N271" i="8"/>
  <c r="N67" i="5"/>
  <c r="N272" i="8"/>
  <c r="N68" i="5"/>
  <c r="N273" i="8"/>
  <c r="N270" i="8"/>
  <c r="N419" i="1"/>
  <c r="N421" i="1"/>
  <c r="N423" i="1"/>
  <c r="N70" i="5"/>
  <c r="N276" i="8"/>
  <c r="N71" i="5"/>
  <c r="N277" i="8"/>
  <c r="N72" i="5"/>
  <c r="N278" i="8"/>
  <c r="N275" i="8"/>
  <c r="N269" i="8"/>
  <c r="N291" i="8"/>
  <c r="N292" i="8"/>
  <c r="N294" i="8"/>
  <c r="N313" i="8"/>
  <c r="O314" i="8"/>
  <c r="O252" i="8"/>
  <c r="O383" i="1"/>
  <c r="O412" i="1"/>
  <c r="O390" i="1"/>
  <c r="O393" i="1"/>
  <c r="O414" i="1"/>
  <c r="O415" i="1"/>
  <c r="O418" i="1"/>
  <c r="O416" i="1"/>
  <c r="O417" i="1"/>
  <c r="O420" i="1"/>
  <c r="O422" i="1"/>
  <c r="O66" i="5"/>
  <c r="O271" i="8"/>
  <c r="O67" i="5"/>
  <c r="O272" i="8"/>
  <c r="O68" i="5"/>
  <c r="O273" i="8"/>
  <c r="O270" i="8"/>
  <c r="O419" i="1"/>
  <c r="O421" i="1"/>
  <c r="O423" i="1"/>
  <c r="O70" i="5"/>
  <c r="O276" i="8"/>
  <c r="O71" i="5"/>
  <c r="O277" i="8"/>
  <c r="O72" i="5"/>
  <c r="O278" i="8"/>
  <c r="O275" i="8"/>
  <c r="O269" i="8"/>
  <c r="O291" i="8"/>
  <c r="O292" i="8"/>
  <c r="O294" i="8"/>
  <c r="O313" i="8"/>
  <c r="P314" i="8"/>
  <c r="P252" i="8"/>
  <c r="P383" i="1"/>
  <c r="P412" i="1"/>
  <c r="P390" i="1"/>
  <c r="P393" i="1"/>
  <c r="P414" i="1"/>
  <c r="P415" i="1"/>
  <c r="P418" i="1"/>
  <c r="P416" i="1"/>
  <c r="P417" i="1"/>
  <c r="P420" i="1"/>
  <c r="P422" i="1"/>
  <c r="P66" i="5"/>
  <c r="P271" i="8"/>
  <c r="P67" i="5"/>
  <c r="P272" i="8"/>
  <c r="P68" i="5"/>
  <c r="P273" i="8"/>
  <c r="P270" i="8"/>
  <c r="P419" i="1"/>
  <c r="P421" i="1"/>
  <c r="P423" i="1"/>
  <c r="P70" i="5"/>
  <c r="P276" i="8"/>
  <c r="P71" i="5"/>
  <c r="P277" i="8"/>
  <c r="P72" i="5"/>
  <c r="P278" i="8"/>
  <c r="P275" i="8"/>
  <c r="P269" i="8"/>
  <c r="P291" i="8"/>
  <c r="P292" i="8"/>
  <c r="P294" i="8"/>
  <c r="P313" i="8"/>
  <c r="Q314" i="8"/>
  <c r="Q252" i="8"/>
  <c r="Q383" i="1"/>
  <c r="Q412" i="1"/>
  <c r="Q390" i="1"/>
  <c r="Q393" i="1"/>
  <c r="Q414" i="1"/>
  <c r="Q415" i="1"/>
  <c r="Q418" i="1"/>
  <c r="Q416" i="1"/>
  <c r="Q417" i="1"/>
  <c r="Q420" i="1"/>
  <c r="Q422" i="1"/>
  <c r="Q66" i="5"/>
  <c r="Q271" i="8"/>
  <c r="Q67" i="5"/>
  <c r="Q272" i="8"/>
  <c r="Q68" i="5"/>
  <c r="Q273" i="8"/>
  <c r="Q270" i="8"/>
  <c r="Q419" i="1"/>
  <c r="Q421" i="1"/>
  <c r="Q423" i="1"/>
  <c r="Q70" i="5"/>
  <c r="Q276" i="8"/>
  <c r="Q71" i="5"/>
  <c r="Q277" i="8"/>
  <c r="Q72" i="5"/>
  <c r="Q278" i="8"/>
  <c r="Q275" i="8"/>
  <c r="Q269" i="8"/>
  <c r="Q291" i="8"/>
  <c r="Q292" i="8"/>
  <c r="Q294" i="8"/>
  <c r="Q313" i="8"/>
  <c r="R314" i="8"/>
  <c r="R252" i="8"/>
  <c r="R383" i="1"/>
  <c r="R412" i="1"/>
  <c r="R390" i="1"/>
  <c r="R393" i="1"/>
  <c r="R414" i="1"/>
  <c r="R415" i="1"/>
  <c r="R418" i="1"/>
  <c r="R416" i="1"/>
  <c r="R417" i="1"/>
  <c r="R420" i="1"/>
  <c r="R422" i="1"/>
  <c r="R66" i="5"/>
  <c r="R271" i="8"/>
  <c r="R67" i="5"/>
  <c r="R272" i="8"/>
  <c r="R68" i="5"/>
  <c r="R273" i="8"/>
  <c r="R270" i="8"/>
  <c r="R419" i="1"/>
  <c r="R421" i="1"/>
  <c r="R423" i="1"/>
  <c r="R70" i="5"/>
  <c r="R276" i="8"/>
  <c r="R71" i="5"/>
  <c r="R277" i="8"/>
  <c r="R72" i="5"/>
  <c r="R278" i="8"/>
  <c r="R275" i="8"/>
  <c r="R269" i="8"/>
  <c r="R291" i="8"/>
  <c r="R292" i="8"/>
  <c r="R294" i="8"/>
  <c r="R313" i="8"/>
  <c r="S314" i="8"/>
  <c r="S252" i="8"/>
  <c r="S383" i="1"/>
  <c r="S412" i="1"/>
  <c r="S390" i="1"/>
  <c r="S393" i="1"/>
  <c r="S414" i="1"/>
  <c r="S415" i="1"/>
  <c r="S418" i="1"/>
  <c r="S416" i="1"/>
  <c r="S417" i="1"/>
  <c r="S420" i="1"/>
  <c r="S422" i="1"/>
  <c r="S66" i="5"/>
  <c r="S271" i="8"/>
  <c r="S67" i="5"/>
  <c r="S272" i="8"/>
  <c r="S68" i="5"/>
  <c r="S273" i="8"/>
  <c r="S270" i="8"/>
  <c r="S419" i="1"/>
  <c r="S421" i="1"/>
  <c r="S423" i="1"/>
  <c r="S70" i="5"/>
  <c r="S276" i="8"/>
  <c r="S71" i="5"/>
  <c r="S277" i="8"/>
  <c r="S72" i="5"/>
  <c r="S278" i="8"/>
  <c r="S275" i="8"/>
  <c r="S269" i="8"/>
  <c r="S291" i="8"/>
  <c r="S292" i="8"/>
  <c r="S294" i="8"/>
  <c r="S313" i="8"/>
  <c r="T314" i="8"/>
  <c r="T252" i="8"/>
  <c r="T383" i="1"/>
  <c r="T412" i="1"/>
  <c r="T390" i="1"/>
  <c r="T393" i="1"/>
  <c r="T414" i="1"/>
  <c r="T415" i="1"/>
  <c r="T418" i="1"/>
  <c r="T416" i="1"/>
  <c r="T417" i="1"/>
  <c r="T420" i="1"/>
  <c r="T422" i="1"/>
  <c r="T66" i="5"/>
  <c r="T271" i="8"/>
  <c r="T67" i="5"/>
  <c r="T272" i="8"/>
  <c r="T68" i="5"/>
  <c r="T273" i="8"/>
  <c r="T270" i="8"/>
  <c r="T419" i="1"/>
  <c r="T421" i="1"/>
  <c r="T423" i="1"/>
  <c r="T70" i="5"/>
  <c r="T276" i="8"/>
  <c r="T71" i="5"/>
  <c r="T277" i="8"/>
  <c r="T72" i="5"/>
  <c r="T278" i="8"/>
  <c r="T275" i="8"/>
  <c r="T269" i="8"/>
  <c r="T291" i="8"/>
  <c r="T292" i="8"/>
  <c r="T294" i="8"/>
  <c r="T313" i="8"/>
  <c r="U314" i="8"/>
  <c r="U252" i="8"/>
  <c r="U383" i="1"/>
  <c r="U412" i="1"/>
  <c r="U390" i="1"/>
  <c r="U393" i="1"/>
  <c r="U414" i="1"/>
  <c r="U415" i="1"/>
  <c r="U418" i="1"/>
  <c r="U416" i="1"/>
  <c r="U417" i="1"/>
  <c r="U420" i="1"/>
  <c r="U422" i="1"/>
  <c r="U66" i="5"/>
  <c r="U271" i="8"/>
  <c r="U67" i="5"/>
  <c r="U272" i="8"/>
  <c r="U68" i="5"/>
  <c r="U273" i="8"/>
  <c r="U270" i="8"/>
  <c r="U419" i="1"/>
  <c r="U421" i="1"/>
  <c r="U423" i="1"/>
  <c r="U70" i="5"/>
  <c r="U276" i="8"/>
  <c r="U71" i="5"/>
  <c r="U277" i="8"/>
  <c r="U72" i="5"/>
  <c r="U278" i="8"/>
  <c r="U275" i="8"/>
  <c r="U269" i="8"/>
  <c r="U291" i="8"/>
  <c r="U292" i="8"/>
  <c r="U294" i="8"/>
  <c r="U313" i="8"/>
  <c r="V314" i="8"/>
  <c r="V252" i="8"/>
  <c r="V383" i="1"/>
  <c r="V412" i="1"/>
  <c r="V390" i="1"/>
  <c r="V393" i="1"/>
  <c r="V414" i="1"/>
  <c r="V415" i="1"/>
  <c r="V418" i="1"/>
  <c r="V416" i="1"/>
  <c r="V417" i="1"/>
  <c r="V420" i="1"/>
  <c r="V422" i="1"/>
  <c r="V66" i="5"/>
  <c r="V271" i="8"/>
  <c r="V67" i="5"/>
  <c r="V272" i="8"/>
  <c r="V68" i="5"/>
  <c r="V273" i="8"/>
  <c r="V270" i="8"/>
  <c r="V419" i="1"/>
  <c r="V421" i="1"/>
  <c r="V423" i="1"/>
  <c r="V70" i="5"/>
  <c r="V276" i="8"/>
  <c r="V71" i="5"/>
  <c r="V277" i="8"/>
  <c r="V72" i="5"/>
  <c r="V278" i="8"/>
  <c r="V275" i="8"/>
  <c r="V269" i="8"/>
  <c r="V291" i="8"/>
  <c r="V292" i="8"/>
  <c r="V294" i="8"/>
  <c r="V313" i="8"/>
  <c r="W314" i="8"/>
  <c r="W252" i="8"/>
  <c r="W383" i="1"/>
  <c r="W412" i="1"/>
  <c r="W390" i="1"/>
  <c r="W393" i="1"/>
  <c r="W414" i="1"/>
  <c r="W415" i="1"/>
  <c r="W418" i="1"/>
  <c r="W416" i="1"/>
  <c r="W417" i="1"/>
  <c r="W420" i="1"/>
  <c r="W422" i="1"/>
  <c r="W66" i="5"/>
  <c r="W271" i="8"/>
  <c r="W67" i="5"/>
  <c r="W272" i="8"/>
  <c r="W68" i="5"/>
  <c r="W273" i="8"/>
  <c r="W270" i="8"/>
  <c r="W419" i="1"/>
  <c r="W421" i="1"/>
  <c r="W423" i="1"/>
  <c r="W70" i="5"/>
  <c r="W276" i="8"/>
  <c r="W71" i="5"/>
  <c r="W277" i="8"/>
  <c r="W72" i="5"/>
  <c r="W278" i="8"/>
  <c r="W275" i="8"/>
  <c r="W269" i="8"/>
  <c r="W291" i="8"/>
  <c r="W292" i="8"/>
  <c r="W294" i="8"/>
  <c r="W313" i="8"/>
  <c r="X314" i="8"/>
  <c r="X252" i="8"/>
  <c r="X383" i="1"/>
  <c r="X412" i="1"/>
  <c r="X390" i="1"/>
  <c r="X393" i="1"/>
  <c r="X414" i="1"/>
  <c r="X415" i="1"/>
  <c r="X418" i="1"/>
  <c r="X416" i="1"/>
  <c r="X417" i="1"/>
  <c r="X420" i="1"/>
  <c r="X422" i="1"/>
  <c r="X66" i="5"/>
  <c r="X271" i="8"/>
  <c r="X67" i="5"/>
  <c r="X272" i="8"/>
  <c r="X68" i="5"/>
  <c r="X273" i="8"/>
  <c r="X270" i="8"/>
  <c r="X419" i="1"/>
  <c r="X421" i="1"/>
  <c r="X423" i="1"/>
  <c r="X70" i="5"/>
  <c r="X276" i="8"/>
  <c r="X71" i="5"/>
  <c r="X277" i="8"/>
  <c r="X72" i="5"/>
  <c r="X278" i="8"/>
  <c r="X275" i="8"/>
  <c r="X269" i="8"/>
  <c r="X291" i="8"/>
  <c r="X292" i="8"/>
  <c r="X294" i="8"/>
  <c r="X313" i="8"/>
  <c r="Y314" i="8"/>
  <c r="Y252" i="8"/>
  <c r="Y383" i="1"/>
  <c r="Y412" i="1"/>
  <c r="Y390" i="1"/>
  <c r="Y393" i="1"/>
  <c r="Y414" i="1"/>
  <c r="Y415" i="1"/>
  <c r="Y418" i="1"/>
  <c r="Y416" i="1"/>
  <c r="Y417" i="1"/>
  <c r="Y420" i="1"/>
  <c r="Y422" i="1"/>
  <c r="Y66" i="5"/>
  <c r="Y271" i="8"/>
  <c r="Y67" i="5"/>
  <c r="Y272" i="8"/>
  <c r="Y68" i="5"/>
  <c r="Y273" i="8"/>
  <c r="Y270" i="8"/>
  <c r="Y419" i="1"/>
  <c r="Y421" i="1"/>
  <c r="Y423" i="1"/>
  <c r="Y70" i="5"/>
  <c r="Y276" i="8"/>
  <c r="Y71" i="5"/>
  <c r="Y277" i="8"/>
  <c r="Y72" i="5"/>
  <c r="Y278" i="8"/>
  <c r="Y275" i="8"/>
  <c r="Y269" i="8"/>
  <c r="Y291" i="8"/>
  <c r="Y292" i="8"/>
  <c r="Y294" i="8"/>
  <c r="Y313" i="8"/>
  <c r="Z314" i="8"/>
  <c r="Z252" i="8"/>
  <c r="Z383" i="1"/>
  <c r="Z412" i="1"/>
  <c r="Z390" i="1"/>
  <c r="Z393" i="1"/>
  <c r="Z414" i="1"/>
  <c r="Z415" i="1"/>
  <c r="Z418" i="1"/>
  <c r="Z416" i="1"/>
  <c r="Z417" i="1"/>
  <c r="Z420" i="1"/>
  <c r="Z422" i="1"/>
  <c r="Z66" i="5"/>
  <c r="Z271" i="8"/>
  <c r="Z67" i="5"/>
  <c r="Z272" i="8"/>
  <c r="Z68" i="5"/>
  <c r="Z273" i="8"/>
  <c r="Z270" i="8"/>
  <c r="Z419" i="1"/>
  <c r="Z421" i="1"/>
  <c r="Z423" i="1"/>
  <c r="Z70" i="5"/>
  <c r="Z276" i="8"/>
  <c r="Z71" i="5"/>
  <c r="Z277" i="8"/>
  <c r="Z72" i="5"/>
  <c r="Z278" i="8"/>
  <c r="Z275" i="8"/>
  <c r="Z269" i="8"/>
  <c r="Z291" i="8"/>
  <c r="Z292" i="8"/>
  <c r="Z294" i="8"/>
  <c r="Z313" i="8"/>
  <c r="AA314" i="8"/>
  <c r="AA252" i="8"/>
  <c r="AA383" i="1"/>
  <c r="AA412" i="1"/>
  <c r="AA390" i="1"/>
  <c r="AA393" i="1"/>
  <c r="AA414" i="1"/>
  <c r="AA415" i="1"/>
  <c r="AA418" i="1"/>
  <c r="AA416" i="1"/>
  <c r="AA417" i="1"/>
  <c r="AA420" i="1"/>
  <c r="AA422" i="1"/>
  <c r="AA66" i="5"/>
  <c r="AA271" i="8"/>
  <c r="AA67" i="5"/>
  <c r="AA272" i="8"/>
  <c r="AA68" i="5"/>
  <c r="AA273" i="8"/>
  <c r="AA270" i="8"/>
  <c r="AA419" i="1"/>
  <c r="AA421" i="1"/>
  <c r="AA423" i="1"/>
  <c r="AA70" i="5"/>
  <c r="AA276" i="8"/>
  <c r="AA71" i="5"/>
  <c r="AA277" i="8"/>
  <c r="AA72" i="5"/>
  <c r="AA278" i="8"/>
  <c r="AA275" i="8"/>
  <c r="AA269" i="8"/>
  <c r="AA291" i="8"/>
  <c r="AA292" i="8"/>
  <c r="AA294" i="8"/>
  <c r="AA313" i="8"/>
  <c r="AB314" i="8"/>
  <c r="AB252" i="8"/>
  <c r="AB383" i="1"/>
  <c r="AB412" i="1"/>
  <c r="AB390" i="1"/>
  <c r="AB393" i="1"/>
  <c r="AB414" i="1"/>
  <c r="AB415" i="1"/>
  <c r="AB418" i="1"/>
  <c r="AB416" i="1"/>
  <c r="AB417" i="1"/>
  <c r="AB420" i="1"/>
  <c r="AB422" i="1"/>
  <c r="AB66" i="5"/>
  <c r="AB271" i="8"/>
  <c r="AB67" i="5"/>
  <c r="AB272" i="8"/>
  <c r="AB68" i="5"/>
  <c r="AB273" i="8"/>
  <c r="AB270" i="8"/>
  <c r="AB419" i="1"/>
  <c r="AB421" i="1"/>
  <c r="AB423" i="1"/>
  <c r="AB70" i="5"/>
  <c r="AB276" i="8"/>
  <c r="AB71" i="5"/>
  <c r="AB277" i="8"/>
  <c r="AB72" i="5"/>
  <c r="AB278" i="8"/>
  <c r="AB275" i="8"/>
  <c r="AB269" i="8"/>
  <c r="AB291" i="8"/>
  <c r="AB292" i="8"/>
  <c r="AB294" i="8"/>
  <c r="AB313" i="8"/>
  <c r="AC314" i="8"/>
  <c r="AC252" i="8"/>
  <c r="AC383" i="1"/>
  <c r="AC412" i="1"/>
  <c r="AC390" i="1"/>
  <c r="AC393" i="1"/>
  <c r="AC414" i="1"/>
  <c r="AC415" i="1"/>
  <c r="AC418" i="1"/>
  <c r="AC416" i="1"/>
  <c r="AC417" i="1"/>
  <c r="AC420" i="1"/>
  <c r="AC422" i="1"/>
  <c r="AC66" i="5"/>
  <c r="AC271" i="8"/>
  <c r="AC67" i="5"/>
  <c r="AC272" i="8"/>
  <c r="AC68" i="5"/>
  <c r="AC273" i="8"/>
  <c r="AC270" i="8"/>
  <c r="AC419" i="1"/>
  <c r="AC421" i="1"/>
  <c r="AC423" i="1"/>
  <c r="AC70" i="5"/>
  <c r="AC276" i="8"/>
  <c r="AC71" i="5"/>
  <c r="AC277" i="8"/>
  <c r="AC72" i="5"/>
  <c r="AC278" i="8"/>
  <c r="AC275" i="8"/>
  <c r="AC269" i="8"/>
  <c r="AC291" i="8"/>
  <c r="AC292" i="8"/>
  <c r="AC294" i="8"/>
  <c r="AC313" i="8"/>
  <c r="AD314" i="8"/>
  <c r="AD252" i="8"/>
  <c r="AD383" i="1"/>
  <c r="AD412" i="1"/>
  <c r="AD390" i="1"/>
  <c r="AD393" i="1"/>
  <c r="AD414" i="1"/>
  <c r="AD415" i="1"/>
  <c r="AD418" i="1"/>
  <c r="AD416" i="1"/>
  <c r="AD417" i="1"/>
  <c r="AD420" i="1"/>
  <c r="AD422" i="1"/>
  <c r="AD66" i="5"/>
  <c r="AD271" i="8"/>
  <c r="AD67" i="5"/>
  <c r="AD272" i="8"/>
  <c r="AD68" i="5"/>
  <c r="AD273" i="8"/>
  <c r="AD270" i="8"/>
  <c r="AD419" i="1"/>
  <c r="AD421" i="1"/>
  <c r="AD423" i="1"/>
  <c r="AD70" i="5"/>
  <c r="AD276" i="8"/>
  <c r="AD71" i="5"/>
  <c r="AD277" i="8"/>
  <c r="AD72" i="5"/>
  <c r="AD278" i="8"/>
  <c r="AD275" i="8"/>
  <c r="AD269" i="8"/>
  <c r="AD291" i="8"/>
  <c r="AD292" i="8"/>
  <c r="AD294" i="8"/>
  <c r="AD313" i="8"/>
  <c r="AE314" i="8"/>
  <c r="AE252" i="8"/>
  <c r="AE383" i="1"/>
  <c r="AE412" i="1"/>
  <c r="AE390" i="1"/>
  <c r="AE393" i="1"/>
  <c r="AE414" i="1"/>
  <c r="AE415" i="1"/>
  <c r="AE418" i="1"/>
  <c r="AE416" i="1"/>
  <c r="AE417" i="1"/>
  <c r="AE420" i="1"/>
  <c r="AE422" i="1"/>
  <c r="AE66" i="5"/>
  <c r="AE271" i="8"/>
  <c r="AE67" i="5"/>
  <c r="AE272" i="8"/>
  <c r="AE68" i="5"/>
  <c r="AE273" i="8"/>
  <c r="AE270" i="8"/>
  <c r="AE419" i="1"/>
  <c r="AE421" i="1"/>
  <c r="AE423" i="1"/>
  <c r="AE70" i="5"/>
  <c r="AE276" i="8"/>
  <c r="AE71" i="5"/>
  <c r="AE277" i="8"/>
  <c r="AE72" i="5"/>
  <c r="AE278" i="8"/>
  <c r="AE275" i="8"/>
  <c r="AE269" i="8"/>
  <c r="AE291" i="8"/>
  <c r="AE292" i="8"/>
  <c r="AE294" i="8"/>
  <c r="AE313" i="8"/>
  <c r="AF314" i="8"/>
  <c r="AF252" i="8"/>
  <c r="AF383" i="1"/>
  <c r="AF412" i="1"/>
  <c r="AF390" i="1"/>
  <c r="AF393" i="1"/>
  <c r="AF414" i="1"/>
  <c r="AF415" i="1"/>
  <c r="AF418" i="1"/>
  <c r="AF416" i="1"/>
  <c r="AF417" i="1"/>
  <c r="AF420" i="1"/>
  <c r="AF422" i="1"/>
  <c r="AF66" i="5"/>
  <c r="AF271" i="8"/>
  <c r="AF67" i="5"/>
  <c r="AF272" i="8"/>
  <c r="AF68" i="5"/>
  <c r="AF273" i="8"/>
  <c r="AF270" i="8"/>
  <c r="AF419" i="1"/>
  <c r="AF421" i="1"/>
  <c r="AF423" i="1"/>
  <c r="AF70" i="5"/>
  <c r="AF276" i="8"/>
  <c r="AF71" i="5"/>
  <c r="AF277" i="8"/>
  <c r="AF72" i="5"/>
  <c r="AF278" i="8"/>
  <c r="AF275" i="8"/>
  <c r="AF269" i="8"/>
  <c r="AF291" i="8"/>
  <c r="AF292" i="8"/>
  <c r="AF294" i="8"/>
  <c r="AF313" i="8"/>
  <c r="AG314" i="8"/>
  <c r="AG312" i="8"/>
  <c r="AG310" i="8"/>
  <c r="AG254" i="8"/>
  <c r="AG315" i="8"/>
  <c r="AG214" i="8"/>
  <c r="AG7" i="2"/>
  <c r="AG73" i="5"/>
  <c r="AG69" i="5"/>
  <c r="AG74" i="5"/>
  <c r="AG8" i="2"/>
  <c r="AG11" i="2"/>
  <c r="AG24" i="2"/>
  <c r="AG26" i="2"/>
  <c r="AG27" i="2"/>
  <c r="AF7" i="2"/>
  <c r="AF73" i="5"/>
  <c r="AF69" i="5"/>
  <c r="AF74" i="5"/>
  <c r="AF8" i="2"/>
  <c r="AF11" i="2"/>
  <c r="AF24" i="2"/>
  <c r="AF26" i="2"/>
  <c r="AF27" i="2"/>
  <c r="AE7" i="2"/>
  <c r="AE73" i="5"/>
  <c r="AE69" i="5"/>
  <c r="AE74" i="5"/>
  <c r="AE8" i="2"/>
  <c r="AE11" i="2"/>
  <c r="AE24" i="2"/>
  <c r="AE26" i="2"/>
  <c r="AE27" i="2"/>
  <c r="AD7" i="2"/>
  <c r="AD73" i="5"/>
  <c r="AD69" i="5"/>
  <c r="AD74" i="5"/>
  <c r="AD8" i="2"/>
  <c r="AD11" i="2"/>
  <c r="AD24" i="2"/>
  <c r="AD26" i="2"/>
  <c r="AD27" i="2"/>
  <c r="AC7" i="2"/>
  <c r="AC73" i="5"/>
  <c r="AC69" i="5"/>
  <c r="AC74" i="5"/>
  <c r="AC8" i="2"/>
  <c r="AC11" i="2"/>
  <c r="AC24" i="2"/>
  <c r="AC26" i="2"/>
  <c r="AC27" i="2"/>
  <c r="AB7" i="2"/>
  <c r="AB73" i="5"/>
  <c r="AB69" i="5"/>
  <c r="AB74" i="5"/>
  <c r="AB8" i="2"/>
  <c r="AB11" i="2"/>
  <c r="AB24" i="2"/>
  <c r="AB26" i="2"/>
  <c r="AB27" i="2"/>
  <c r="AA7" i="2"/>
  <c r="AA73" i="5"/>
  <c r="AA69" i="5"/>
  <c r="AA74" i="5"/>
  <c r="AA8" i="2"/>
  <c r="AA11" i="2"/>
  <c r="AA24" i="2"/>
  <c r="AA26" i="2"/>
  <c r="AA27" i="2"/>
  <c r="Z7" i="2"/>
  <c r="Z73" i="5"/>
  <c r="Z69" i="5"/>
  <c r="Z74" i="5"/>
  <c r="Z8" i="2"/>
  <c r="Z11" i="2"/>
  <c r="Z24" i="2"/>
  <c r="Z26" i="2"/>
  <c r="Z27" i="2"/>
  <c r="Y7" i="2"/>
  <c r="Y73" i="5"/>
  <c r="Y69" i="5"/>
  <c r="Y74" i="5"/>
  <c r="Y8" i="2"/>
  <c r="Y11" i="2"/>
  <c r="Y24" i="2"/>
  <c r="Y26" i="2"/>
  <c r="Y27" i="2"/>
  <c r="X7" i="2"/>
  <c r="X73" i="5"/>
  <c r="X69" i="5"/>
  <c r="X74" i="5"/>
  <c r="X8" i="2"/>
  <c r="X11" i="2"/>
  <c r="X24" i="2"/>
  <c r="X26" i="2"/>
  <c r="X27" i="2"/>
  <c r="W7" i="2"/>
  <c r="W73" i="5"/>
  <c r="W69" i="5"/>
  <c r="W74" i="5"/>
  <c r="W8" i="2"/>
  <c r="W11" i="2"/>
  <c r="W24" i="2"/>
  <c r="W26" i="2"/>
  <c r="W27" i="2"/>
  <c r="V7" i="2"/>
  <c r="V73" i="5"/>
  <c r="V69" i="5"/>
  <c r="V74" i="5"/>
  <c r="V8" i="2"/>
  <c r="V11" i="2"/>
  <c r="V24" i="2"/>
  <c r="V26" i="2"/>
  <c r="V27" i="2"/>
  <c r="U7" i="2"/>
  <c r="U73" i="5"/>
  <c r="U69" i="5"/>
  <c r="U74" i="5"/>
  <c r="U8" i="2"/>
  <c r="U11" i="2"/>
  <c r="U24" i="2"/>
  <c r="U26" i="2"/>
  <c r="U27" i="2"/>
  <c r="T7" i="2"/>
  <c r="T73" i="5"/>
  <c r="T69" i="5"/>
  <c r="T74" i="5"/>
  <c r="T8" i="2"/>
  <c r="T11" i="2"/>
  <c r="T24" i="2"/>
  <c r="T26" i="2"/>
  <c r="T27" i="2"/>
  <c r="S7" i="2"/>
  <c r="S73" i="5"/>
  <c r="S69" i="5"/>
  <c r="S74" i="5"/>
  <c r="S8" i="2"/>
  <c r="S11" i="2"/>
  <c r="S24" i="2"/>
  <c r="S26" i="2"/>
  <c r="S27" i="2"/>
  <c r="R7" i="2"/>
  <c r="R73" i="5"/>
  <c r="R69" i="5"/>
  <c r="R74" i="5"/>
  <c r="R8" i="2"/>
  <c r="R11" i="2"/>
  <c r="R24" i="2"/>
  <c r="R26" i="2"/>
  <c r="R27" i="2"/>
  <c r="Q7" i="2"/>
  <c r="Q73" i="5"/>
  <c r="Q69" i="5"/>
  <c r="Q74" i="5"/>
  <c r="Q8" i="2"/>
  <c r="Q11" i="2"/>
  <c r="Q24" i="2"/>
  <c r="Q26" i="2"/>
  <c r="Q27" i="2"/>
  <c r="P7" i="2"/>
  <c r="P73" i="5"/>
  <c r="P69" i="5"/>
  <c r="P74" i="5"/>
  <c r="P8" i="2"/>
  <c r="P11" i="2"/>
  <c r="P24" i="2"/>
  <c r="P26" i="2"/>
  <c r="P27" i="2"/>
  <c r="O7" i="2"/>
  <c r="O73" i="5"/>
  <c r="O69" i="5"/>
  <c r="O74" i="5"/>
  <c r="O8" i="2"/>
  <c r="O11" i="2"/>
  <c r="O24" i="2"/>
  <c r="O26" i="2"/>
  <c r="O27" i="2"/>
  <c r="N7" i="2"/>
  <c r="N73" i="5"/>
  <c r="N69" i="5"/>
  <c r="N74" i="5"/>
  <c r="N8" i="2"/>
  <c r="N11" i="2"/>
  <c r="N24" i="2"/>
  <c r="N26" i="2"/>
  <c r="N27" i="2"/>
  <c r="M7" i="2"/>
  <c r="M73" i="5"/>
  <c r="M69" i="5"/>
  <c r="M74" i="5"/>
  <c r="M8" i="2"/>
  <c r="M11" i="2"/>
  <c r="M24" i="2"/>
  <c r="M26" i="2"/>
  <c r="M27" i="2"/>
  <c r="L7" i="2"/>
  <c r="L73" i="5"/>
  <c r="L69" i="5"/>
  <c r="L74" i="5"/>
  <c r="L8" i="2"/>
  <c r="L11" i="2"/>
  <c r="L24" i="2"/>
  <c r="L26" i="2"/>
  <c r="L27" i="2"/>
  <c r="K7" i="2"/>
  <c r="K73" i="5"/>
  <c r="K69" i="5"/>
  <c r="K74" i="5"/>
  <c r="K8" i="2"/>
  <c r="K11" i="2"/>
  <c r="K24" i="2"/>
  <c r="K26" i="2"/>
  <c r="K27" i="2"/>
  <c r="J7" i="2"/>
  <c r="J73" i="5"/>
  <c r="J69" i="5"/>
  <c r="J74" i="5"/>
  <c r="J8" i="2"/>
  <c r="J11" i="2"/>
  <c r="J24" i="2"/>
  <c r="J26" i="2"/>
  <c r="J27" i="2"/>
  <c r="I7" i="2"/>
  <c r="I73" i="5"/>
  <c r="I69" i="5"/>
  <c r="I74" i="5"/>
  <c r="I8" i="2"/>
  <c r="I11" i="2"/>
  <c r="I24" i="2"/>
  <c r="I26" i="2"/>
  <c r="I27" i="2"/>
  <c r="H7" i="2"/>
  <c r="H73" i="5"/>
  <c r="H69" i="5"/>
  <c r="H74" i="5"/>
  <c r="H8" i="2"/>
  <c r="H11" i="2"/>
  <c r="H24" i="2"/>
  <c r="H26" i="2"/>
  <c r="H27" i="2"/>
  <c r="G7" i="2"/>
  <c r="G73" i="5"/>
  <c r="G69" i="5"/>
  <c r="G74" i="5"/>
  <c r="G8" i="2"/>
  <c r="G11" i="2"/>
  <c r="G24" i="2"/>
  <c r="G26" i="2"/>
  <c r="G27" i="2"/>
  <c r="F7" i="2"/>
  <c r="F73" i="5"/>
  <c r="F69" i="5"/>
  <c r="F74" i="5"/>
  <c r="F8" i="2"/>
  <c r="F11" i="2"/>
  <c r="F24" i="2"/>
  <c r="F26" i="2"/>
  <c r="F27" i="2"/>
  <c r="E24" i="2"/>
  <c r="E26" i="2"/>
  <c r="E27"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G306" i="8"/>
  <c r="F307" i="8"/>
  <c r="G307" i="8"/>
  <c r="H307" i="8"/>
  <c r="I307" i="8"/>
  <c r="J307" i="8"/>
  <c r="K307" i="8"/>
  <c r="L307" i="8"/>
  <c r="M307" i="8"/>
  <c r="N307" i="8"/>
  <c r="O307" i="8"/>
  <c r="P307" i="8"/>
  <c r="Q307" i="8"/>
  <c r="R307" i="8"/>
  <c r="S307" i="8"/>
  <c r="T307" i="8"/>
  <c r="U307" i="8"/>
  <c r="V307" i="8"/>
  <c r="W307" i="8"/>
  <c r="X307" i="8"/>
  <c r="Y307" i="8"/>
  <c r="Z307" i="8"/>
  <c r="AA307" i="8"/>
  <c r="AB307" i="8"/>
  <c r="AC307" i="8"/>
  <c r="AD307" i="8"/>
  <c r="AE307" i="8"/>
  <c r="AF307" i="8"/>
  <c r="AG307" i="8"/>
  <c r="AG305" i="8"/>
  <c r="AG198" i="8"/>
  <c r="AG196" i="8"/>
  <c r="AG319" i="8"/>
  <c r="AG308" i="8"/>
  <c r="AG325" i="8"/>
  <c r="AG116" i="5"/>
  <c r="AG118" i="5"/>
  <c r="AF312" i="8"/>
  <c r="AF310" i="8"/>
  <c r="AF315" i="8"/>
  <c r="AF319" i="8"/>
  <c r="AF306" i="8"/>
  <c r="AF305" i="8"/>
  <c r="AF308" i="8"/>
  <c r="AF325" i="8"/>
  <c r="AF116" i="5"/>
  <c r="AF118" i="5"/>
  <c r="AE312" i="8"/>
  <c r="AE310" i="8"/>
  <c r="AE315" i="8"/>
  <c r="AE319" i="8"/>
  <c r="AE306" i="8"/>
  <c r="AE305" i="8"/>
  <c r="AE308" i="8"/>
  <c r="AE325" i="8"/>
  <c r="AE116" i="5"/>
  <c r="AE118" i="5"/>
  <c r="AD312" i="8"/>
  <c r="AD310" i="8"/>
  <c r="AD315" i="8"/>
  <c r="AD319" i="8"/>
  <c r="AD306" i="8"/>
  <c r="AD305" i="8"/>
  <c r="AD308" i="8"/>
  <c r="AD325" i="8"/>
  <c r="AD116" i="5"/>
  <c r="AD118" i="5"/>
  <c r="AC312" i="8"/>
  <c r="AC310" i="8"/>
  <c r="AC315" i="8"/>
  <c r="AC319" i="8"/>
  <c r="AC306" i="8"/>
  <c r="AC305" i="8"/>
  <c r="AC308" i="8"/>
  <c r="AC325" i="8"/>
  <c r="AC116" i="5"/>
  <c r="AC118" i="5"/>
  <c r="AB312" i="8"/>
  <c r="AB310" i="8"/>
  <c r="AB315" i="8"/>
  <c r="AB319" i="8"/>
  <c r="AB306" i="8"/>
  <c r="AB305" i="8"/>
  <c r="AB308" i="8"/>
  <c r="AB325" i="8"/>
  <c r="AB116" i="5"/>
  <c r="AB118" i="5"/>
  <c r="AA312" i="8"/>
  <c r="AA310" i="8"/>
  <c r="AA315" i="8"/>
  <c r="AA319" i="8"/>
  <c r="AA306" i="8"/>
  <c r="AA305" i="8"/>
  <c r="AA308" i="8"/>
  <c r="AA325" i="8"/>
  <c r="AA116" i="5"/>
  <c r="AA118" i="5"/>
  <c r="Z312" i="8"/>
  <c r="Z310" i="8"/>
  <c r="Z315" i="8"/>
  <c r="Z319" i="8"/>
  <c r="Z306" i="8"/>
  <c r="Z305" i="8"/>
  <c r="Z308" i="8"/>
  <c r="Z325" i="8"/>
  <c r="Z116" i="5"/>
  <c r="Z118" i="5"/>
  <c r="Y312" i="8"/>
  <c r="Y310" i="8"/>
  <c r="Y315" i="8"/>
  <c r="Y319" i="8"/>
  <c r="Y306" i="8"/>
  <c r="Y305" i="8"/>
  <c r="Y308" i="8"/>
  <c r="Y325" i="8"/>
  <c r="Y116" i="5"/>
  <c r="Y118" i="5"/>
  <c r="W312" i="8"/>
  <c r="W310" i="8"/>
  <c r="W315" i="8"/>
  <c r="W319" i="8"/>
  <c r="W306" i="8"/>
  <c r="W305" i="8"/>
  <c r="W308" i="8"/>
  <c r="W325" i="8"/>
  <c r="W116" i="5"/>
  <c r="W118" i="5"/>
  <c r="V312" i="8"/>
  <c r="V310" i="8"/>
  <c r="V315" i="8"/>
  <c r="V319" i="8"/>
  <c r="V306" i="8"/>
  <c r="V305" i="8"/>
  <c r="V308" i="8"/>
  <c r="V325" i="8"/>
  <c r="V116" i="5"/>
  <c r="V118" i="5"/>
  <c r="U312" i="8"/>
  <c r="U310" i="8"/>
  <c r="U315" i="8"/>
  <c r="U319" i="8"/>
  <c r="U306" i="8"/>
  <c r="U305" i="8"/>
  <c r="U308" i="8"/>
  <c r="U325" i="8"/>
  <c r="U116" i="5"/>
  <c r="U118" i="5"/>
  <c r="T312" i="8"/>
  <c r="T310" i="8"/>
  <c r="T315" i="8"/>
  <c r="T319" i="8"/>
  <c r="T306" i="8"/>
  <c r="T305" i="8"/>
  <c r="T308" i="8"/>
  <c r="T325" i="8"/>
  <c r="T116" i="5"/>
  <c r="T118" i="5"/>
  <c r="S312" i="8"/>
  <c r="S310" i="8"/>
  <c r="S315" i="8"/>
  <c r="S319" i="8"/>
  <c r="S306" i="8"/>
  <c r="S305" i="8"/>
  <c r="S308" i="8"/>
  <c r="S325" i="8"/>
  <c r="S116" i="5"/>
  <c r="S118" i="5"/>
  <c r="R312" i="8"/>
  <c r="R310" i="8"/>
  <c r="R315" i="8"/>
  <c r="R319" i="8"/>
  <c r="R306" i="8"/>
  <c r="R305" i="8"/>
  <c r="R308" i="8"/>
  <c r="R325" i="8"/>
  <c r="R116" i="5"/>
  <c r="R118" i="5"/>
  <c r="Q312" i="8"/>
  <c r="Q310" i="8"/>
  <c r="Q315" i="8"/>
  <c r="Q319" i="8"/>
  <c r="Q306" i="8"/>
  <c r="Q305" i="8"/>
  <c r="Q308" i="8"/>
  <c r="Q325" i="8"/>
  <c r="Q116" i="5"/>
  <c r="Q118" i="5"/>
  <c r="P312" i="8"/>
  <c r="P310" i="8"/>
  <c r="P315" i="8"/>
  <c r="P319" i="8"/>
  <c r="P306" i="8"/>
  <c r="P305" i="8"/>
  <c r="P308" i="8"/>
  <c r="P325" i="8"/>
  <c r="P116" i="5"/>
  <c r="P118" i="5"/>
  <c r="O312" i="8"/>
  <c r="O310" i="8"/>
  <c r="O315" i="8"/>
  <c r="O319" i="8"/>
  <c r="O306" i="8"/>
  <c r="O305" i="8"/>
  <c r="O308" i="8"/>
  <c r="O325" i="8"/>
  <c r="O116" i="5"/>
  <c r="O118" i="5"/>
  <c r="L312" i="8"/>
  <c r="L310" i="8"/>
  <c r="L315" i="8"/>
  <c r="L319" i="8"/>
  <c r="L306" i="8"/>
  <c r="L305" i="8"/>
  <c r="L308" i="8"/>
  <c r="L325" i="8"/>
  <c r="L116" i="5"/>
  <c r="L118" i="5"/>
  <c r="K312" i="8"/>
  <c r="K310" i="8"/>
  <c r="K315" i="8"/>
  <c r="K319" i="8"/>
  <c r="K306" i="8"/>
  <c r="K305" i="8"/>
  <c r="K308" i="8"/>
  <c r="K325" i="8"/>
  <c r="K116" i="5"/>
  <c r="K118" i="5"/>
  <c r="J312" i="8"/>
  <c r="J310" i="8"/>
  <c r="J315" i="8"/>
  <c r="J319" i="8"/>
  <c r="J306" i="8"/>
  <c r="J305" i="8"/>
  <c r="J308" i="8"/>
  <c r="J325" i="8"/>
  <c r="J116" i="5"/>
  <c r="J118" i="5"/>
  <c r="I312" i="8"/>
  <c r="I310" i="8"/>
  <c r="I315" i="8"/>
  <c r="I319" i="8"/>
  <c r="I306" i="8"/>
  <c r="I305" i="8"/>
  <c r="I308" i="8"/>
  <c r="I325" i="8"/>
  <c r="I116" i="5"/>
  <c r="I118" i="5"/>
  <c r="H312" i="8"/>
  <c r="H310" i="8"/>
  <c r="H315" i="8"/>
  <c r="H319" i="8"/>
  <c r="H306" i="8"/>
  <c r="H305" i="8"/>
  <c r="H308" i="8"/>
  <c r="H325" i="8"/>
  <c r="H116" i="5"/>
  <c r="H118" i="5"/>
  <c r="G312" i="8"/>
  <c r="G310" i="8"/>
  <c r="G315" i="8"/>
  <c r="G319" i="8"/>
  <c r="G306" i="8"/>
  <c r="G305" i="8"/>
  <c r="G308" i="8"/>
  <c r="G325" i="8"/>
  <c r="G116" i="5"/>
  <c r="G118" i="5"/>
  <c r="F312" i="8"/>
  <c r="F310" i="8"/>
  <c r="F315" i="8"/>
  <c r="F319" i="8"/>
  <c r="F306" i="8"/>
  <c r="F305" i="8"/>
  <c r="F308" i="8"/>
  <c r="F325" i="8"/>
  <c r="F116" i="5"/>
  <c r="F118" i="5"/>
  <c r="E315" i="8"/>
  <c r="E319" i="8"/>
  <c r="E306" i="8"/>
  <c r="E305" i="8"/>
  <c r="E308" i="8"/>
  <c r="E325" i="8"/>
  <c r="E116" i="5"/>
  <c r="E118" i="5"/>
  <c r="E237" i="8"/>
  <c r="E239" i="8"/>
  <c r="E240" i="8"/>
  <c r="F103" i="5"/>
  <c r="F104" i="5"/>
  <c r="F105" i="5"/>
  <c r="F106" i="5"/>
  <c r="F107" i="5"/>
  <c r="F108" i="5"/>
  <c r="F109" i="5"/>
  <c r="F110" i="5"/>
  <c r="F111" i="5"/>
  <c r="F232" i="8"/>
  <c r="F234" i="8"/>
  <c r="F236" i="8"/>
  <c r="F237" i="8"/>
  <c r="F239" i="8"/>
  <c r="F240" i="8"/>
  <c r="G103" i="5"/>
  <c r="G104" i="5"/>
  <c r="G105" i="5"/>
  <c r="G106" i="5"/>
  <c r="G107" i="5"/>
  <c r="G108" i="5"/>
  <c r="G109" i="5"/>
  <c r="G110" i="5"/>
  <c r="G111" i="5"/>
  <c r="G232" i="8"/>
  <c r="G234" i="8"/>
  <c r="G236" i="8"/>
  <c r="G237" i="8"/>
  <c r="G239" i="8"/>
  <c r="G240" i="8"/>
  <c r="H103" i="5"/>
  <c r="H104" i="5"/>
  <c r="H105" i="5"/>
  <c r="H106" i="5"/>
  <c r="H107" i="5"/>
  <c r="H108" i="5"/>
  <c r="H109" i="5"/>
  <c r="H110" i="5"/>
  <c r="H111" i="5"/>
  <c r="H232" i="8"/>
  <c r="H234" i="8"/>
  <c r="H236" i="8"/>
  <c r="H237" i="8"/>
  <c r="H239" i="8"/>
  <c r="H240" i="8"/>
  <c r="I103" i="5"/>
  <c r="I104" i="5"/>
  <c r="I105" i="5"/>
  <c r="I106" i="5"/>
  <c r="I107" i="5"/>
  <c r="I108" i="5"/>
  <c r="I109" i="5"/>
  <c r="I110" i="5"/>
  <c r="I111" i="5"/>
  <c r="I232" i="8"/>
  <c r="I234" i="8"/>
  <c r="I236" i="8"/>
  <c r="I237" i="8"/>
  <c r="I239" i="8"/>
  <c r="I240" i="8"/>
  <c r="J103" i="5"/>
  <c r="J104" i="5"/>
  <c r="J105" i="5"/>
  <c r="J106" i="5"/>
  <c r="J107" i="5"/>
  <c r="J108" i="5"/>
  <c r="J109" i="5"/>
  <c r="J110" i="5"/>
  <c r="J111" i="5"/>
  <c r="J232" i="8"/>
  <c r="J234" i="8"/>
  <c r="J236" i="8"/>
  <c r="J237" i="8"/>
  <c r="J239" i="8"/>
  <c r="J240" i="8"/>
  <c r="K103" i="5"/>
  <c r="K104" i="5"/>
  <c r="K105" i="5"/>
  <c r="K106" i="5"/>
  <c r="K107" i="5"/>
  <c r="K108" i="5"/>
  <c r="K109" i="5"/>
  <c r="K110" i="5"/>
  <c r="K111" i="5"/>
  <c r="K232" i="8"/>
  <c r="K234" i="8"/>
  <c r="K236" i="8"/>
  <c r="K237" i="8"/>
  <c r="K239" i="8"/>
  <c r="K240" i="8"/>
  <c r="L103" i="5"/>
  <c r="L104" i="5"/>
  <c r="L105" i="5"/>
  <c r="L106" i="5"/>
  <c r="L107" i="5"/>
  <c r="L108" i="5"/>
  <c r="L109" i="5"/>
  <c r="L110" i="5"/>
  <c r="L111" i="5"/>
  <c r="L232" i="8"/>
  <c r="L234" i="8"/>
  <c r="L236" i="8"/>
  <c r="L237" i="8"/>
  <c r="L239" i="8"/>
  <c r="L240" i="8"/>
  <c r="M103" i="5"/>
  <c r="M104" i="5"/>
  <c r="M105" i="5"/>
  <c r="M106" i="5"/>
  <c r="M107" i="5"/>
  <c r="M108" i="5"/>
  <c r="M109" i="5"/>
  <c r="M110" i="5"/>
  <c r="M111" i="5"/>
  <c r="M232" i="8"/>
  <c r="M234" i="8"/>
  <c r="M236" i="8"/>
  <c r="M237" i="8"/>
  <c r="M239" i="8"/>
  <c r="M240" i="8"/>
  <c r="N103" i="5"/>
  <c r="N104" i="5"/>
  <c r="N105" i="5"/>
  <c r="N106" i="5"/>
  <c r="N107" i="5"/>
  <c r="N108" i="5"/>
  <c r="N109" i="5"/>
  <c r="N110" i="5"/>
  <c r="N111" i="5"/>
  <c r="N232" i="8"/>
  <c r="N234" i="8"/>
  <c r="N236" i="8"/>
  <c r="N237" i="8"/>
  <c r="N239" i="8"/>
  <c r="N240" i="8"/>
  <c r="O103" i="5"/>
  <c r="O104" i="5"/>
  <c r="O105" i="5"/>
  <c r="O106" i="5"/>
  <c r="O107" i="5"/>
  <c r="O108" i="5"/>
  <c r="O109" i="5"/>
  <c r="O110" i="5"/>
  <c r="O111" i="5"/>
  <c r="O232" i="8"/>
  <c r="O234" i="8"/>
  <c r="O236" i="8"/>
  <c r="O237" i="8"/>
  <c r="O239" i="8"/>
  <c r="O240" i="8"/>
  <c r="P103" i="5"/>
  <c r="P104" i="5"/>
  <c r="P105" i="5"/>
  <c r="P106" i="5"/>
  <c r="P107" i="5"/>
  <c r="P108" i="5"/>
  <c r="P109" i="5"/>
  <c r="P110" i="5"/>
  <c r="P111" i="5"/>
  <c r="P232" i="8"/>
  <c r="P234" i="8"/>
  <c r="P236" i="8"/>
  <c r="P237" i="8"/>
  <c r="P239" i="8"/>
  <c r="P240" i="8"/>
  <c r="Q103" i="5"/>
  <c r="Q104" i="5"/>
  <c r="Q105" i="5"/>
  <c r="Q106" i="5"/>
  <c r="Q107" i="5"/>
  <c r="Q108" i="5"/>
  <c r="Q109" i="5"/>
  <c r="Q110" i="5"/>
  <c r="Q111" i="5"/>
  <c r="Q232" i="8"/>
  <c r="Q234" i="8"/>
  <c r="Q236" i="8"/>
  <c r="Q237" i="8"/>
  <c r="Q239" i="8"/>
  <c r="Q240" i="8"/>
  <c r="R103" i="5"/>
  <c r="R104" i="5"/>
  <c r="R105" i="5"/>
  <c r="R106" i="5"/>
  <c r="R107" i="5"/>
  <c r="R108" i="5"/>
  <c r="R109" i="5"/>
  <c r="R110" i="5"/>
  <c r="R111" i="5"/>
  <c r="R232" i="8"/>
  <c r="R234" i="8"/>
  <c r="R236" i="8"/>
  <c r="R237" i="8"/>
  <c r="R239" i="8"/>
  <c r="R240" i="8"/>
  <c r="S103" i="5"/>
  <c r="S104" i="5"/>
  <c r="S105" i="5"/>
  <c r="S106" i="5"/>
  <c r="S107" i="5"/>
  <c r="S108" i="5"/>
  <c r="S109" i="5"/>
  <c r="S110" i="5"/>
  <c r="S111" i="5"/>
  <c r="S232" i="8"/>
  <c r="S234" i="8"/>
  <c r="S236" i="8"/>
  <c r="S237" i="8"/>
  <c r="S239" i="8"/>
  <c r="S240" i="8"/>
  <c r="T103" i="5"/>
  <c r="T104" i="5"/>
  <c r="T105" i="5"/>
  <c r="T106" i="5"/>
  <c r="T107" i="5"/>
  <c r="T108" i="5"/>
  <c r="T109" i="5"/>
  <c r="T110" i="5"/>
  <c r="T111" i="5"/>
  <c r="T232" i="8"/>
  <c r="T234" i="8"/>
  <c r="T236" i="8"/>
  <c r="T237" i="8"/>
  <c r="T239" i="8"/>
  <c r="T240" i="8"/>
  <c r="U103" i="5"/>
  <c r="U104" i="5"/>
  <c r="U105" i="5"/>
  <c r="U106" i="5"/>
  <c r="U107" i="5"/>
  <c r="U108" i="5"/>
  <c r="U109" i="5"/>
  <c r="U110" i="5"/>
  <c r="U111" i="5"/>
  <c r="U232" i="8"/>
  <c r="U234" i="8"/>
  <c r="U236" i="8"/>
  <c r="U237" i="8"/>
  <c r="U239" i="8"/>
  <c r="U240" i="8"/>
  <c r="V103" i="5"/>
  <c r="V104" i="5"/>
  <c r="V105" i="5"/>
  <c r="V106" i="5"/>
  <c r="V107" i="5"/>
  <c r="V108" i="5"/>
  <c r="V109" i="5"/>
  <c r="V110" i="5"/>
  <c r="V111" i="5"/>
  <c r="V232" i="8"/>
  <c r="V234" i="8"/>
  <c r="V236" i="8"/>
  <c r="V237" i="8"/>
  <c r="V239" i="8"/>
  <c r="V240" i="8"/>
  <c r="W103" i="5"/>
  <c r="W104" i="5"/>
  <c r="W105" i="5"/>
  <c r="W106" i="5"/>
  <c r="W107" i="5"/>
  <c r="W108" i="5"/>
  <c r="W109" i="5"/>
  <c r="W110" i="5"/>
  <c r="W111" i="5"/>
  <c r="W232" i="8"/>
  <c r="W234" i="8"/>
  <c r="W236" i="8"/>
  <c r="W237" i="8"/>
  <c r="W239" i="8"/>
  <c r="W240" i="8"/>
  <c r="X103" i="5"/>
  <c r="X104" i="5"/>
  <c r="X105" i="5"/>
  <c r="X106" i="5"/>
  <c r="X107" i="5"/>
  <c r="X108" i="5"/>
  <c r="X109" i="5"/>
  <c r="X110" i="5"/>
  <c r="X111" i="5"/>
  <c r="X232" i="8"/>
  <c r="X234" i="8"/>
  <c r="X236" i="8"/>
  <c r="X237" i="8"/>
  <c r="X239" i="8"/>
  <c r="X240" i="8"/>
  <c r="Y103" i="5"/>
  <c r="Y104" i="5"/>
  <c r="Y105" i="5"/>
  <c r="Y106" i="5"/>
  <c r="Y107" i="5"/>
  <c r="Y108" i="5"/>
  <c r="Y109" i="5"/>
  <c r="Y110" i="5"/>
  <c r="Y111" i="5"/>
  <c r="Y232" i="8"/>
  <c r="Y234" i="8"/>
  <c r="Y236" i="8"/>
  <c r="Y237" i="8"/>
  <c r="Y239" i="8"/>
  <c r="Y240" i="8"/>
  <c r="Z103" i="5"/>
  <c r="Z104" i="5"/>
  <c r="Z105" i="5"/>
  <c r="Z106" i="5"/>
  <c r="Z107" i="5"/>
  <c r="Z108" i="5"/>
  <c r="Z109" i="5"/>
  <c r="Z110" i="5"/>
  <c r="Z111" i="5"/>
  <c r="Z232" i="8"/>
  <c r="Z234" i="8"/>
  <c r="Z236" i="8"/>
  <c r="Z237" i="8"/>
  <c r="Z239" i="8"/>
  <c r="Z240" i="8"/>
  <c r="AA103" i="5"/>
  <c r="AA104" i="5"/>
  <c r="AA105" i="5"/>
  <c r="AA106" i="5"/>
  <c r="AA107" i="5"/>
  <c r="AA108" i="5"/>
  <c r="AA109" i="5"/>
  <c r="AA110" i="5"/>
  <c r="AA111" i="5"/>
  <c r="AA232" i="8"/>
  <c r="AA234" i="8"/>
  <c r="AA236" i="8"/>
  <c r="AA237" i="8"/>
  <c r="AA239" i="8"/>
  <c r="AA240" i="8"/>
  <c r="AB103" i="5"/>
  <c r="AB104" i="5"/>
  <c r="AB105" i="5"/>
  <c r="AB106" i="5"/>
  <c r="AB107" i="5"/>
  <c r="AB108" i="5"/>
  <c r="AB109" i="5"/>
  <c r="AB110" i="5"/>
  <c r="AB111" i="5"/>
  <c r="AB232" i="8"/>
  <c r="AB234" i="8"/>
  <c r="AB236" i="8"/>
  <c r="AB237" i="8"/>
  <c r="AB239" i="8"/>
  <c r="AB240" i="8"/>
  <c r="AC103" i="5"/>
  <c r="AC104" i="5"/>
  <c r="AC105" i="5"/>
  <c r="AC106" i="5"/>
  <c r="AC107" i="5"/>
  <c r="AC108" i="5"/>
  <c r="AC109" i="5"/>
  <c r="AC110" i="5"/>
  <c r="AC111" i="5"/>
  <c r="AC232" i="8"/>
  <c r="AC234" i="8"/>
  <c r="AC236" i="8"/>
  <c r="AC237" i="8"/>
  <c r="AC239" i="8"/>
  <c r="AC240" i="8"/>
  <c r="AD103" i="5"/>
  <c r="AD104" i="5"/>
  <c r="AD105" i="5"/>
  <c r="AD106" i="5"/>
  <c r="AD107" i="5"/>
  <c r="AD108" i="5"/>
  <c r="AD109" i="5"/>
  <c r="AD110" i="5"/>
  <c r="AD111" i="5"/>
  <c r="AD232" i="8"/>
  <c r="AD234" i="8"/>
  <c r="AD236" i="8"/>
  <c r="AD237" i="8"/>
  <c r="AD239" i="8"/>
  <c r="AD240" i="8"/>
  <c r="AE103" i="5"/>
  <c r="AE104" i="5"/>
  <c r="AE105" i="5"/>
  <c r="AE106" i="5"/>
  <c r="AE107" i="5"/>
  <c r="AE108" i="5"/>
  <c r="AE109" i="5"/>
  <c r="AE110" i="5"/>
  <c r="AE111" i="5"/>
  <c r="AE232" i="8"/>
  <c r="AE234" i="8"/>
  <c r="AE236" i="8"/>
  <c r="AE237" i="8"/>
  <c r="AE239" i="8"/>
  <c r="AE240" i="8"/>
  <c r="AF103" i="5"/>
  <c r="AF104" i="5"/>
  <c r="AF105" i="5"/>
  <c r="AF106" i="5"/>
  <c r="AF107" i="5"/>
  <c r="AF108" i="5"/>
  <c r="AF109" i="5"/>
  <c r="AF110" i="5"/>
  <c r="AF111" i="5"/>
  <c r="AF232" i="8"/>
  <c r="AF234" i="8"/>
  <c r="AF236" i="8"/>
  <c r="AF237" i="8"/>
  <c r="AF239" i="8"/>
  <c r="AF240" i="8"/>
  <c r="AG103" i="5"/>
  <c r="AG104" i="5"/>
  <c r="AG105" i="5"/>
  <c r="AG106" i="5"/>
  <c r="AG107" i="5"/>
  <c r="AG108" i="5"/>
  <c r="AG109" i="5"/>
  <c r="AG110" i="5"/>
  <c r="AG111" i="5"/>
  <c r="AG232" i="8"/>
  <c r="AG234" i="8"/>
  <c r="AG236" i="8"/>
  <c r="AG237" i="8"/>
  <c r="AG239" i="8"/>
  <c r="AG240" i="8"/>
  <c r="M242" i="8"/>
  <c r="D8" i="11"/>
  <c r="M241" i="8"/>
  <c r="D7" i="11"/>
  <c r="AF326" i="8"/>
  <c r="AE326" i="8"/>
  <c r="AD326" i="8"/>
  <c r="AC326" i="8"/>
  <c r="AB326" i="8"/>
  <c r="AA326" i="8"/>
  <c r="Z326" i="8"/>
  <c r="X312" i="8"/>
  <c r="X310" i="8"/>
  <c r="X315" i="8"/>
  <c r="X319" i="8"/>
  <c r="X306" i="8"/>
  <c r="X305" i="8"/>
  <c r="X308" i="8"/>
  <c r="X325" i="8"/>
  <c r="Y326" i="8"/>
  <c r="X326" i="8"/>
  <c r="W326" i="8"/>
  <c r="V326" i="8"/>
  <c r="U326" i="8"/>
  <c r="T326" i="8"/>
  <c r="S326" i="8"/>
  <c r="R326" i="8"/>
  <c r="Q326" i="8"/>
  <c r="P326" i="8"/>
  <c r="N312" i="8"/>
  <c r="N310" i="8"/>
  <c r="N315" i="8"/>
  <c r="N319" i="8"/>
  <c r="N306" i="8"/>
  <c r="N305" i="8"/>
  <c r="N308" i="8"/>
  <c r="N325" i="8"/>
  <c r="O326" i="8"/>
  <c r="M312" i="8"/>
  <c r="M310" i="8"/>
  <c r="M315" i="8"/>
  <c r="M319" i="8"/>
  <c r="M306" i="8"/>
  <c r="M305" i="8"/>
  <c r="M308" i="8"/>
  <c r="M325" i="8"/>
  <c r="N326" i="8"/>
  <c r="M326" i="8"/>
  <c r="L326" i="8"/>
  <c r="K326" i="8"/>
  <c r="J326" i="8"/>
  <c r="I326" i="8"/>
  <c r="H326" i="8"/>
  <c r="G326" i="8"/>
  <c r="F326" i="8"/>
  <c r="E326" i="8"/>
  <c r="AG323" i="8"/>
  <c r="AF323" i="8"/>
  <c r="AE323" i="8"/>
  <c r="AD323" i="8"/>
  <c r="AC323" i="8"/>
  <c r="AB323" i="8"/>
  <c r="AA323" i="8"/>
  <c r="Z323" i="8"/>
  <c r="Y323" i="8"/>
  <c r="X323" i="8"/>
  <c r="W323" i="8"/>
  <c r="V323" i="8"/>
  <c r="U323" i="8"/>
  <c r="T323" i="8"/>
  <c r="S323" i="8"/>
  <c r="R323" i="8"/>
  <c r="Q323" i="8"/>
  <c r="P323" i="8"/>
  <c r="O323" i="8"/>
  <c r="N323" i="8"/>
  <c r="M323" i="8"/>
  <c r="L323" i="8"/>
  <c r="K323" i="8"/>
  <c r="J323" i="8"/>
  <c r="I323" i="8"/>
  <c r="H323" i="8"/>
  <c r="G323" i="8"/>
  <c r="F323" i="8"/>
  <c r="E323" i="8"/>
  <c r="AG222" i="8"/>
  <c r="AF222" i="8"/>
  <c r="AE222" i="8"/>
  <c r="AD222" i="8"/>
  <c r="AC222" i="8"/>
  <c r="AB222" i="8"/>
  <c r="AA222" i="8"/>
  <c r="Z222" i="8"/>
  <c r="Y222" i="8"/>
  <c r="X222" i="8"/>
  <c r="W222" i="8"/>
  <c r="V222" i="8"/>
  <c r="U222" i="8"/>
  <c r="T222" i="8"/>
  <c r="S222" i="8"/>
  <c r="R222" i="8"/>
  <c r="Q222" i="8"/>
  <c r="P222" i="8"/>
  <c r="O222" i="8"/>
  <c r="N222" i="8"/>
  <c r="M222" i="8"/>
  <c r="L222" i="8"/>
  <c r="K222" i="8"/>
  <c r="J222" i="8"/>
  <c r="I222" i="8"/>
  <c r="H222" i="8"/>
  <c r="G222" i="8"/>
  <c r="F222" i="8"/>
  <c r="E222" i="8"/>
  <c r="AG220" i="8"/>
  <c r="AF220" i="8"/>
  <c r="AE220" i="8"/>
  <c r="AD220" i="8"/>
  <c r="AC220" i="8"/>
  <c r="AB220" i="8"/>
  <c r="AA220" i="8"/>
  <c r="Z220" i="8"/>
  <c r="Y220" i="8"/>
  <c r="X220" i="8"/>
  <c r="W220" i="8"/>
  <c r="V220" i="8"/>
  <c r="U220" i="8"/>
  <c r="T220" i="8"/>
  <c r="S220" i="8"/>
  <c r="R220" i="8"/>
  <c r="Q220" i="8"/>
  <c r="P220" i="8"/>
  <c r="O220" i="8"/>
  <c r="N220" i="8"/>
  <c r="M220" i="8"/>
  <c r="L220" i="8"/>
  <c r="K220" i="8"/>
  <c r="J220" i="8"/>
  <c r="I220" i="8"/>
  <c r="H220" i="8"/>
  <c r="G220" i="8"/>
  <c r="F220" i="8"/>
  <c r="AG216" i="8"/>
  <c r="AF216" i="8"/>
  <c r="AE216" i="8"/>
  <c r="AD216" i="8"/>
  <c r="AC216" i="8"/>
  <c r="AB216" i="8"/>
  <c r="AA216" i="8"/>
  <c r="Z216" i="8"/>
  <c r="Y216" i="8"/>
  <c r="X216" i="8"/>
  <c r="W216" i="8"/>
  <c r="V216" i="8"/>
  <c r="U216" i="8"/>
  <c r="T216" i="8"/>
  <c r="S216" i="8"/>
  <c r="R216" i="8"/>
  <c r="Q216" i="8"/>
  <c r="P216" i="8"/>
  <c r="O216" i="8"/>
  <c r="N216" i="8"/>
  <c r="M216" i="8"/>
  <c r="L216" i="8"/>
  <c r="K216" i="8"/>
  <c r="J216" i="8"/>
  <c r="I216" i="8"/>
  <c r="H216" i="8"/>
  <c r="G216" i="8"/>
  <c r="F216" i="8"/>
  <c r="AF214" i="8"/>
  <c r="AE214" i="8"/>
  <c r="AD214" i="8"/>
  <c r="AC214" i="8"/>
  <c r="AB214" i="8"/>
  <c r="AA214" i="8"/>
  <c r="Z214" i="8"/>
  <c r="Y214" i="8"/>
  <c r="X214" i="8"/>
  <c r="W214" i="8"/>
  <c r="V214" i="8"/>
  <c r="U214" i="8"/>
  <c r="T214" i="8"/>
  <c r="S214" i="8"/>
  <c r="R214" i="8"/>
  <c r="Q214" i="8"/>
  <c r="P214" i="8"/>
  <c r="O214" i="8"/>
  <c r="N214" i="8"/>
  <c r="M214" i="8"/>
  <c r="L214" i="8"/>
  <c r="K214" i="8"/>
  <c r="J214" i="8"/>
  <c r="I214" i="8"/>
  <c r="H214" i="8"/>
  <c r="G214" i="8"/>
  <c r="F214" i="8"/>
  <c r="E214" i="8"/>
  <c r="AG212" i="8"/>
  <c r="AF212" i="8"/>
  <c r="AE212" i="8"/>
  <c r="AD212" i="8"/>
  <c r="AC212" i="8"/>
  <c r="AB212" i="8"/>
  <c r="AA212" i="8"/>
  <c r="Z212" i="8"/>
  <c r="Y212" i="8"/>
  <c r="X212" i="8"/>
  <c r="W212" i="8"/>
  <c r="V212" i="8"/>
  <c r="U212" i="8"/>
  <c r="T212" i="8"/>
  <c r="S212" i="8"/>
  <c r="R212" i="8"/>
  <c r="Q212" i="8"/>
  <c r="P212" i="8"/>
  <c r="O212" i="8"/>
  <c r="N212" i="8"/>
  <c r="M212" i="8"/>
  <c r="L212" i="8"/>
  <c r="K212" i="8"/>
  <c r="J212" i="8"/>
  <c r="I212" i="8"/>
  <c r="H212" i="8"/>
  <c r="G212" i="8"/>
  <c r="F212" i="8"/>
  <c r="E212" i="8"/>
  <c r="AG208" i="8"/>
  <c r="AF208" i="8"/>
  <c r="AE208" i="8"/>
  <c r="AD208" i="8"/>
  <c r="AC208" i="8"/>
  <c r="AB208" i="8"/>
  <c r="AA208" i="8"/>
  <c r="Z208" i="8"/>
  <c r="Y208" i="8"/>
  <c r="X208" i="8"/>
  <c r="W208" i="8"/>
  <c r="V208" i="8"/>
  <c r="U208" i="8"/>
  <c r="T208" i="8"/>
  <c r="S208" i="8"/>
  <c r="R208" i="8"/>
  <c r="Q208" i="8"/>
  <c r="P208" i="8"/>
  <c r="O208" i="8"/>
  <c r="N208" i="8"/>
  <c r="M208" i="8"/>
  <c r="L208" i="8"/>
  <c r="K208" i="8"/>
  <c r="J208" i="8"/>
  <c r="I208" i="8"/>
  <c r="H208" i="8"/>
  <c r="G208" i="8"/>
  <c r="F208" i="8"/>
  <c r="E208" i="8"/>
  <c r="AG206" i="8"/>
  <c r="AF206" i="8"/>
  <c r="AE206" i="8"/>
  <c r="AD206" i="8"/>
  <c r="AC206" i="8"/>
  <c r="AB206" i="8"/>
  <c r="AA206" i="8"/>
  <c r="Z206" i="8"/>
  <c r="Y206" i="8"/>
  <c r="X206" i="8"/>
  <c r="W206" i="8"/>
  <c r="V206" i="8"/>
  <c r="U206" i="8"/>
  <c r="T206" i="8"/>
  <c r="S206" i="8"/>
  <c r="R206" i="8"/>
  <c r="Q206" i="8"/>
  <c r="P206" i="8"/>
  <c r="O206" i="8"/>
  <c r="N206" i="8"/>
  <c r="M206" i="8"/>
  <c r="L206" i="8"/>
  <c r="K206" i="8"/>
  <c r="J206" i="8"/>
  <c r="I206" i="8"/>
  <c r="H206" i="8"/>
  <c r="G206" i="8"/>
  <c r="F206" i="8"/>
  <c r="E206" i="8"/>
  <c r="AF198" i="8"/>
  <c r="AE198" i="8"/>
  <c r="AD198" i="8"/>
  <c r="AC198" i="8"/>
  <c r="AB198" i="8"/>
  <c r="AA198" i="8"/>
  <c r="Z198" i="8"/>
  <c r="Y198" i="8"/>
  <c r="X198" i="8"/>
  <c r="W198" i="8"/>
  <c r="V198" i="8"/>
  <c r="U198" i="8"/>
  <c r="T198" i="8"/>
  <c r="S198" i="8"/>
  <c r="R198" i="8"/>
  <c r="Q198" i="8"/>
  <c r="P198" i="8"/>
  <c r="O198" i="8"/>
  <c r="N198" i="8"/>
  <c r="M198" i="8"/>
  <c r="L198" i="8"/>
  <c r="K198" i="8"/>
  <c r="J198" i="8"/>
  <c r="I198" i="8"/>
  <c r="H198" i="8"/>
  <c r="G198" i="8"/>
  <c r="F198" i="8"/>
  <c r="E198" i="8"/>
  <c r="AF196" i="8"/>
  <c r="AE196" i="8"/>
  <c r="AD196" i="8"/>
  <c r="AC196" i="8"/>
  <c r="AB196" i="8"/>
  <c r="AA196" i="8"/>
  <c r="Z196" i="8"/>
  <c r="Y196" i="8"/>
  <c r="X196" i="8"/>
  <c r="W196" i="8"/>
  <c r="V196" i="8"/>
  <c r="U196" i="8"/>
  <c r="T196" i="8"/>
  <c r="S196" i="8"/>
  <c r="R196" i="8"/>
  <c r="Q196" i="8"/>
  <c r="P196" i="8"/>
  <c r="O196" i="8"/>
  <c r="N196" i="8"/>
  <c r="M196" i="8"/>
  <c r="L196" i="8"/>
  <c r="K196" i="8"/>
  <c r="J196" i="8"/>
  <c r="I196" i="8"/>
  <c r="H196" i="8"/>
  <c r="G196" i="8"/>
  <c r="F196" i="8"/>
  <c r="E196" i="8"/>
  <c r="E170" i="8"/>
  <c r="E172" i="8"/>
  <c r="E173" i="8"/>
  <c r="E174" i="8"/>
  <c r="E175" i="8"/>
  <c r="F164" i="8"/>
  <c r="F165" i="8"/>
  <c r="F168" i="8"/>
  <c r="F170" i="8"/>
  <c r="F172" i="8"/>
  <c r="F173" i="8"/>
  <c r="F174" i="8"/>
  <c r="F175" i="8"/>
  <c r="G164" i="8"/>
  <c r="G165" i="8"/>
  <c r="G168" i="8"/>
  <c r="G170" i="8"/>
  <c r="G172" i="8"/>
  <c r="G173" i="8"/>
  <c r="G174" i="8"/>
  <c r="G175" i="8"/>
  <c r="H164" i="8"/>
  <c r="H165" i="8"/>
  <c r="H168" i="8"/>
  <c r="H170" i="8"/>
  <c r="H172" i="8"/>
  <c r="H173" i="8"/>
  <c r="H174" i="8"/>
  <c r="H175" i="8"/>
  <c r="I164" i="8"/>
  <c r="I165" i="8"/>
  <c r="I168" i="8"/>
  <c r="I170" i="8"/>
  <c r="I172" i="8"/>
  <c r="I173" i="8"/>
  <c r="I174" i="8"/>
  <c r="I175" i="8"/>
  <c r="J164" i="8"/>
  <c r="J165" i="8"/>
  <c r="J168" i="8"/>
  <c r="J170" i="8"/>
  <c r="J172" i="8"/>
  <c r="J173" i="8"/>
  <c r="J174" i="8"/>
  <c r="J175" i="8"/>
  <c r="K164" i="8"/>
  <c r="K165" i="8"/>
  <c r="K168" i="8"/>
  <c r="K170" i="8"/>
  <c r="K172" i="8"/>
  <c r="K173" i="8"/>
  <c r="K174" i="8"/>
  <c r="K175" i="8"/>
  <c r="L164" i="8"/>
  <c r="L165" i="8"/>
  <c r="L168" i="8"/>
  <c r="L170" i="8"/>
  <c r="L172" i="8"/>
  <c r="L173" i="8"/>
  <c r="L174" i="8"/>
  <c r="L175" i="8"/>
  <c r="M164" i="8"/>
  <c r="M165" i="8"/>
  <c r="M168" i="8"/>
  <c r="M170" i="8"/>
  <c r="M172" i="8"/>
  <c r="M173" i="8"/>
  <c r="M174" i="8"/>
  <c r="M175" i="8"/>
  <c r="N164" i="8"/>
  <c r="N165" i="8"/>
  <c r="N168" i="8"/>
  <c r="N170" i="8"/>
  <c r="N172" i="8"/>
  <c r="N173" i="8"/>
  <c r="N174" i="8"/>
  <c r="N175" i="8"/>
  <c r="O164" i="8"/>
  <c r="O165" i="8"/>
  <c r="O168" i="8"/>
  <c r="O170" i="8"/>
  <c r="O172" i="8"/>
  <c r="O173" i="8"/>
  <c r="O174" i="8"/>
  <c r="O175" i="8"/>
  <c r="P164" i="8"/>
  <c r="P165" i="8"/>
  <c r="P168" i="8"/>
  <c r="P170" i="8"/>
  <c r="P172" i="8"/>
  <c r="P173" i="8"/>
  <c r="P174" i="8"/>
  <c r="P175" i="8"/>
  <c r="Q164" i="8"/>
  <c r="Q165" i="8"/>
  <c r="Q168" i="8"/>
  <c r="Q170" i="8"/>
  <c r="Q172" i="8"/>
  <c r="Q173" i="8"/>
  <c r="Q174" i="8"/>
  <c r="Q175" i="8"/>
  <c r="R164" i="8"/>
  <c r="R165" i="8"/>
  <c r="R168" i="8"/>
  <c r="R170" i="8"/>
  <c r="R172" i="8"/>
  <c r="R173" i="8"/>
  <c r="R174" i="8"/>
  <c r="R175" i="8"/>
  <c r="S164" i="8"/>
  <c r="S165" i="8"/>
  <c r="S168" i="8"/>
  <c r="S170" i="8"/>
  <c r="S172" i="8"/>
  <c r="S173" i="8"/>
  <c r="S174" i="8"/>
  <c r="S175" i="8"/>
  <c r="T164" i="8"/>
  <c r="T165" i="8"/>
  <c r="T168" i="8"/>
  <c r="T170" i="8"/>
  <c r="T172" i="8"/>
  <c r="T173" i="8"/>
  <c r="T174" i="8"/>
  <c r="T175" i="8"/>
  <c r="U164" i="8"/>
  <c r="U165" i="8"/>
  <c r="U168" i="8"/>
  <c r="U170" i="8"/>
  <c r="U172" i="8"/>
  <c r="U173" i="8"/>
  <c r="U174" i="8"/>
  <c r="U175" i="8"/>
  <c r="V164" i="8"/>
  <c r="V165" i="8"/>
  <c r="V168" i="8"/>
  <c r="V170" i="8"/>
  <c r="V172" i="8"/>
  <c r="V173" i="8"/>
  <c r="V174" i="8"/>
  <c r="V175" i="8"/>
  <c r="W164" i="8"/>
  <c r="W165" i="8"/>
  <c r="W168" i="8"/>
  <c r="W170" i="8"/>
  <c r="W172" i="8"/>
  <c r="W173" i="8"/>
  <c r="W174" i="8"/>
  <c r="W175" i="8"/>
  <c r="X164" i="8"/>
  <c r="X165" i="8"/>
  <c r="X168" i="8"/>
  <c r="X170" i="8"/>
  <c r="X172" i="8"/>
  <c r="X173" i="8"/>
  <c r="X174" i="8"/>
  <c r="X175" i="8"/>
  <c r="Y164" i="8"/>
  <c r="Y165" i="8"/>
  <c r="Y168" i="8"/>
  <c r="Y170" i="8"/>
  <c r="Y172" i="8"/>
  <c r="Y173" i="8"/>
  <c r="Y174" i="8"/>
  <c r="Y175" i="8"/>
  <c r="Z164" i="8"/>
  <c r="Z165" i="8"/>
  <c r="Z168" i="8"/>
  <c r="Z170" i="8"/>
  <c r="Z172" i="8"/>
  <c r="Z173" i="8"/>
  <c r="Z174" i="8"/>
  <c r="Z175" i="8"/>
  <c r="AA164" i="8"/>
  <c r="AA165" i="8"/>
  <c r="AA168" i="8"/>
  <c r="AA170" i="8"/>
  <c r="AA172" i="8"/>
  <c r="AA173" i="8"/>
  <c r="AA174" i="8"/>
  <c r="AA175" i="8"/>
  <c r="AB164" i="8"/>
  <c r="AB165" i="8"/>
  <c r="AB168" i="8"/>
  <c r="AB170" i="8"/>
  <c r="AB172" i="8"/>
  <c r="AB173" i="8"/>
  <c r="AB174" i="8"/>
  <c r="AB175" i="8"/>
  <c r="AC164" i="8"/>
  <c r="AC165" i="8"/>
  <c r="AC168" i="8"/>
  <c r="AC170" i="8"/>
  <c r="AC172" i="8"/>
  <c r="AC173" i="8"/>
  <c r="AC174" i="8"/>
  <c r="AC175" i="8"/>
  <c r="AD164" i="8"/>
  <c r="AD165" i="8"/>
  <c r="AD168" i="8"/>
  <c r="AD170" i="8"/>
  <c r="AD172" i="8"/>
  <c r="AD173" i="8"/>
  <c r="AD174" i="8"/>
  <c r="AD175" i="8"/>
  <c r="AE164" i="8"/>
  <c r="AE165" i="8"/>
  <c r="AE168" i="8"/>
  <c r="AE170" i="8"/>
  <c r="AE172" i="8"/>
  <c r="AE173" i="8"/>
  <c r="AE174" i="8"/>
  <c r="AE175" i="8"/>
  <c r="AF164" i="8"/>
  <c r="AF165" i="8"/>
  <c r="AF168" i="8"/>
  <c r="AF170" i="8"/>
  <c r="AF172" i="8"/>
  <c r="AF173" i="8"/>
  <c r="AF174" i="8"/>
  <c r="AF175" i="8"/>
  <c r="AG164" i="8"/>
  <c r="AG165" i="8"/>
  <c r="AG168" i="8"/>
  <c r="AG170" i="8"/>
  <c r="AG172" i="8"/>
  <c r="AG173" i="8"/>
  <c r="AG174" i="8"/>
  <c r="AG175" i="8"/>
  <c r="X116" i="5"/>
  <c r="X118" i="5"/>
  <c r="M116" i="5"/>
  <c r="M118" i="5"/>
  <c r="N116" i="5"/>
  <c r="N118" i="5"/>
  <c r="AG326" i="8"/>
  <c r="B102" i="8"/>
  <c r="F204" i="8"/>
  <c r="G204" i="8"/>
  <c r="H204" i="8"/>
  <c r="I204" i="8"/>
  <c r="J204" i="8"/>
  <c r="K204" i="8"/>
  <c r="L204" i="8"/>
  <c r="M204" i="8"/>
  <c r="N204" i="8"/>
  <c r="O204" i="8"/>
  <c r="P204" i="8"/>
  <c r="Q204" i="8"/>
  <c r="R204" i="8"/>
  <c r="S204" i="8"/>
  <c r="T204" i="8"/>
  <c r="U204" i="8"/>
  <c r="V204" i="8"/>
  <c r="W204" i="8"/>
  <c r="X204" i="8"/>
  <c r="Y204" i="8"/>
  <c r="Z204" i="8"/>
  <c r="AA204" i="8"/>
  <c r="AB204" i="8"/>
  <c r="AC204" i="8"/>
  <c r="AD204" i="8"/>
  <c r="AE204" i="8"/>
  <c r="AF204" i="8"/>
  <c r="AG204" i="8"/>
  <c r="F19" i="7"/>
  <c r="F20" i="7"/>
  <c r="F22" i="7"/>
  <c r="F23" i="7"/>
  <c r="F24" i="7"/>
  <c r="F25" i="7"/>
  <c r="G19" i="7"/>
  <c r="G20" i="7"/>
  <c r="G22" i="7"/>
  <c r="G23" i="7"/>
  <c r="G24" i="7"/>
  <c r="G25" i="7"/>
  <c r="H19" i="7"/>
  <c r="H20" i="7"/>
  <c r="H22" i="7"/>
  <c r="H23" i="7"/>
  <c r="H24" i="7"/>
  <c r="H25" i="7"/>
  <c r="I19" i="7"/>
  <c r="I20" i="7"/>
  <c r="I22" i="7"/>
  <c r="I23" i="7"/>
  <c r="I24" i="7"/>
  <c r="I25" i="7"/>
  <c r="J19" i="7"/>
  <c r="J20" i="7"/>
  <c r="J22" i="7"/>
  <c r="J23" i="7"/>
  <c r="J24" i="7"/>
  <c r="J25" i="7"/>
  <c r="K19" i="7"/>
  <c r="K20" i="7"/>
  <c r="K22" i="7"/>
  <c r="K23" i="7"/>
  <c r="K24" i="7"/>
  <c r="K25" i="7"/>
  <c r="L19" i="7"/>
  <c r="L20" i="7"/>
  <c r="L22" i="7"/>
  <c r="L23" i="7"/>
  <c r="L24" i="7"/>
  <c r="L25" i="7"/>
  <c r="M19" i="7"/>
  <c r="M20" i="7"/>
  <c r="M22" i="7"/>
  <c r="M23" i="7"/>
  <c r="M24" i="7"/>
  <c r="M25" i="7"/>
  <c r="N19" i="7"/>
  <c r="N20" i="7"/>
  <c r="N22" i="7"/>
  <c r="N23" i="7"/>
  <c r="N24" i="7"/>
  <c r="N25" i="7"/>
  <c r="O19" i="7"/>
  <c r="O20" i="7"/>
  <c r="O22" i="7"/>
  <c r="O23" i="7"/>
  <c r="O24" i="7"/>
  <c r="O25" i="7"/>
  <c r="P19" i="7"/>
  <c r="P20" i="7"/>
  <c r="P22" i="7"/>
  <c r="P23" i="7"/>
  <c r="P24" i="7"/>
  <c r="P25" i="7"/>
  <c r="Q19" i="7"/>
  <c r="Q20" i="7"/>
  <c r="Q22" i="7"/>
  <c r="Q23" i="7"/>
  <c r="Q24" i="7"/>
  <c r="Q25" i="7"/>
  <c r="R19" i="7"/>
  <c r="R20" i="7"/>
  <c r="R22" i="7"/>
  <c r="R23" i="7"/>
  <c r="R24" i="7"/>
  <c r="R25" i="7"/>
  <c r="S19" i="7"/>
  <c r="S20" i="7"/>
  <c r="S22" i="7"/>
  <c r="S23" i="7"/>
  <c r="S24" i="7"/>
  <c r="S25" i="7"/>
  <c r="T19" i="7"/>
  <c r="T20" i="7"/>
  <c r="T22" i="7"/>
  <c r="T23" i="7"/>
  <c r="T24" i="7"/>
  <c r="T25" i="7"/>
  <c r="U19" i="7"/>
  <c r="U20" i="7"/>
  <c r="U22" i="7"/>
  <c r="U23" i="7"/>
  <c r="U24" i="7"/>
  <c r="U25" i="7"/>
  <c r="V19" i="7"/>
  <c r="V20" i="7"/>
  <c r="V22" i="7"/>
  <c r="V23" i="7"/>
  <c r="V24" i="7"/>
  <c r="V25" i="7"/>
  <c r="W19" i="7"/>
  <c r="W20" i="7"/>
  <c r="W22" i="7"/>
  <c r="W23" i="7"/>
  <c r="W24" i="7"/>
  <c r="W25" i="7"/>
  <c r="X19" i="7"/>
  <c r="X20" i="7"/>
  <c r="X22" i="7"/>
  <c r="X23" i="7"/>
  <c r="X24" i="7"/>
  <c r="X25" i="7"/>
  <c r="Y19" i="7"/>
  <c r="Y20" i="7"/>
  <c r="Y22" i="7"/>
  <c r="Y23" i="7"/>
  <c r="Y24" i="7"/>
  <c r="Y25" i="7"/>
  <c r="Z19" i="7"/>
  <c r="Z20" i="7"/>
  <c r="Z22" i="7"/>
  <c r="Z23" i="7"/>
  <c r="Z24" i="7"/>
  <c r="Z25" i="7"/>
  <c r="AA19" i="7"/>
  <c r="AA20" i="7"/>
  <c r="AA22" i="7"/>
  <c r="AA23" i="7"/>
  <c r="AA24" i="7"/>
  <c r="AA25" i="7"/>
  <c r="AB19" i="7"/>
  <c r="AB20" i="7"/>
  <c r="AB22" i="7"/>
  <c r="AB23" i="7"/>
  <c r="AB24" i="7"/>
  <c r="AB25" i="7"/>
  <c r="AC19" i="7"/>
  <c r="AC20" i="7"/>
  <c r="AC22" i="7"/>
  <c r="AC23" i="7"/>
  <c r="AC24" i="7"/>
  <c r="AC25" i="7"/>
  <c r="AD19" i="7"/>
  <c r="AD20" i="7"/>
  <c r="AD22" i="7"/>
  <c r="AD23" i="7"/>
  <c r="AD24" i="7"/>
  <c r="AD25" i="7"/>
  <c r="AE19" i="7"/>
  <c r="AE20" i="7"/>
  <c r="AE22" i="7"/>
  <c r="AE23" i="7"/>
  <c r="AE24" i="7"/>
  <c r="AE25" i="7"/>
  <c r="AF19" i="7"/>
  <c r="AF20" i="7"/>
  <c r="AF22" i="7"/>
  <c r="AF23" i="7"/>
  <c r="AF24" i="7"/>
  <c r="AF25" i="7"/>
  <c r="AG19" i="7"/>
  <c r="AG20" i="7"/>
  <c r="AG22" i="7"/>
  <c r="AG23" i="7"/>
  <c r="AG24" i="7"/>
  <c r="AG25" i="7"/>
  <c r="G359" i="1"/>
  <c r="H359" i="1"/>
  <c r="F181" i="8"/>
  <c r="F183" i="8"/>
  <c r="F187" i="8"/>
  <c r="G181" i="8"/>
  <c r="G183" i="8"/>
  <c r="G187" i="8"/>
  <c r="H181" i="8"/>
  <c r="H183" i="8"/>
  <c r="H187" i="8"/>
  <c r="I181" i="8"/>
  <c r="I183" i="8"/>
  <c r="I187" i="8"/>
  <c r="J181" i="8"/>
  <c r="J183" i="8"/>
  <c r="J187" i="8"/>
  <c r="K181" i="8"/>
  <c r="K183" i="8"/>
  <c r="K187" i="8"/>
  <c r="L181" i="8"/>
  <c r="L183" i="8"/>
  <c r="L187" i="8"/>
  <c r="M181" i="8"/>
  <c r="M183" i="8"/>
  <c r="M187" i="8"/>
  <c r="N181" i="8"/>
  <c r="N183" i="8"/>
  <c r="N187" i="8"/>
  <c r="O181" i="8"/>
  <c r="O183" i="8"/>
  <c r="O187" i="8"/>
  <c r="P181" i="8"/>
  <c r="P183" i="8"/>
  <c r="P187" i="8"/>
  <c r="Q181" i="8"/>
  <c r="Q183" i="8"/>
  <c r="Q187" i="8"/>
  <c r="R181" i="8"/>
  <c r="R183" i="8"/>
  <c r="R187" i="8"/>
  <c r="S181" i="8"/>
  <c r="S183" i="8"/>
  <c r="S187" i="8"/>
  <c r="T181" i="8"/>
  <c r="T183" i="8"/>
  <c r="T187" i="8"/>
  <c r="U181" i="8"/>
  <c r="U183" i="8"/>
  <c r="U187" i="8"/>
  <c r="V181" i="8"/>
  <c r="V183" i="8"/>
  <c r="V187" i="8"/>
  <c r="W181" i="8"/>
  <c r="W183" i="8"/>
  <c r="W187" i="8"/>
  <c r="X181" i="8"/>
  <c r="X183" i="8"/>
  <c r="X187" i="8"/>
  <c r="Y181" i="8"/>
  <c r="Y183" i="8"/>
  <c r="Y187" i="8"/>
  <c r="Z181" i="8"/>
  <c r="Z183" i="8"/>
  <c r="Z187" i="8"/>
  <c r="AA181" i="8"/>
  <c r="AA183" i="8"/>
  <c r="AA187" i="8"/>
  <c r="AB181" i="8"/>
  <c r="AB183" i="8"/>
  <c r="AB187" i="8"/>
  <c r="AC181" i="8"/>
  <c r="AC183" i="8"/>
  <c r="AC187" i="8"/>
  <c r="AD181" i="8"/>
  <c r="AD183" i="8"/>
  <c r="AD187" i="8"/>
  <c r="AE181" i="8"/>
  <c r="AE183" i="8"/>
  <c r="AE187" i="8"/>
  <c r="AF181" i="8"/>
  <c r="AF183" i="8"/>
  <c r="AF187" i="8"/>
  <c r="AG181" i="8"/>
  <c r="AG183" i="8"/>
  <c r="AG187" i="8"/>
  <c r="M189" i="8"/>
  <c r="C8" i="11"/>
  <c r="M188" i="8"/>
  <c r="C7" i="11"/>
  <c r="G224" i="8"/>
  <c r="G226" i="8"/>
  <c r="F224" i="8"/>
  <c r="F226" i="8"/>
  <c r="G75" i="5"/>
  <c r="F75" i="5"/>
  <c r="G385" i="1"/>
  <c r="G401" i="1"/>
  <c r="G406" i="1"/>
  <c r="G392" i="1"/>
  <c r="F385" i="1"/>
  <c r="F401" i="1"/>
  <c r="F406" i="1"/>
  <c r="F392" i="1"/>
  <c r="G386" i="1"/>
  <c r="G8" i="7"/>
  <c r="G9" i="7"/>
  <c r="G11" i="7"/>
  <c r="G12" i="7"/>
  <c r="G13" i="7"/>
  <c r="G14" i="7"/>
  <c r="F386" i="1"/>
  <c r="F8" i="7"/>
  <c r="F9" i="7"/>
  <c r="F11" i="7"/>
  <c r="F12" i="7"/>
  <c r="F13" i="7"/>
  <c r="F14" i="7"/>
  <c r="AG226" i="8"/>
  <c r="AG224" i="8"/>
  <c r="AF224" i="8"/>
  <c r="AF226" i="8"/>
  <c r="AE224" i="8"/>
  <c r="AE226" i="8"/>
  <c r="AD224" i="8"/>
  <c r="AD226" i="8"/>
  <c r="AC224" i="8"/>
  <c r="AC226" i="8"/>
  <c r="AB224" i="8"/>
  <c r="AB226" i="8"/>
  <c r="AA224" i="8"/>
  <c r="AA226" i="8"/>
  <c r="Z224" i="8"/>
  <c r="Z226" i="8"/>
  <c r="AG75" i="5"/>
  <c r="Y224" i="8"/>
  <c r="AF75" i="5"/>
  <c r="Y226" i="8"/>
  <c r="AG385" i="1"/>
  <c r="AG401" i="1"/>
  <c r="AE75" i="5"/>
  <c r="X224" i="8"/>
  <c r="AG392" i="1"/>
  <c r="AG406" i="1"/>
  <c r="AF385" i="1"/>
  <c r="AF401" i="1"/>
  <c r="X226" i="8"/>
  <c r="AD75" i="5"/>
  <c r="AF392" i="1"/>
  <c r="AF406" i="1"/>
  <c r="AE385" i="1"/>
  <c r="AE401" i="1"/>
  <c r="W224" i="8"/>
  <c r="AC75" i="5"/>
  <c r="AE392" i="1"/>
  <c r="AE406" i="1"/>
  <c r="W226" i="8"/>
  <c r="AA75" i="5"/>
  <c r="AD385" i="1"/>
  <c r="AD401" i="1"/>
  <c r="AB75" i="5"/>
  <c r="AG386" i="1"/>
  <c r="AG8" i="7"/>
  <c r="AG9" i="7"/>
  <c r="AG11" i="7"/>
  <c r="AG12" i="7"/>
  <c r="AG13" i="7"/>
  <c r="AG14" i="7"/>
  <c r="AD406" i="1"/>
  <c r="AD392" i="1"/>
  <c r="V224" i="8"/>
  <c r="AF386" i="1"/>
  <c r="AF8" i="7"/>
  <c r="AF9" i="7"/>
  <c r="AF11" i="7"/>
  <c r="AF12" i="7"/>
  <c r="AF13" i="7"/>
  <c r="AF14" i="7"/>
  <c r="Z75" i="5"/>
  <c r="AC401" i="1"/>
  <c r="AC385" i="1"/>
  <c r="AC392" i="1"/>
  <c r="AC406" i="1"/>
  <c r="Y75" i="5"/>
  <c r="AB392" i="1"/>
  <c r="AB406" i="1"/>
  <c r="AB385" i="1"/>
  <c r="AB401" i="1"/>
  <c r="AE386" i="1"/>
  <c r="AE8" i="7"/>
  <c r="AE9" i="7"/>
  <c r="AE11" i="7"/>
  <c r="AE12" i="7"/>
  <c r="AE13" i="7"/>
  <c r="AE14" i="7"/>
  <c r="X75" i="5"/>
  <c r="V226" i="8"/>
  <c r="AD386" i="1"/>
  <c r="AD8" i="7"/>
  <c r="AD9" i="7"/>
  <c r="AD11" i="7"/>
  <c r="AD12" i="7"/>
  <c r="AD13" i="7"/>
  <c r="AD14" i="7"/>
  <c r="Z406" i="1"/>
  <c r="Z392" i="1"/>
  <c r="AA392" i="1"/>
  <c r="AA406" i="1"/>
  <c r="AA401" i="1"/>
  <c r="AA385" i="1"/>
  <c r="U224" i="8"/>
  <c r="W75" i="5"/>
  <c r="AC386" i="1"/>
  <c r="AC8" i="7"/>
  <c r="AC9" i="7"/>
  <c r="AC11" i="7"/>
  <c r="AC12" i="7"/>
  <c r="AC13" i="7"/>
  <c r="AC14" i="7"/>
  <c r="U226" i="8"/>
  <c r="Y385" i="1"/>
  <c r="Y401" i="1"/>
  <c r="Z401" i="1"/>
  <c r="Z385" i="1"/>
  <c r="Y392" i="1"/>
  <c r="Y406" i="1"/>
  <c r="T224" i="8"/>
  <c r="T226" i="8"/>
  <c r="X385" i="1"/>
  <c r="X401" i="1"/>
  <c r="AB386" i="1"/>
  <c r="AB8" i="7"/>
  <c r="AB9" i="7"/>
  <c r="AB11" i="7"/>
  <c r="AB12" i="7"/>
  <c r="AB13" i="7"/>
  <c r="AB14" i="7"/>
  <c r="V75" i="5"/>
  <c r="U75" i="5"/>
  <c r="W401" i="1"/>
  <c r="W385" i="1"/>
  <c r="X392" i="1"/>
  <c r="X406" i="1"/>
  <c r="S224" i="8"/>
  <c r="S226" i="8"/>
  <c r="AA386" i="1"/>
  <c r="AA8" i="7"/>
  <c r="AA9" i="7"/>
  <c r="AA11" i="7"/>
  <c r="AA12" i="7"/>
  <c r="AA13" i="7"/>
  <c r="AA14" i="7"/>
  <c r="V401" i="1"/>
  <c r="V385" i="1"/>
  <c r="T75" i="5"/>
  <c r="W392" i="1"/>
  <c r="W406" i="1"/>
  <c r="Z386" i="1"/>
  <c r="Z8" i="7"/>
  <c r="Z9" i="7"/>
  <c r="Z11" i="7"/>
  <c r="Z12" i="7"/>
  <c r="Z13" i="7"/>
  <c r="Z14" i="7"/>
  <c r="V406" i="1"/>
  <c r="V392" i="1"/>
  <c r="S75" i="5"/>
  <c r="Q224" i="8"/>
  <c r="Q226" i="8"/>
  <c r="Y386" i="1"/>
  <c r="Y8" i="7"/>
  <c r="Y9" i="7"/>
  <c r="Y11" i="7"/>
  <c r="Y12" i="7"/>
  <c r="Y13" i="7"/>
  <c r="Y14" i="7"/>
  <c r="U401" i="1"/>
  <c r="U385" i="1"/>
  <c r="R75" i="5"/>
  <c r="T385" i="1"/>
  <c r="T401" i="1"/>
  <c r="X386" i="1"/>
  <c r="X8" i="7"/>
  <c r="X9" i="7"/>
  <c r="X11" i="7"/>
  <c r="X12" i="7"/>
  <c r="X13" i="7"/>
  <c r="X14" i="7"/>
  <c r="U392" i="1"/>
  <c r="U406" i="1"/>
  <c r="R226" i="8"/>
  <c r="R224" i="8"/>
  <c r="P226" i="8"/>
  <c r="P224" i="8"/>
  <c r="T406" i="1"/>
  <c r="T392" i="1"/>
  <c r="W386" i="1"/>
  <c r="W8" i="7"/>
  <c r="W9" i="7"/>
  <c r="W11" i="7"/>
  <c r="W12" i="7"/>
  <c r="W13" i="7"/>
  <c r="W14" i="7"/>
  <c r="Q75" i="5"/>
  <c r="S385" i="1"/>
  <c r="S401" i="1"/>
  <c r="P75" i="5"/>
  <c r="S392" i="1"/>
  <c r="S406" i="1"/>
  <c r="V386" i="1"/>
  <c r="V8" i="7"/>
  <c r="V9" i="7"/>
  <c r="V11" i="7"/>
  <c r="V12" i="7"/>
  <c r="V13" i="7"/>
  <c r="V14" i="7"/>
  <c r="O226" i="8"/>
  <c r="O224" i="8"/>
  <c r="N224" i="8"/>
  <c r="N226" i="8"/>
  <c r="U386" i="1"/>
  <c r="U8" i="7"/>
  <c r="U9" i="7"/>
  <c r="U11" i="7"/>
  <c r="U12" i="7"/>
  <c r="U13" i="7"/>
  <c r="U14" i="7"/>
  <c r="R385" i="1"/>
  <c r="R401" i="1"/>
  <c r="R406" i="1"/>
  <c r="R392" i="1"/>
  <c r="Q385" i="1"/>
  <c r="Q401" i="1"/>
  <c r="O75" i="5"/>
  <c r="N75" i="5"/>
  <c r="M226" i="8"/>
  <c r="M224" i="8"/>
  <c r="T386" i="1"/>
  <c r="T8" i="7"/>
  <c r="T9" i="7"/>
  <c r="T11" i="7"/>
  <c r="T12" i="7"/>
  <c r="T13" i="7"/>
  <c r="T14" i="7"/>
  <c r="Q406" i="1"/>
  <c r="Q392" i="1"/>
  <c r="L226" i="8"/>
  <c r="L224" i="8"/>
  <c r="M75" i="5"/>
  <c r="P406" i="1"/>
  <c r="P392" i="1"/>
  <c r="S386" i="1"/>
  <c r="S8" i="7"/>
  <c r="S9" i="7"/>
  <c r="S11" i="7"/>
  <c r="S12" i="7"/>
  <c r="S13" i="7"/>
  <c r="S14" i="7"/>
  <c r="P385" i="1"/>
  <c r="P401" i="1"/>
  <c r="K226" i="8"/>
  <c r="K224" i="8"/>
  <c r="N385" i="1"/>
  <c r="N401" i="1"/>
  <c r="L75" i="5"/>
  <c r="O385" i="1"/>
  <c r="O401" i="1"/>
  <c r="O406" i="1"/>
  <c r="O392" i="1"/>
  <c r="R386" i="1"/>
  <c r="R8" i="7"/>
  <c r="R9" i="7"/>
  <c r="R11" i="7"/>
  <c r="R12" i="7"/>
  <c r="R13" i="7"/>
  <c r="R14" i="7"/>
  <c r="J226" i="8"/>
  <c r="J224" i="8"/>
  <c r="N406" i="1"/>
  <c r="N392" i="1"/>
  <c r="K75" i="5"/>
  <c r="Q386" i="1"/>
  <c r="Q8" i="7"/>
  <c r="Q9" i="7"/>
  <c r="Q11" i="7"/>
  <c r="Q12" i="7"/>
  <c r="Q13" i="7"/>
  <c r="Q14" i="7"/>
  <c r="M401" i="1"/>
  <c r="M385" i="1"/>
  <c r="I226" i="8"/>
  <c r="I224" i="8"/>
  <c r="J75" i="5"/>
  <c r="M392" i="1"/>
  <c r="M406" i="1"/>
  <c r="P386" i="1"/>
  <c r="P8" i="7"/>
  <c r="P9" i="7"/>
  <c r="P11" i="7"/>
  <c r="P12" i="7"/>
  <c r="P13" i="7"/>
  <c r="P14" i="7"/>
  <c r="L406" i="1"/>
  <c r="L392" i="1"/>
  <c r="K385" i="1"/>
  <c r="K401" i="1"/>
  <c r="H224" i="8"/>
  <c r="H226" i="8"/>
  <c r="I75" i="5"/>
  <c r="L401" i="1"/>
  <c r="L385" i="1"/>
  <c r="O386" i="1"/>
  <c r="O8" i="7"/>
  <c r="O9" i="7"/>
  <c r="O11" i="7"/>
  <c r="O12" i="7"/>
  <c r="O13" i="7"/>
  <c r="O14" i="7"/>
  <c r="K392" i="1"/>
  <c r="K406" i="1"/>
  <c r="H75" i="5"/>
  <c r="N386" i="1"/>
  <c r="N8" i="7"/>
  <c r="N9" i="7"/>
  <c r="N11" i="7"/>
  <c r="N12" i="7"/>
  <c r="N13" i="7"/>
  <c r="N14" i="7"/>
  <c r="J406" i="1"/>
  <c r="J392" i="1"/>
  <c r="M386" i="1"/>
  <c r="M8" i="7"/>
  <c r="M9" i="7"/>
  <c r="M11" i="7"/>
  <c r="M12" i="7"/>
  <c r="M13" i="7"/>
  <c r="M14" i="7"/>
  <c r="J385" i="1"/>
  <c r="J401" i="1"/>
  <c r="I385" i="1"/>
  <c r="I401" i="1"/>
  <c r="I392" i="1"/>
  <c r="I406" i="1"/>
  <c r="L386" i="1"/>
  <c r="L8" i="7"/>
  <c r="L9" i="7"/>
  <c r="L11" i="7"/>
  <c r="L12" i="7"/>
  <c r="L13" i="7"/>
  <c r="L14" i="7"/>
  <c r="H406" i="1"/>
  <c r="H392" i="1"/>
  <c r="H401" i="1"/>
  <c r="H385" i="1"/>
  <c r="K386" i="1"/>
  <c r="K8" i="7"/>
  <c r="K9" i="7"/>
  <c r="K11" i="7"/>
  <c r="K12" i="7"/>
  <c r="K13" i="7"/>
  <c r="K14" i="7"/>
  <c r="J386" i="1"/>
  <c r="J8" i="7"/>
  <c r="J9" i="7"/>
  <c r="J11" i="7"/>
  <c r="J12" i="7"/>
  <c r="J13" i="7"/>
  <c r="J14" i="7"/>
  <c r="I386" i="1"/>
  <c r="I8" i="7"/>
  <c r="I9" i="7"/>
  <c r="I11" i="7"/>
  <c r="I12" i="7"/>
  <c r="I13" i="7"/>
  <c r="I14" i="7"/>
  <c r="H386" i="1"/>
  <c r="H8" i="7"/>
  <c r="H9" i="7"/>
  <c r="H11" i="7"/>
  <c r="H12" i="7"/>
  <c r="H13" i="7"/>
  <c r="H14" i="7"/>
  <c r="AH333" i="8"/>
  <c r="AG333" i="8"/>
  <c r="F391" i="1"/>
  <c r="AG251" i="8"/>
  <c r="AG23" i="6"/>
  <c r="AG326" i="1"/>
  <c r="AG24" i="6"/>
  <c r="AG49" i="6"/>
  <c r="AG51" i="6"/>
  <c r="AG384" i="1"/>
  <c r="AG391" i="1"/>
  <c r="AF333" i="8"/>
  <c r="AF384" i="1"/>
  <c r="AF251" i="8"/>
  <c r="AF23" i="6"/>
  <c r="AF24" i="6"/>
  <c r="AF49" i="6"/>
  <c r="AF51" i="6"/>
  <c r="AF326" i="1"/>
  <c r="AF391" i="1"/>
  <c r="AG200" i="8"/>
  <c r="AE333" i="8"/>
  <c r="AE384" i="1"/>
  <c r="AE251" i="8"/>
  <c r="AE23" i="6"/>
  <c r="AE24" i="6"/>
  <c r="AE49" i="6"/>
  <c r="AE51" i="6"/>
  <c r="AE326" i="1"/>
  <c r="AF200" i="8"/>
  <c r="AE391" i="1"/>
  <c r="AD333" i="8"/>
  <c r="AE200" i="8"/>
  <c r="AD391" i="1"/>
  <c r="AD251" i="8"/>
  <c r="AD23" i="6"/>
  <c r="AD326" i="1"/>
  <c r="AD24" i="6"/>
  <c r="AD49" i="6"/>
  <c r="AD51" i="6"/>
  <c r="AD384" i="1"/>
  <c r="AC333" i="8"/>
  <c r="AD200" i="8"/>
  <c r="AC251" i="8"/>
  <c r="AC23" i="6"/>
  <c r="AC326" i="1"/>
  <c r="AC24" i="6"/>
  <c r="AC49" i="6"/>
  <c r="AC51" i="6"/>
  <c r="AC391" i="1"/>
  <c r="AC384" i="1"/>
  <c r="AB333" i="8"/>
  <c r="AC200" i="8"/>
  <c r="AB251" i="8"/>
  <c r="AB23" i="6"/>
  <c r="AB326" i="1"/>
  <c r="AB24" i="6"/>
  <c r="AB49" i="6"/>
  <c r="AB51" i="6"/>
  <c r="AB391" i="1"/>
  <c r="AB384" i="1"/>
  <c r="AA333" i="8"/>
  <c r="AB200" i="8"/>
  <c r="AA391" i="1"/>
  <c r="AA251" i="8"/>
  <c r="AA23" i="6"/>
  <c r="AA24" i="6"/>
  <c r="AA49" i="6"/>
  <c r="AA51" i="6"/>
  <c r="AA326" i="1"/>
  <c r="AA384" i="1"/>
  <c r="Z333" i="8"/>
  <c r="Z391" i="1"/>
  <c r="Z251" i="8"/>
  <c r="Z23" i="6"/>
  <c r="Z24" i="6"/>
  <c r="Z49" i="6"/>
  <c r="Z51" i="6"/>
  <c r="Z326" i="1"/>
  <c r="AA200" i="8"/>
  <c r="Z384" i="1"/>
  <c r="Y333" i="8"/>
  <c r="Y251" i="8"/>
  <c r="Y23" i="6"/>
  <c r="Y24" i="6"/>
  <c r="Y49" i="6"/>
  <c r="Y51" i="6"/>
  <c r="Y326" i="1"/>
  <c r="Y384" i="1"/>
  <c r="Y391" i="1"/>
  <c r="X333" i="8"/>
  <c r="Y200" i="8"/>
  <c r="X384" i="1"/>
  <c r="X251" i="8"/>
  <c r="X23" i="6"/>
  <c r="X24" i="6"/>
  <c r="X49" i="6"/>
  <c r="X51" i="6"/>
  <c r="X326" i="1"/>
  <c r="X391" i="1"/>
  <c r="W333" i="8"/>
  <c r="W251" i="8"/>
  <c r="W23" i="6"/>
  <c r="W326" i="1"/>
  <c r="W24" i="6"/>
  <c r="W49" i="6"/>
  <c r="W51" i="6"/>
  <c r="W384" i="1"/>
  <c r="W391" i="1"/>
  <c r="X200" i="8"/>
  <c r="V333" i="8"/>
  <c r="V384" i="1"/>
  <c r="V391" i="1"/>
  <c r="W200" i="8"/>
  <c r="V251" i="8"/>
  <c r="V23" i="6"/>
  <c r="V24" i="6"/>
  <c r="V49" i="6"/>
  <c r="V51" i="6"/>
  <c r="V326" i="1"/>
  <c r="U333" i="8"/>
  <c r="V200" i="8"/>
  <c r="U391" i="1"/>
  <c r="U251" i="8"/>
  <c r="U23" i="6"/>
  <c r="U24" i="6"/>
  <c r="U49" i="6"/>
  <c r="U51" i="6"/>
  <c r="U326" i="1"/>
  <c r="U384" i="1"/>
  <c r="T333" i="8"/>
  <c r="T384" i="1"/>
  <c r="U200" i="8"/>
  <c r="T251" i="8"/>
  <c r="T23" i="6"/>
  <c r="T326" i="1"/>
  <c r="T24" i="6"/>
  <c r="T49" i="6"/>
  <c r="T51" i="6"/>
  <c r="T391" i="1"/>
  <c r="S333" i="8"/>
  <c r="S384" i="1"/>
  <c r="S251" i="8"/>
  <c r="S23" i="6"/>
  <c r="S24" i="6"/>
  <c r="S49" i="6"/>
  <c r="S51" i="6"/>
  <c r="S326" i="1"/>
  <c r="T200" i="8"/>
  <c r="S391" i="1"/>
  <c r="R333" i="8"/>
  <c r="S200" i="8"/>
  <c r="R251" i="8"/>
  <c r="R23" i="6"/>
  <c r="R24" i="6"/>
  <c r="R49" i="6"/>
  <c r="R51" i="6"/>
  <c r="R326" i="1"/>
  <c r="R384" i="1"/>
  <c r="R391" i="1"/>
  <c r="Q333" i="8"/>
  <c r="R200" i="8"/>
  <c r="Q391" i="1"/>
  <c r="Q251" i="8"/>
  <c r="Q23" i="6"/>
  <c r="Q24" i="6"/>
  <c r="Q49" i="6"/>
  <c r="Q51" i="6"/>
  <c r="Q326" i="1"/>
  <c r="Q384" i="1"/>
  <c r="P333" i="8"/>
  <c r="Q200" i="8"/>
  <c r="P391" i="1"/>
  <c r="P384" i="1"/>
  <c r="P251" i="8"/>
  <c r="P23" i="6"/>
  <c r="P326" i="1"/>
  <c r="P24" i="6"/>
  <c r="P49" i="6"/>
  <c r="P51" i="6"/>
  <c r="O333" i="8"/>
  <c r="P200" i="8"/>
  <c r="O391" i="1"/>
  <c r="O251" i="8"/>
  <c r="O23" i="6"/>
  <c r="O326" i="1"/>
  <c r="O24" i="6"/>
  <c r="O49" i="6"/>
  <c r="O51" i="6"/>
  <c r="O384" i="1"/>
  <c r="N333" i="8"/>
  <c r="N384" i="1"/>
  <c r="N251" i="8"/>
  <c r="N23" i="6"/>
  <c r="N326" i="1"/>
  <c r="N24" i="6"/>
  <c r="N49" i="6"/>
  <c r="N51" i="6"/>
  <c r="N391" i="1"/>
  <c r="O200" i="8"/>
  <c r="M333" i="8"/>
  <c r="N200" i="8"/>
  <c r="M251" i="8"/>
  <c r="M23" i="6"/>
  <c r="M326" i="1"/>
  <c r="M24" i="6"/>
  <c r="M49" i="6"/>
  <c r="M51" i="6"/>
  <c r="M384" i="1"/>
  <c r="M391" i="1"/>
  <c r="L333" i="8"/>
  <c r="M200" i="8"/>
  <c r="L251" i="8"/>
  <c r="L23" i="6"/>
  <c r="L326" i="1"/>
  <c r="L24" i="6"/>
  <c r="L49" i="6"/>
  <c r="L51" i="6"/>
  <c r="L391" i="1"/>
  <c r="L384" i="1"/>
  <c r="K333" i="8"/>
  <c r="K384" i="1"/>
  <c r="K391" i="1"/>
  <c r="L200" i="8"/>
  <c r="K251" i="8"/>
  <c r="K23" i="6"/>
  <c r="K326" i="1"/>
  <c r="K24" i="6"/>
  <c r="K49" i="6"/>
  <c r="K51" i="6"/>
  <c r="J333" i="8"/>
  <c r="J391" i="1"/>
  <c r="J384" i="1"/>
  <c r="K200" i="8"/>
  <c r="J251" i="8"/>
  <c r="J23" i="6"/>
  <c r="J326" i="1"/>
  <c r="J24" i="6"/>
  <c r="J49" i="6"/>
  <c r="J51" i="6"/>
  <c r="I333" i="8"/>
  <c r="J200" i="8"/>
  <c r="I251" i="8"/>
  <c r="I23" i="6"/>
  <c r="I326" i="1"/>
  <c r="I24" i="6"/>
  <c r="I49" i="6"/>
  <c r="I51" i="6"/>
  <c r="I391" i="1"/>
  <c r="I384" i="1"/>
  <c r="H333" i="8"/>
  <c r="H391" i="1"/>
  <c r="H251" i="8"/>
  <c r="H23" i="6"/>
  <c r="H24" i="6"/>
  <c r="H49" i="6"/>
  <c r="H51" i="6"/>
  <c r="H326" i="1"/>
  <c r="H384" i="1"/>
  <c r="I200" i="8"/>
  <c r="G333" i="8"/>
  <c r="H200" i="8"/>
  <c r="F333" i="8"/>
  <c r="G391" i="1"/>
  <c r="G251" i="8"/>
  <c r="G23" i="6"/>
  <c r="G326" i="1"/>
  <c r="G24" i="6"/>
  <c r="G49" i="6"/>
  <c r="G51" i="6"/>
  <c r="G384" i="1"/>
  <c r="E333" i="8"/>
  <c r="G200" i="8"/>
  <c r="F384" i="1"/>
  <c r="F251" i="8"/>
  <c r="F23" i="6"/>
  <c r="F326" i="1"/>
  <c r="F24" i="6"/>
  <c r="F49" i="6"/>
  <c r="F51" i="6"/>
  <c r="F200" i="8"/>
  <c r="E251" i="8"/>
  <c r="E23" i="6"/>
  <c r="E326" i="1"/>
  <c r="E24" i="6"/>
  <c r="E49" i="6"/>
  <c r="E51" i="6"/>
  <c r="E200" i="8"/>
  <c r="AG394" i="1"/>
  <c r="AF394" i="1"/>
  <c r="AE394" i="1"/>
  <c r="AD394" i="1"/>
  <c r="AC394" i="1"/>
  <c r="AB394" i="1"/>
  <c r="AA394" i="1"/>
  <c r="Z394" i="1"/>
  <c r="Y394" i="1"/>
  <c r="X394" i="1"/>
  <c r="W394" i="1"/>
  <c r="V394" i="1"/>
  <c r="U394" i="1"/>
  <c r="T394" i="1"/>
  <c r="S394" i="1"/>
  <c r="R394" i="1"/>
  <c r="Q394" i="1"/>
  <c r="P394" i="1"/>
  <c r="O394" i="1"/>
  <c r="N394" i="1"/>
  <c r="M394" i="1"/>
  <c r="L394" i="1"/>
  <c r="K394" i="1"/>
  <c r="J394" i="1"/>
  <c r="I394" i="1"/>
  <c r="H394" i="1"/>
  <c r="G394" i="1"/>
  <c r="F394" i="1"/>
  <c r="F112" i="5"/>
  <c r="G112" i="5"/>
  <c r="H112" i="5"/>
  <c r="I112" i="5"/>
  <c r="J112" i="5"/>
  <c r="K112" i="5"/>
  <c r="L112" i="5"/>
  <c r="M112" i="5"/>
  <c r="N112" i="5"/>
  <c r="O112" i="5"/>
  <c r="P112" i="5"/>
  <c r="Q112" i="5"/>
  <c r="R112" i="5"/>
  <c r="S112" i="5"/>
  <c r="T112" i="5"/>
  <c r="U112" i="5"/>
  <c r="V112" i="5"/>
  <c r="W112" i="5"/>
  <c r="X112" i="5"/>
  <c r="Y112" i="5"/>
  <c r="Z112" i="5"/>
  <c r="AA112" i="5"/>
  <c r="AB112" i="5"/>
  <c r="AC112" i="5"/>
  <c r="AD112" i="5"/>
  <c r="AE112" i="5"/>
  <c r="AF112" i="5"/>
  <c r="AG112" i="5"/>
  <c r="B99" i="8"/>
  <c r="B100" i="8"/>
</calcChain>
</file>

<file path=xl/comments1.xml><?xml version="1.0" encoding="utf-8"?>
<comments xmlns="http://schemas.openxmlformats.org/spreadsheetml/2006/main">
  <authors>
    <author>AL</author>
    <author>inesek</author>
  </authors>
  <commentList>
    <comment ref="B41" authorId="0">
      <text>
        <r>
          <rPr>
            <sz val="8"/>
            <color indexed="8"/>
            <rFont val="Times New Roman"/>
            <family val="1"/>
          </rPr>
          <t>Jābūt &gt;=2% un &lt;=4%</t>
        </r>
      </text>
    </comment>
    <comment ref="B81" authorId="1">
      <text>
        <r>
          <rPr>
            <sz val="8"/>
            <color indexed="81"/>
            <rFont val="Tahoma"/>
            <charset val="1"/>
          </rPr>
          <t xml:space="preserve">pašvaldības līdzfinansējums ieguldījuma attiecināmajām izmaksām, saskaņā ar 2008. MK not. nr. 606 grozījumiem 28.07.2009. nedrīkst būt mazāks par 15%! </t>
        </r>
      </text>
    </comment>
    <comment ref="E81" authorId="1">
      <text>
        <r>
          <rPr>
            <sz val="8"/>
            <color indexed="81"/>
            <rFont val="Tahoma"/>
            <charset val="1"/>
          </rPr>
          <t>pašvaldības līdzfinansējums lēmuma summai 15% no lēmuma summas, saskaņā ar 2008. g. MK not. nr. 606 (grozījumi 28.07.2009.) prasībām</t>
        </r>
      </text>
    </comment>
    <comment ref="A188" authorId="0">
      <text>
        <r>
          <rPr>
            <b/>
            <sz val="8"/>
            <color indexed="8"/>
            <rFont val="Times New Roman"/>
            <family val="1"/>
          </rPr>
          <t xml:space="preserve">Normunds Cizevskis:
</t>
        </r>
        <r>
          <rPr>
            <sz val="8"/>
            <color indexed="8"/>
            <rFont val="Times New Roman"/>
            <family val="1"/>
          </rPr>
          <t>Izdevumu pieaugums ar (+) zīmi; izdevumu samazinājums ar (-) zīmi</t>
        </r>
      </text>
    </comment>
    <comment ref="A244"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46" authorId="0">
      <text>
        <r>
          <rPr>
            <sz val="8"/>
            <color indexed="8"/>
            <rFont val="Times New Roman"/>
            <family val="1"/>
          </rPr>
          <t xml:space="preserve">Ūdens daudzums mērītāju uzstādīšan u.c. ieņēmumi, kas nav iekļauti tarifā vai pakalpojuma cenā
</t>
        </r>
      </text>
    </comment>
    <comment ref="A253"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5" authorId="0">
      <text>
        <r>
          <rPr>
            <sz val="8"/>
            <color indexed="8"/>
            <rFont val="Times New Roman"/>
            <family val="1"/>
          </rPr>
          <t xml:space="preserve">Ūdens daudzums mērītāju uzstādīšan u.c. ieņēmumi, kas nav iekļauti tarifā vai pakalpojuma cenā
</t>
        </r>
      </text>
    </comment>
    <comment ref="A257"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58" authorId="0">
      <text>
        <r>
          <rPr>
            <sz val="8"/>
            <color indexed="8"/>
            <rFont val="Times New Roman"/>
            <family val="1"/>
          </rPr>
          <t xml:space="preserve">Ūdens daudzums mērītāju uzstādīšan u.c. ieņēmumi, kas nav iekļauti tarifā vai pakalpojuma cenā
</t>
        </r>
      </text>
    </comment>
    <comment ref="A260"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62" authorId="0">
      <text>
        <r>
          <rPr>
            <sz val="8"/>
            <color indexed="8"/>
            <rFont val="Times New Roman"/>
            <family val="1"/>
          </rPr>
          <t xml:space="preserve">Ūdens daudzums mērītāju uzstādīšan u.c. ieņēmumi, kas nav iekļauti tarifā vai pakalpojuma cenā
</t>
        </r>
      </text>
    </comment>
    <comment ref="A264" authorId="0">
      <text>
        <r>
          <rPr>
            <sz val="8"/>
            <color indexed="8"/>
            <rFont val="Times New Roman"/>
            <family val="1"/>
          </rPr>
          <t xml:space="preserve">ūdens patēriņā ir jāiekļauj arī to lietotāju ūdens patēriņš, kuri nevis norēķinās par ūdeni atbilstoši skaitītājam, bet maksā lietotāja maksu (atbilstoši finanšu modeļa aizpildītāja izvēlētai metodikai)
</t>
        </r>
      </text>
    </comment>
    <comment ref="A265" authorId="0">
      <text>
        <r>
          <rPr>
            <sz val="8"/>
            <color indexed="8"/>
            <rFont val="Times New Roman"/>
            <family val="1"/>
          </rPr>
          <t xml:space="preserve">Ūdens daudzums mērītāju uzstādīšan u.c. ieņēmumi, kas nav iekļauti tarifā vai pakalpojuma cenā
</t>
        </r>
      </text>
    </comment>
    <comment ref="A280" authorId="0">
      <text>
        <r>
          <rPr>
            <sz val="8"/>
            <color indexed="8"/>
            <rFont val="Times New Roman"/>
            <family val="1"/>
          </rPr>
          <t xml:space="preserve">Citi ieņēmumi, kas nav iekļauti tarifā vai pakalpojuma cenā
</t>
        </r>
      </text>
    </comment>
    <comment ref="A284" authorId="0">
      <text>
        <r>
          <rPr>
            <sz val="8"/>
            <color indexed="8"/>
            <rFont val="Times New Roman"/>
            <family val="1"/>
          </rPr>
          <t xml:space="preserve">Citi ieņēmumi, kas nav iekļauti tarifā vai pakalpojuma cenā
</t>
        </r>
      </text>
    </comment>
    <comment ref="A289" authorId="0">
      <text>
        <r>
          <rPr>
            <sz val="8"/>
            <color indexed="8"/>
            <rFont val="Times New Roman"/>
            <family val="1"/>
          </rPr>
          <t xml:space="preserve">Citi ieņēmumi, kas nav iekļauti tarifā vai pakalpojuma cenā
</t>
        </r>
      </text>
    </comment>
    <comment ref="A292" authorId="0">
      <text>
        <r>
          <rPr>
            <sz val="8"/>
            <color indexed="8"/>
            <rFont val="Times New Roman"/>
            <family val="1"/>
          </rPr>
          <t xml:space="preserve">Citi ieņēmumi, kas nav iekļauti tarifā vai pakalpojuma cenā
</t>
        </r>
      </text>
    </comment>
    <comment ref="A296" authorId="0">
      <text>
        <r>
          <rPr>
            <sz val="8"/>
            <color indexed="8"/>
            <rFont val="Times New Roman"/>
            <family val="1"/>
          </rPr>
          <t xml:space="preserve">Citi ieņēmumi, kas nav iekļauti tarifā vai pakalpojuma cenā
</t>
        </r>
      </text>
    </comment>
    <comment ref="A299" authorId="0">
      <text>
        <r>
          <rPr>
            <sz val="8"/>
            <color indexed="8"/>
            <rFont val="Times New Roman"/>
            <family val="1"/>
          </rPr>
          <t xml:space="preserve">Citi ieņēmumi, kas nav iekļauti tarifā vai pakalpojuma cenā
</t>
        </r>
      </text>
    </comment>
    <comment ref="A302" authorId="0">
      <text>
        <r>
          <rPr>
            <b/>
            <sz val="8"/>
            <color indexed="8"/>
            <rFont val="Times New Roman"/>
            <family val="1"/>
          </rPr>
          <t xml:space="preserve">Normunds Cizevskis:
</t>
        </r>
        <r>
          <rPr>
            <sz val="8"/>
            <color indexed="8"/>
            <rFont val="Times New Roman"/>
            <family val="1"/>
          </rPr>
          <t>Ievadiet prognozējamo ūdenssaimniecības debitoru līmeni visā pārskata periodā</t>
        </r>
      </text>
    </comment>
    <comment ref="A304" authorId="0">
      <text>
        <r>
          <rPr>
            <b/>
            <sz val="8"/>
            <color indexed="8"/>
            <rFont val="Times New Roman"/>
            <family val="1"/>
          </rPr>
          <t xml:space="preserve">Normunds Cizevskis:
</t>
        </r>
        <r>
          <rPr>
            <sz val="8"/>
            <color indexed="8"/>
            <rFont val="Times New Roman"/>
            <family val="1"/>
          </rPr>
          <t>Ievadiet naudas līdzekļu atlikumu uz perioda beigām pirms analīzes veikšanas gada</t>
        </r>
      </text>
    </comment>
    <comment ref="A355" authorId="0">
      <text>
        <r>
          <rPr>
            <b/>
            <sz val="8"/>
            <color indexed="8"/>
            <rFont val="Times New Roman"/>
            <family val="1"/>
          </rPr>
          <t xml:space="preserve">Normunds Cizevskis:
</t>
        </r>
        <r>
          <rPr>
            <sz val="8"/>
            <color indexed="8"/>
            <rFont val="Times New Roman"/>
            <family val="1"/>
          </rPr>
          <t>Izvēlieties vai veikt analīzi variantam "AR projektu" vai "BEZ projekta"</t>
        </r>
      </text>
    </comment>
  </commentList>
</comments>
</file>

<file path=xl/comments2.xml><?xml version="1.0" encoding="utf-8"?>
<comments xmlns="http://schemas.openxmlformats.org/spreadsheetml/2006/main">
  <authors>
    <author>AL</author>
  </authors>
  <commentList>
    <comment ref="A198" authorId="0">
      <text>
        <r>
          <rPr>
            <sz val="8"/>
            <color indexed="8"/>
            <rFont val="Times New Roman"/>
            <family val="1"/>
          </rPr>
          <t xml:space="preserve">Šim rādītājam jāpievērš ļoti liela uzmanība, jo tas norāda uz uzņēmuma spēju apmaksāt drīzumā paredzamos maksājumus. Jāņem vērā, ka brīvie apgrozāmie līdzekļi parasti ir proporcionāli realizācijas apjomiem. Ja, tiek plānots realizācijas apjomu pieaugums, būs nepieciešams arī lielāki brīvie apgrozāmie līdzekļi, lai finansētu realizācijas izmaksas. 
</t>
        </r>
      </text>
    </comment>
    <comment ref="A204" authorId="0">
      <text>
        <r>
          <rPr>
            <sz val="8"/>
            <color indexed="8"/>
            <rFont val="Times New Roman"/>
            <family val="1"/>
          </rPr>
          <t xml:space="preserve">Zems koeficients norāda, ka klienti lēni apmaksā pakalpojumus, vai arī uzņēmumā izmantotā rēķinu apmaksas sistēma neatbilst konkrētajai nozarei vajadzīgajai. </t>
        </r>
      </text>
    </comment>
    <comment ref="A206" authorId="0">
      <text>
        <r>
          <rPr>
            <sz val="8"/>
            <color indexed="8"/>
            <rFont val="Times New Roman"/>
            <family val="1"/>
          </rPr>
          <t xml:space="preserve">Augsts koeficients var norādīt uz nepietiekamiem apgrozāmajiem līdzekļiem, kamēr zems koeficients var norādīt uz esošo apgrozāmo līdzekļu neefektīvu izmantošanu. </t>
        </r>
      </text>
    </comment>
    <comment ref="A208" authorId="0">
      <text>
        <r>
          <rPr>
            <sz val="8"/>
            <color indexed="8"/>
            <rFont val="Times New Roman"/>
            <family val="1"/>
          </rPr>
          <t xml:space="preserve">Šis koeficients nosaka vai uzņēmums efektīvi izmanto savus esošos aktīvus, vai arī ieguldījumi aktīvos ir pārāk lieli. </t>
        </r>
      </text>
    </comment>
    <comment ref="A216" authorId="0">
      <text>
        <r>
          <rPr>
            <sz val="8"/>
            <color indexed="8"/>
            <rFont val="Times New Roman"/>
            <family val="1"/>
          </rPr>
          <t xml:space="preserve">Parāda ilgtermiņa ieguldījumu pietiekamību. Augsts koeficients norāda to, ka uzņēmumam ir pārāk lieli ilgtermiņa ieguldījumi, zems koeficients norāda, ka uzņēmumam varētu būt jāpalielina ilgtermiņa ieguldījumi, lai nezaudētu konkurētspēju. </t>
        </r>
      </text>
    </comment>
    <comment ref="A222" authorId="0">
      <text>
        <r>
          <rPr>
            <sz val="8"/>
            <color indexed="8"/>
            <rFont val="Times New Roman"/>
            <family val="1"/>
          </rPr>
          <t xml:space="preserve">Šis koeficients parāda ienesīgumu atkarībā no  ieguldījumiem aktīvos. </t>
        </r>
      </text>
    </comment>
    <comment ref="A224" authorId="0">
      <text>
        <r>
          <rPr>
            <sz val="8"/>
            <color indexed="8"/>
            <rFont val="Times New Roman"/>
            <family val="1"/>
          </rPr>
          <t xml:space="preserve">Šis koeficients parāda ienesīgumu atkarībā no ieguldījumiem ilgtermiņa aktīvos. </t>
        </r>
      </text>
    </comment>
  </commentList>
</comments>
</file>

<file path=xl/sharedStrings.xml><?xml version="1.0" encoding="utf-8"?>
<sst xmlns="http://schemas.openxmlformats.org/spreadsheetml/2006/main" count="941" uniqueCount="553">
  <si>
    <t>Datu ievades lapa</t>
  </si>
  <si>
    <t>Projekta finanšu analīzes veikšanai nepieciešamo datu ievadīšana notiek tikai šajā lapā! Pārējās lapas satur aprēķinus un to rezultātus, un ir aizsargātas pret rediģēšanu!</t>
  </si>
  <si>
    <t>Dati jāievada tikai dzeltenajās šūnās! Pelēkajās šūnās ir formulas, kuras ir aizsargātas pret rediģēšanu.</t>
  </si>
  <si>
    <t>Finansējuma saņēmējs</t>
  </si>
  <si>
    <t>Projekta nosaukums</t>
  </si>
  <si>
    <t>Finansējuma saņēmēja juridiskā forma</t>
  </si>
  <si>
    <t>Pašvaldība vai pašvaldības aģentūra</t>
  </si>
  <si>
    <t>Komercsabiedrība</t>
  </si>
  <si>
    <t>Finanšu modeļa pieņēmumi</t>
  </si>
  <si>
    <t>1.1 Projekta analīzē izmantotie laika rādītāji</t>
  </si>
  <si>
    <t>Ilgtermiņa ieguldījumu nolietojums (gados)</t>
  </si>
  <si>
    <t>Ūdens un kanalizācijas vadi</t>
  </si>
  <si>
    <t>Rezervuāri un tilpnes</t>
  </si>
  <si>
    <t>Ēkas un būves</t>
  </si>
  <si>
    <t>Iekārtas un mašīnas</t>
  </si>
  <si>
    <t>Nemateriālie ieguldījumi</t>
  </si>
  <si>
    <t>Ieguldījumu sākuma gads</t>
  </si>
  <si>
    <t>Ekspluatācijas uzsākšanas gads</t>
  </si>
  <si>
    <t>Analīzes perioda ilgums, gadi</t>
  </si>
  <si>
    <t>PL atlikušās vērtības gads</t>
  </si>
  <si>
    <t>PL atlikušais darbības laiks perioda beigās, gadi</t>
  </si>
  <si>
    <t>1.2 Iedzīvotāju maksātspējas noteikšanas pieņēmumi</t>
  </si>
  <si>
    <t>Vidējais mājsaimniecības locekļu skaits</t>
  </si>
  <si>
    <t>* avots: pašvaldība</t>
  </si>
  <si>
    <t>Vidējie mājsaimniecību ienākumi uz 1 locekli, mēn.</t>
  </si>
  <si>
    <t>Gadi</t>
  </si>
  <si>
    <t>Vidējie mājsaimniecību ienākumi, mēn.</t>
  </si>
  <si>
    <t>Tarifu pieļaujamais īpatsvars mājsaimniecības ienākumos</t>
  </si>
  <si>
    <t>1.3. Finanšu avoti, %</t>
  </si>
  <si>
    <t>Neattiecināmās izmaksas</t>
  </si>
  <si>
    <t>Pašvaldības pašu līdzekļi</t>
  </si>
  <si>
    <t>Pašvaldības komercsabiedrības pašu līdzekļi</t>
  </si>
  <si>
    <t>Citi finanšu avoti</t>
  </si>
  <si>
    <t>Pašvaldības aizņēmumi</t>
  </si>
  <si>
    <t>Pašvaldības komercsabiedrības aizņēmumi</t>
  </si>
  <si>
    <t>Valsts budžeta dotācija</t>
  </si>
  <si>
    <t>ERAF līdzfinansējums</t>
  </si>
  <si>
    <t>Kopējā ERAF un valsts budžeta atbalsta likme</t>
  </si>
  <si>
    <t>Maksimālā ERAF līdzfinansējuma likme</t>
  </si>
  <si>
    <t>Kopā:</t>
  </si>
  <si>
    <t xml:space="preserve">Pašvaldības aizņēmuma atmaksas periods (gadi) </t>
  </si>
  <si>
    <t xml:space="preserve">Komercsabiedrības aizņēmuma atmaksas periods (gadi) </t>
  </si>
  <si>
    <t>Projektu finansēs ar aizņēmumu?</t>
  </si>
  <si>
    <t>Jā</t>
  </si>
  <si>
    <t>Nē</t>
  </si>
  <si>
    <t>Aizņēmuma saņēmējs ir:</t>
  </si>
  <si>
    <t>Pašvaldība</t>
  </si>
  <si>
    <t>Būvuzraudzība</t>
  </si>
  <si>
    <t>Autoruzraudzība</t>
  </si>
  <si>
    <t>PVN</t>
  </si>
  <si>
    <t>Ūdenssaimniecības un projekta rādītāji</t>
  </si>
  <si>
    <t>Investīciju izmaksas un pamatlīdzekļi  (bez PVN)  - LVL, faktiskajās cenās</t>
  </si>
  <si>
    <t>Pamatlīdzekļu nolietojuma aprēķins</t>
  </si>
  <si>
    <t>Citas ražošanas uzsākšanas izmaksas</t>
  </si>
  <si>
    <t>Esošo pamatlīdzekļu kopējā vērtība</t>
  </si>
  <si>
    <t>Esošo pamatlīdzekļu nolietojums ūdensapgādes pakalpojumiem</t>
  </si>
  <si>
    <t>Esošo pamatlīdzekļu nolietojums kanalizācijas pakalpojumi</t>
  </si>
  <si>
    <t>Esošie izdevumi</t>
  </si>
  <si>
    <t>Ūdensapgādes pakalpojumi</t>
  </si>
  <si>
    <t>Mainīgās izmaksas</t>
  </si>
  <si>
    <t xml:space="preserve">    Materiāli un remontdarbu izmaksas</t>
  </si>
  <si>
    <t xml:space="preserve">    Elektroenerģija</t>
  </si>
  <si>
    <t xml:space="preserve">    Dabas resursu nodoklis</t>
  </si>
  <si>
    <t xml:space="preserve">    Pakalpojumi</t>
  </si>
  <si>
    <t xml:space="preserve">    Citas mainīgās izmaksas</t>
  </si>
  <si>
    <t>Fiksētās izmaksas</t>
  </si>
  <si>
    <t xml:space="preserve">    Darba algas</t>
  </si>
  <si>
    <t xml:space="preserve">    Darba devēja sociālais nodoklis</t>
  </si>
  <si>
    <t xml:space="preserve">    Citas fiksētās izmaksas</t>
  </si>
  <si>
    <t>Kanalizācijas pakalpojumi</t>
  </si>
  <si>
    <t>Projekta ietekmē radušās izmaiņas izdevumos (bez PVN), LVL, finanšu analīzes veikšanas gada cenās</t>
  </si>
  <si>
    <t xml:space="preserve">   Citi ieņēmumi, bez PVN, LVL</t>
  </si>
  <si>
    <t>Debitoru parādu īpatsvars, %</t>
  </si>
  <si>
    <t>Naudas līdzekļi ūdenssaimniecības bilancē</t>
  </si>
  <si>
    <t>Pašvaldības ilgtermiņa kredītsaistības  - LVL, faktiskajās cenās</t>
  </si>
  <si>
    <t>Aizņēmumi (pamatsummas un procenti)</t>
  </si>
  <si>
    <t>Īstermiņa aizņēmums PVN segšanai</t>
  </si>
  <si>
    <t>7.20. Ūdenssaimniecības projekts</t>
  </si>
  <si>
    <t>Galvojumi (pamatsumma un procenti)</t>
  </si>
  <si>
    <t>7.37. Ūdenssaimniecības projekts</t>
  </si>
  <si>
    <t>Citas ilgtermiņa saistības</t>
  </si>
  <si>
    <t>Pašvaldības pamatbudžeta ieņēmumi, LVL</t>
  </si>
  <si>
    <t>Lietotāja izvēles</t>
  </si>
  <si>
    <t>Analizējamā varianta izvēle</t>
  </si>
  <si>
    <t>Variants "AR" vai "BEZ" projekta?</t>
  </si>
  <si>
    <t>AR projektu</t>
  </si>
  <si>
    <t>BEZ projekta</t>
  </si>
  <si>
    <t>Ūdenssaimniecības izmaksu segšanas līmenis</t>
  </si>
  <si>
    <t>Aprēķinātais tarifu īpatsvars mājsaimniecību ienākumos:</t>
  </si>
  <si>
    <t>Mājsaimniecību izdevumi:</t>
  </si>
  <si>
    <t>sedz visas izmaksas</t>
  </si>
  <si>
    <t>nepārsniedz tarifu pieļaujamo īpatsvaru mājsaimniecības ienākumos</t>
  </si>
  <si>
    <t>Tarifu aprēķina metodika</t>
  </si>
  <si>
    <t>Tarifa aprēķinā ir iekļauts</t>
  </si>
  <si>
    <t>viss nolietojums</t>
  </si>
  <si>
    <t>aizņēmums</t>
  </si>
  <si>
    <t>Tarifā iekļautā rentabilitāte</t>
  </si>
  <si>
    <t>Kopā</t>
  </si>
  <si>
    <t>Ūdenssaimniecības tarifi pirms projekta īstenošanas, bez PVN, LVL/m3</t>
  </si>
  <si>
    <t>Fiziskām personām</t>
  </si>
  <si>
    <t>Juridiskām personām</t>
  </si>
  <si>
    <t>mājsaimniecību skaits</t>
  </si>
  <si>
    <t>Makroekonomiskie pieņēmumi ir vienādi visiem projektiem! Izmaiņas tajos ir jāveic tikai tad, ja ir mainījušās atbilstošo normatīvo aktu prasības! Jebkuras izmaiņas šajos pieņēmumos ir jāsaskaņo ar LR Vides ministriju!</t>
  </si>
  <si>
    <t>Makroekonomiskie pieņēmumi</t>
  </si>
  <si>
    <t>Patēriņa cenu inflācija, %</t>
  </si>
  <si>
    <t>Indekss</t>
  </si>
  <si>
    <t>Darba algas pieaugums salīdzināmās cenās, %</t>
  </si>
  <si>
    <t>Kopējā pamatkapitāla veidošanas deflators,%</t>
  </si>
  <si>
    <t>PVN ūdenssaimniecības pakalpojumiem</t>
  </si>
  <si>
    <t>Darba devēja sociālais nodoklis</t>
  </si>
  <si>
    <t>Uzņēmumu ienākuma nodoklis</t>
  </si>
  <si>
    <t>Nominālā finanšu diskonta likme</t>
  </si>
  <si>
    <t>8.1. Saimnieciskās darbības naudas plūsma</t>
  </si>
  <si>
    <t>9.10. Peļņa vai zaudējumi pirms nodokļiem</t>
  </si>
  <si>
    <t>8.2. Debitoru parādi</t>
  </si>
  <si>
    <t>8.3. Pamatlīdzekļu nolietojums</t>
  </si>
  <si>
    <t>9.3. Citi ieņēmumi</t>
  </si>
  <si>
    <t>8.4. Saimnieciskās darbības rezultāts</t>
  </si>
  <si>
    <t>8.5. Investīciju darbības naudas plūsma</t>
  </si>
  <si>
    <t>1.7. Investīcijas pamatlīdzekļos</t>
  </si>
  <si>
    <t>8.6. Investīciju darbības rezultāts</t>
  </si>
  <si>
    <t>8.7. Finansiālās darbības naudas plūsma</t>
  </si>
  <si>
    <t>3.9. Kopā finanšu avoti</t>
  </si>
  <si>
    <t>6.6. Pašvaldības aizņēmumu atmaksa</t>
  </si>
  <si>
    <t>6.13. Pašvaldības komercsabiedrības aizņēmumu atmaksa</t>
  </si>
  <si>
    <t>8.8. Finansiālās darbības rezultāts</t>
  </si>
  <si>
    <t>8.9.Naudas un tās ekvivalentu izmaiņas pārskata perioda laikā</t>
  </si>
  <si>
    <t>8.10.Naudas un tās atlikumu atlikums pārskata perioda beigās</t>
  </si>
  <si>
    <t>Gads</t>
  </si>
  <si>
    <t>Kopējās izmaksas</t>
  </si>
  <si>
    <t>Kopējās attiecināmās izmaksas</t>
  </si>
  <si>
    <t>Publiskās izmaksas</t>
  </si>
  <si>
    <t>Publiskās attiecināmās izmaksas</t>
  </si>
  <si>
    <t>Privātās attiecināmās izmaksas</t>
  </si>
  <si>
    <t>ERAF / KF finansējums</t>
  </si>
  <si>
    <t>Pārējais finansējums</t>
  </si>
  <si>
    <t>Attiecināmais valsts budžeta finansējums</t>
  </si>
  <si>
    <t>Valsts budžeta dotācija pašvaldībām</t>
  </si>
  <si>
    <t>Attiecināmais pašvaldības budžeta finansējums</t>
  </si>
  <si>
    <t>Cits publiskais finansējums</t>
  </si>
  <si>
    <t>1=2+3</t>
  </si>
  <si>
    <t>3=4+5</t>
  </si>
  <si>
    <t>4=6+8+10+12+14</t>
  </si>
  <si>
    <t>%
7=6/3</t>
  </si>
  <si>
    <t>%
9=8/3</t>
  </si>
  <si>
    <t>%
11=10/3</t>
  </si>
  <si>
    <t>%
13=12/3</t>
  </si>
  <si>
    <t>%
15=14/3</t>
  </si>
  <si>
    <t>2.1. Ūdensapgādes pakalpojumi</t>
  </si>
  <si>
    <t>2.2. Materiāli un remontdarbu izmaksas</t>
  </si>
  <si>
    <t>2.3. Elektroenerģija</t>
  </si>
  <si>
    <t>2.4. Dabas resursu nodoklis</t>
  </si>
  <si>
    <t>2.5. Pakalpojumi</t>
  </si>
  <si>
    <t>2.6. Citas mainīgās izmaksas</t>
  </si>
  <si>
    <t>2.7.Kanalizācijas pakalpojumi</t>
  </si>
  <si>
    <t>2.8. Materiāli un remontdarbu izmaksas</t>
  </si>
  <si>
    <t>2.9. Elektroenerģija</t>
  </si>
  <si>
    <t>2.10. Dabas resursu nodoklis</t>
  </si>
  <si>
    <t>2.11. Pakalpojumi</t>
  </si>
  <si>
    <t>2.12. Citas mainīgās izmaksas</t>
  </si>
  <si>
    <t>2.13. Kopā mainīgās izmaksas</t>
  </si>
  <si>
    <t>2.14.Ūdensapgādes pakalpojumi</t>
  </si>
  <si>
    <t>2.15. Darba algas</t>
  </si>
  <si>
    <t>2.16. Darba devēja sociālais nodoklis</t>
  </si>
  <si>
    <t>2.17. Citas fiksētās izmaksas</t>
  </si>
  <si>
    <t>2.18.Kanalizācijas pakalpojumi</t>
  </si>
  <si>
    <t>2.19. Darba algas</t>
  </si>
  <si>
    <t>2.20. Darba devēja sociālais nodoklis</t>
  </si>
  <si>
    <t>2.21. Citas fiksētās izmaksas</t>
  </si>
  <si>
    <t>2.22. Kopā fiksētās izmaksas</t>
  </si>
  <si>
    <t>2.23. Kopā saimnieciskās pamatdarbības izdevumi</t>
  </si>
  <si>
    <t>2.24. Mājsaimniecības</t>
  </si>
  <si>
    <t>2.25. Iestādes</t>
  </si>
  <si>
    <t>2.26. Uzņēmumi</t>
  </si>
  <si>
    <t>2.27. Kopā ūdensapgādes pakalpojumi</t>
  </si>
  <si>
    <t>2.28. Mājsaimniecības</t>
  </si>
  <si>
    <t>2.29. Iestādes</t>
  </si>
  <si>
    <t>2.30. Uzņēmumi</t>
  </si>
  <si>
    <t>2.31. Kopā kanalizācijas pakalpojumi</t>
  </si>
  <si>
    <t>2.32. Saimnieciskās pamatdarbības ieņēmumi</t>
  </si>
  <si>
    <t>2.33. Saimnieciskās pamatdarbības rezultāts</t>
  </si>
  <si>
    <t>7.1. Aizņēmumi (kopā pamatsummas un procentu maksājumi)</t>
  </si>
  <si>
    <t>7.12. Kopā aizņēmumi</t>
  </si>
  <si>
    <t>7.13. Galvojumi (kopā pamatsummas un procentu maksājumi)</t>
  </si>
  <si>
    <t>7.19. Kopā galvojumi</t>
  </si>
  <si>
    <t>7.20. Ilgtermiņa saistības</t>
  </si>
  <si>
    <t>7.26. Kopā ilgtermiņa saistības</t>
  </si>
  <si>
    <t>7.27. Kopā saistības</t>
  </si>
  <si>
    <t>7.28. Pašvaldības pamatbudžeta ieņēmumi</t>
  </si>
  <si>
    <t>7.29. Saistību apjoms pret pamatbudžeta ieņēmumiem</t>
  </si>
  <si>
    <t>Pie tarifu apjoma, kas sedz pilnas sistēmas izmaksas</t>
  </si>
  <si>
    <t>11.1.Vidējie mājsaimniecības mēneša ienākumi (LVL)</t>
  </si>
  <si>
    <t>11.2. Ūdens patēriņš (m3/uz mājsaimniecību mēnesī)</t>
  </si>
  <si>
    <t>11.4. Mājsaimniecības izdevumi ūdensapgādes pakalpojumiem mēnesī (LVL)</t>
  </si>
  <si>
    <t>11.5. Notekūdeņu apjoms (m3/uz mājsaimniecību mēnesī)</t>
  </si>
  <si>
    <t>11.7. Mājsaimniecības izdevumi kanalizācijas pakalpojumiem mēnesī (LVL)</t>
  </si>
  <si>
    <t>11.8. Kopā izdevumi ūdenssaimniecības pakalpojumiem</t>
  </si>
  <si>
    <t>11.9. Izdevumi % no mājsaimn.vidējiem mēn. ienākumiem</t>
  </si>
  <si>
    <t>Finanšu modeļa aprēķinu tabulas</t>
  </si>
  <si>
    <t>Investīciju izmaksu nolietojuma aprēķins  - LVL, faktiskajās cenās</t>
  </si>
  <si>
    <t>Ūdensapgādes  sistēma</t>
  </si>
  <si>
    <t xml:space="preserve">    Sākotnējā vērtība</t>
  </si>
  <si>
    <t xml:space="preserve">    Nolietojuma likme</t>
  </si>
  <si>
    <t xml:space="preserve">    Nolietojums gadā</t>
  </si>
  <si>
    <t xml:space="preserve">    Nolietojums uzkrājošā formā</t>
  </si>
  <si>
    <t xml:space="preserve">    Atlikuma vērtība</t>
  </si>
  <si>
    <t>Kanalizācijas  sistēma</t>
  </si>
  <si>
    <t>Projekta investīciju finanšu atdeve</t>
  </si>
  <si>
    <t>Nediskontētas kopējās investīciju izmaksas, bez PVN</t>
  </si>
  <si>
    <t>Diskontētās kopējās investīciju izmaksas, bez PVN</t>
  </si>
  <si>
    <t>Nediskontētās investīciju attiecināmās izmaksas:</t>
  </si>
  <si>
    <t>Diskontētās investīciju attiecināmās izmaksas:</t>
  </si>
  <si>
    <t>Nediskontētā pamatlīdzekļu atlikusī vērtība</t>
  </si>
  <si>
    <t>Diskontētā pamatlīdzekļu atlikusī vērtība</t>
  </si>
  <si>
    <t>Investīciju sadalījums starp sektoriem</t>
  </si>
  <si>
    <t>Ūdensapgādes daļa</t>
  </si>
  <si>
    <t>Kanalizācijas daļa</t>
  </si>
  <si>
    <t>Investīcijas ūdensapgādes  sistēmā</t>
  </si>
  <si>
    <t>1.1.Ēkas un būves</t>
  </si>
  <si>
    <t>1.2.Iekārtas un mašīnas</t>
  </si>
  <si>
    <t>1.3. Pamatlīdzekļi</t>
  </si>
  <si>
    <t>1.4.Nemateriālie ieguldījumi</t>
  </si>
  <si>
    <t>1.5.Citas ražošanas uzsākšanas izmaksas</t>
  </si>
  <si>
    <t>1.6. Ražošanas uzsākšanas izmaksas</t>
  </si>
  <si>
    <t>1.7 Kopā investīciju izmaksas</t>
  </si>
  <si>
    <t>Investīcijas kanalizācijas sistēmā</t>
  </si>
  <si>
    <t>3.1. Pašvaldības pašu līdzekļi</t>
  </si>
  <si>
    <t>6.3. Pašvaldības aizņēmumi</t>
  </si>
  <si>
    <t>3.2. Pašvaldības komercsabiedrības pašu līdzekļi</t>
  </si>
  <si>
    <t>3. 3. Pašvaldības komercsabiedrības aizņēmumi</t>
  </si>
  <si>
    <t>3.4. Valsts budžeta dotācija</t>
  </si>
  <si>
    <t>3.5. Citi finanšu avoti</t>
  </si>
  <si>
    <t>3.6. Kopā nacionālais finansējums</t>
  </si>
  <si>
    <t>Kopā nacionālais finansējums bez aizņēmumiem</t>
  </si>
  <si>
    <t>3.7. ERAF līdzfinansējums</t>
  </si>
  <si>
    <t>3.8. Kopā finanšu avoti</t>
  </si>
  <si>
    <t>ES atbalsta likme</t>
  </si>
  <si>
    <t xml:space="preserve">Valsts dotācijas likme </t>
  </si>
  <si>
    <t>Kopā atbalsts</t>
  </si>
  <si>
    <t>4.1. Kopā ienākošās naudas plūsma</t>
  </si>
  <si>
    <t>1.7. Kopā investīciju izmaksas</t>
  </si>
  <si>
    <t>6.5. Procentu maksājumi (pašvaldība)</t>
  </si>
  <si>
    <t>6.12. Procentu maksājumi (pašvald. komercsabiedrība)</t>
  </si>
  <si>
    <t>6.6. Aizņēmuma pamatsummas maksājumi (pašvald.)</t>
  </si>
  <si>
    <t>6.13. Aizņēmuma pamatsummas maksājumi (komercsab.)</t>
  </si>
  <si>
    <t>4.2. Kopā izejošās naudas plūsma</t>
  </si>
  <si>
    <t>4.3. Neto naudas plūsma</t>
  </si>
  <si>
    <t>4.4. Nepieciešamās pašvaldības vai uzņēmuma subsīdījas</t>
  </si>
  <si>
    <t>4.5. Kumulatīvā naudas plūsma</t>
  </si>
  <si>
    <t>5.1. Kopā ieņēmumi</t>
  </si>
  <si>
    <t>2.23. Saimnieciskās pamatdarbības izdevumi</t>
  </si>
  <si>
    <t>5.2. Kopā izdevumi</t>
  </si>
  <si>
    <t>5.3. Neto naudas plūsma</t>
  </si>
  <si>
    <t xml:space="preserve">5.4. Investīciju iekšējā peļņas norma (FRR/C) </t>
  </si>
  <si>
    <t xml:space="preserve">5.5. Investīciju tīrā šodienas vērtība (FNPV/C) </t>
  </si>
  <si>
    <t>Projekta finanšu darbību raksturojoši koeficienti</t>
  </si>
  <si>
    <t xml:space="preserve">5.7. Likviditātes (apgrozāmo līdzekļu) Analīze  </t>
  </si>
  <si>
    <t>5.8. Vispārējais apgrozāmo līdzekļu koeficients = Apgrozāmie līdzekļi / Īstermiņa parādi</t>
  </si>
  <si>
    <t>5.9. Brīvie apgrozāmie līdzekļi = Apgrozāmie līdzekļi – Īstermiņa parādi</t>
  </si>
  <si>
    <t>5.9. Parāda nomaksas koeficients=saimnieciskās darbības rezultāts/(aizņēmumu pamatsummas atmaksa/procentu maksājumi)</t>
  </si>
  <si>
    <t xml:space="preserve">5.11. Aktivitātes koeficienti  </t>
  </si>
  <si>
    <t xml:space="preserve">5.12. Pircēju un pasūtītāju debeta apgrozījums = Neto apgrozījums  / Debitori kopā </t>
  </si>
  <si>
    <t>5.13. Apgrozāmo līdzekļu kustība = Neto Apgrozījums / Apgrozāmie līdzekļi</t>
  </si>
  <si>
    <t>5.14. Kopējo aktīvu apgrozījums = Neto Apgrozījums / Kopējiem aktīviem</t>
  </si>
  <si>
    <r>
      <t>1.5.15. Kapitāla struktūras analīze </t>
    </r>
    <r>
      <rPr>
        <b/>
        <sz val="10"/>
        <rFont val="Times New Roman"/>
        <family val="1"/>
      </rPr>
      <t xml:space="preserve"> </t>
    </r>
  </si>
  <si>
    <t>5.10. Finanšu līdzsvara koeficients = Pašu kapitāls / Kopējie aktīvi</t>
  </si>
  <si>
    <t>5.17. Parāds pret pašu kapitālu = Kreditori / Pašu kapitāls</t>
  </si>
  <si>
    <t>5.18. Ilgtermiņa aktīvi pret Pašu kapitālu = Ilgtermiņa ieguldījumi / Pašu kapitāls</t>
  </si>
  <si>
    <r>
      <t>5.19. Ienesīguma koeficienti </t>
    </r>
    <r>
      <rPr>
        <b/>
        <sz val="10"/>
        <rFont val="Times New Roman"/>
        <family val="1"/>
      </rPr>
      <t xml:space="preserve"> </t>
    </r>
  </si>
  <si>
    <t>.5.20. Kapitāla atdeve = Pārskata perioda peļņa vai zaudējumi pēc nodokļiem (tīrie ieņēmumi) /Pašu kapitālu * 100 % </t>
  </si>
  <si>
    <t>5.21. Aktīvu atdeve = Pārskata perioda peļņa vai zaudējumi pēc nodokļiem (tīrie ieņēmumi) / Aktīvu bilance * 100 % </t>
  </si>
  <si>
    <t>5.22. Ilgtermiņa ieguldījumu atdeve = Pārskata perioda peļņa vai zaudējumi pēc nodokļiem (tīrie ieņēmumi) / Ilgtermiņa ieguldījumi * 100 % </t>
  </si>
  <si>
    <t>5.11. Peļņa pēc nodokļiem+ (Amortizācija*50%)</t>
  </si>
  <si>
    <t>6.12. Procentu atmaksa</t>
  </si>
  <si>
    <t>6.13. Pamatsummas atmaksa</t>
  </si>
  <si>
    <t>Nacionālais finansējums bez aizņēmumiem</t>
  </si>
  <si>
    <t>5.2. Kopā izmaksas</t>
  </si>
  <si>
    <t xml:space="preserve">5.4. Investīciju iekšējā peļņas norma (FRR/K) </t>
  </si>
  <si>
    <t xml:space="preserve">5.5. Investīciju tīrā šodienas vērtība (FNPV/K) </t>
  </si>
  <si>
    <t>6.1. Pašvaldības aizņēmums attiecināmo izmaksu segšanai</t>
  </si>
  <si>
    <t>6.2. Procentu likme</t>
  </si>
  <si>
    <t>6.3. Aizņēmuma pamatsumma</t>
  </si>
  <si>
    <t>6.4. Kopā maksājumi</t>
  </si>
  <si>
    <t>6.5. Procentu atmaksa</t>
  </si>
  <si>
    <t>6.6. Pamatsummas atmaksa</t>
  </si>
  <si>
    <t>6.7. Maksājumu bilance</t>
  </si>
  <si>
    <t>6.8. Pašvaldības komercsabiedrības aizņēmums attiecināmo izmaksu segšanai</t>
  </si>
  <si>
    <t>.6.9. Procentu likme</t>
  </si>
  <si>
    <t>6.10. Aizņēmuma pamatsumma</t>
  </si>
  <si>
    <t>6.11. Kopā maksājumi</t>
  </si>
  <si>
    <t>6.14. Maksājumu bilance</t>
  </si>
  <si>
    <t>Piezīme: finanšu modelī nav iekļauti pašvaldības vai pašvaldības komercsabiedrības īstermiņa aizņēmumi PVN samaksai (pie nosacījuma, ja aizņēmums ir nepieciešams), kā arī  aizņēmumi citu neattiecināmo izmaksu segšanai.</t>
  </si>
  <si>
    <t>9.1. Saimnieciskās pamatdarbības ieņēmumi</t>
  </si>
  <si>
    <t>9.2. Ūdensapgādes pakalpojumi</t>
  </si>
  <si>
    <t>2.12. Mājsaimniecības</t>
  </si>
  <si>
    <t>2.13. Iestādes</t>
  </si>
  <si>
    <t>2.14. Uzņēmumi</t>
  </si>
  <si>
    <t>9.4. Kanalizācijas pakalpojumi</t>
  </si>
  <si>
    <t>2.16. Mājsaimniecības</t>
  </si>
  <si>
    <t>2.17. Iestādes</t>
  </si>
  <si>
    <t>2.18. Uzņēmumi</t>
  </si>
  <si>
    <t>9.5. Citi ieņēmumi</t>
  </si>
  <si>
    <t>9.6. Saimnieciskās pamatdarbības izdevumi</t>
  </si>
  <si>
    <t>9.7. Mainīgās izmaksas</t>
  </si>
  <si>
    <t>2.1. Materiāli un remontdarbu izmaksas</t>
  </si>
  <si>
    <t>2.2. Elektroenerģija</t>
  </si>
  <si>
    <t>2.3. Dabas resursu nodoklis</t>
  </si>
  <si>
    <t>2.4. Pakalpojumi</t>
  </si>
  <si>
    <t>2.5. Citas mainīgās izmaksas</t>
  </si>
  <si>
    <t>9.8 Fiksētās izmaksas</t>
  </si>
  <si>
    <t>2.7. Darba algas</t>
  </si>
  <si>
    <t>2.8. Darba devēja sociālais nodoklis</t>
  </si>
  <si>
    <t>2.9. Citas fiksētās izmaksas</t>
  </si>
  <si>
    <t>9.9. Saimnieciskās pamatdarbības rezultāts</t>
  </si>
  <si>
    <t xml:space="preserve">9.10. Procentu maksājumi </t>
  </si>
  <si>
    <t>9.11. Nolietojums</t>
  </si>
  <si>
    <t>9.12. Peļņa vai zaudējumi pirms nodokļiem</t>
  </si>
  <si>
    <t>10.1. AKTĪVI</t>
  </si>
  <si>
    <t>10.2. Kopā pamatlīdzekļi un nemat. ieguld.</t>
  </si>
  <si>
    <t>10.3. Būves un ēkas</t>
  </si>
  <si>
    <t>10.4. Iekārtas un mašīnas</t>
  </si>
  <si>
    <t>10.5. Nemateriālie ieguldījumi</t>
  </si>
  <si>
    <t>10.6. Kopā apgrozāmie līdzekļi</t>
  </si>
  <si>
    <t>10.7. Naudas līdzekļi</t>
  </si>
  <si>
    <t>10.8. Debitori</t>
  </si>
  <si>
    <t>10.9. Kopā aktīvi</t>
  </si>
  <si>
    <t>10.10. PASĪVI</t>
  </si>
  <si>
    <t>10.11. Kopā pašu kapitāls</t>
  </si>
  <si>
    <t>10.12. Pamatkapitāls</t>
  </si>
  <si>
    <t>10.12. Nesadalītā peļņa</t>
  </si>
  <si>
    <t>10.13. Pārskata gada nesadalītā peļņa</t>
  </si>
  <si>
    <t>10.14.Iepriekšējo periodu nesadalītā peļņa</t>
  </si>
  <si>
    <t>10.17. Kopā pasīvi</t>
  </si>
  <si>
    <t>ES un valsts atbalsts</t>
  </si>
  <si>
    <t>Kārtējā gada ilgtermiņa daļa</t>
  </si>
  <si>
    <t>Kārtējā gada īstermiņa daļa</t>
  </si>
  <si>
    <t>1 Investīciju izmaksas un pamatlīdzekļi  (bez PVN)  - LVL, faktiskajās cenās</t>
  </si>
  <si>
    <t>Investīcijas ūdensapgādes pakalpojumiem projekta īstenošanas gadu cenās</t>
  </si>
  <si>
    <t>Investīcijas kanalizācijas pakalpojumi projekta īstenošanas gadu cenās</t>
  </si>
  <si>
    <t>Pavisam kopā, t.sk.</t>
  </si>
  <si>
    <t>Attiecināmās izmaksas kopā</t>
  </si>
  <si>
    <t>Pašvaldības pašu līdzekļi, attiecināmās izmaksas</t>
  </si>
  <si>
    <t>Pašvaldības pašu līdzekļi, Neattiecināmās izmaksas</t>
  </si>
  <si>
    <t>Pašvaldības aizņēmumi, attiecināmās izmaksas</t>
  </si>
  <si>
    <t>Pašvaldības aizņēmumi, Neattiecināmās izmaksas</t>
  </si>
  <si>
    <t>Pašvaldības komercsabiedrības pašu līdzekļi, attiecināmās izmaksas</t>
  </si>
  <si>
    <t>Pašvaldības komercsabiedrības pašu līdzekļi, NEattiecināmās izmaksas</t>
  </si>
  <si>
    <t>Pašvaldības komercsabiedrības aizņēmumi, attiecināmās izmaksas</t>
  </si>
  <si>
    <t>Pašvaldības komercsabiedrības aizņēmumi, NEattiecināmās izmaksas</t>
  </si>
  <si>
    <t>Citi finanšu avoti, attiecināmās izmaksas</t>
  </si>
  <si>
    <t>Citi finanšu avoti, NEattiecināmās izmaksas</t>
  </si>
  <si>
    <t>11 Iedzīvotāju maksātspēja</t>
  </si>
  <si>
    <t>11.1.Vidējie mājsaimn. mēneša ienākumi (LVL)</t>
  </si>
  <si>
    <t>11.2. Ūdens patēriņš (m3/uz mājsaimn. mēnesī)</t>
  </si>
  <si>
    <t>11.3. Mājsaimniecības izdevumi ūdensapg. pakalpojumiem (LVL), ieskaitot PVN</t>
  </si>
  <si>
    <t>11.4. Notekūd. apjoms (m3/uz mājsaimn. mēnesī)</t>
  </si>
  <si>
    <t>11.5. Mājsaimniecības izdevumi kanaliz. pakalpojumiem (LVL), ieskaitot PVN</t>
  </si>
  <si>
    <t>11.6. Kopējie mājsaimniecības izdevumi</t>
  </si>
  <si>
    <t>11.7. Izdevumi % no vidējiem mājsaimn. mēneša ienākumiem</t>
  </si>
  <si>
    <t>Ūdensapgādes izdevumu īpatsvars kopējos izdevumos</t>
  </si>
  <si>
    <t>Kanalizācijas izdevumu īpatsvars kopējos izdevumos</t>
  </si>
  <si>
    <t>Pieļaujamie izdevumi ūdensapgādes pakalpojumiem:</t>
  </si>
  <si>
    <t>Pieļaujamie izdevumi kanalizācijas pakalpojumiem:</t>
  </si>
  <si>
    <t>Pieļaujamais tarifs ūdensapgādes pakalpojumiem</t>
  </si>
  <si>
    <t>Pieļaujamais tarifs kanalizācijas pakalpojumiem</t>
  </si>
  <si>
    <t>2 Tarifi (LVL/m3 bez PVN)</t>
  </si>
  <si>
    <t xml:space="preserve">     Plānotais tarifs pēc projekta realizācijas</t>
  </si>
  <si>
    <t xml:space="preserve">Kombinētais tarifs </t>
  </si>
  <si>
    <t>Ūdenssaimniecības attīstība A ciemā</t>
  </si>
  <si>
    <t>PVN investīcijām</t>
  </si>
  <si>
    <t>Ieguldījumu attiecināmo izmaksu kopsumma, LVL</t>
  </si>
  <si>
    <t>Lēmuma summa, LVL</t>
  </si>
  <si>
    <t>Finanšu avoti Ieguldījuma attiecināmo izmaksu summai</t>
  </si>
  <si>
    <t xml:space="preserve">Finanšu avotu sadalījums pie ierobežotās lēmuma summas 351 402LVL </t>
  </si>
  <si>
    <t xml:space="preserve">Pakalpojumu apjoma un ieņēmumu prognoze </t>
  </si>
  <si>
    <t>papildus pieslēgtais iedzīvotāju skaits</t>
  </si>
  <si>
    <t xml:space="preserve">    Citi ieņēmumi, bez PVN, LVL</t>
  </si>
  <si>
    <t xml:space="preserve">    litri uz cilvēku diennaktī</t>
  </si>
  <si>
    <t xml:space="preserve">    kanalizācijas sistēmai pieslēgto  iedzīvotāju skaits</t>
  </si>
  <si>
    <t xml:space="preserve">    mājsaimniecību skaits</t>
  </si>
  <si>
    <t xml:space="preserve">     Aprēķinātais tarifs</t>
  </si>
  <si>
    <t xml:space="preserve">     Finanšu modeļa aprēķinātās izmaiņas</t>
  </si>
  <si>
    <t xml:space="preserve">  Starpība starp pieļaujamām un aprēķinātām izmaiņām</t>
  </si>
  <si>
    <t>2.  Investīciju izmaksas (bez PVN)  - LVL, faktiskajās cenās</t>
  </si>
  <si>
    <t xml:space="preserve">3. Finanšu avoti - LVL, faktiskajās cenās </t>
  </si>
  <si>
    <t>4. Finanšu ilgtspēja - LVL, faktiskajās cenās</t>
  </si>
  <si>
    <t>5a. Projekta investīciju finanšu atdeve - LVL, faktiskajās cenās</t>
  </si>
  <si>
    <t>5b. Projekta pašu (valsts) kapitāla finanšu atdeve - LVL, faktiskajās cenās</t>
  </si>
  <si>
    <t>6. Aizņēmumu atmaksas grafiks - LVL, faktiskajās cenās</t>
  </si>
  <si>
    <t xml:space="preserve">7. Peļņas vai zaudējumu aprēķins - LVL, faktiskajās cenās </t>
  </si>
  <si>
    <t>8. Bilance - LVL, faktiskajās cenās</t>
  </si>
  <si>
    <t>ūdensapgādes sistēmai pieslēgto iedzīvotāju skaits</t>
  </si>
  <si>
    <t xml:space="preserve"> ūdensapgādes sistēmai pieslēgto iedzīvotāju skaits</t>
  </si>
  <si>
    <t xml:space="preserve">Situācijā AR projektu </t>
  </si>
  <si>
    <t>Situācijā BEZ projekta</t>
  </si>
  <si>
    <t xml:space="preserve">Situācijā BEZ projekta </t>
  </si>
  <si>
    <t xml:space="preserve">    Ūdens patēriņš mājsaimniecībās gadā, m3 </t>
  </si>
  <si>
    <t>Stuācijā AR projektu</t>
  </si>
  <si>
    <t xml:space="preserve">    Ūdens patēriņš iestādēs gadā, m3 </t>
  </si>
  <si>
    <t xml:space="preserve">    Ūdens patēriņš uzņēmumos gadā, m3 </t>
  </si>
  <si>
    <t xml:space="preserve">Situācijā AR projektu kopā patērētais ūdens patēriņš gadā, m3 </t>
  </si>
  <si>
    <t>Situācijā BEZ projekta kopā patērētais ūdens patēriņš gadā, m3</t>
  </si>
  <si>
    <t xml:space="preserve">Stituācijā AR projektu kopējais iedzīvotāju skaits aglomerācijā </t>
  </si>
  <si>
    <r>
      <t>Stituācijā BEZ projekta</t>
    </r>
    <r>
      <rPr>
        <sz val="10"/>
        <color indexed="20"/>
        <rFont val="Times New Roman"/>
        <family val="1"/>
        <charset val="186"/>
      </rPr>
      <t xml:space="preserve"> kopējais iedzīvotāju skaits aglomerācijā </t>
    </r>
  </si>
  <si>
    <r>
      <t>Situācijā BEZ projekta</t>
    </r>
    <r>
      <rPr>
        <sz val="10"/>
        <color indexed="20"/>
        <rFont val="Times New Roman"/>
        <family val="1"/>
        <charset val="186"/>
      </rPr>
      <t xml:space="preserve"> </t>
    </r>
  </si>
  <si>
    <t>Situācijā AR projektu</t>
  </si>
  <si>
    <t xml:space="preserve">    Notekūdeņu apjoms mājsaimniecībās gadā, m3 </t>
  </si>
  <si>
    <t xml:space="preserve">    Notekūdeņu apjoms iestādēs gadā, m3 </t>
  </si>
  <si>
    <t>Situācijā BEZ projekta kopā patērētais notekūdens patēriņš gadā, m3</t>
  </si>
  <si>
    <t>Atšifrēt aizņēmumu, norādot kam tas plānots</t>
  </si>
  <si>
    <t xml:space="preserve">Situācijā AR projektu kopā patērētais notekūdens patēriņš gadā, m3 </t>
  </si>
  <si>
    <t>Ieguldījuma attiecināmo izmaksu summai</t>
  </si>
  <si>
    <t>Finanšu avoti lēmuma summai</t>
  </si>
  <si>
    <t>Lēmuma summa kopā</t>
  </si>
  <si>
    <t xml:space="preserve">Maksimālais apjoms ERAF </t>
  </si>
  <si>
    <t xml:space="preserve">Maksimālais apjoms valsts </t>
  </si>
  <si>
    <t xml:space="preserve">Maksimālais apjoms pašvaldības </t>
  </si>
  <si>
    <t>Saimnieciskās pamatdarbības rezultāts situācijai AR projektu</t>
  </si>
  <si>
    <t>Saimnieciskās pamatdarbības rezultāts situācijā BEZ projekta</t>
  </si>
  <si>
    <t xml:space="preserve">Projekta radītie saimnieciskās pamatdarbības ieņēmumi un izdevumi </t>
  </si>
  <si>
    <t>Pašvaldības ilgtermiņa kredītsaistības - LVL, faktiskajās cenās</t>
  </si>
  <si>
    <t xml:space="preserve">Iedzīvotāju maksātspēja </t>
  </si>
  <si>
    <t>Naudas plūsma  - LVL, faktiskajās cenās</t>
  </si>
  <si>
    <t>Neattiecināmās izmaksas PVN</t>
  </si>
  <si>
    <t xml:space="preserve">Pašvaldības pašu līdzekļi </t>
  </si>
  <si>
    <t>Pašvaldības aizņēmums attiecināmo izmaksu segšanai</t>
  </si>
  <si>
    <t>neattiecināmās izmaksas lēmuma summai</t>
  </si>
  <si>
    <t xml:space="preserve">kopā neattiecināmās izmaksas </t>
  </si>
  <si>
    <t xml:space="preserve">Ieguldījums pamatkapitālā </t>
  </si>
  <si>
    <t xml:space="preserve">    ūdens patēriņš mājsaimniecībās m3/dnn</t>
  </si>
  <si>
    <t xml:space="preserve">    ūdens patēriņš iestādēs m3/dnn</t>
  </si>
  <si>
    <t xml:space="preserve">   ūdens patēriņš  mājsaimniecībās gadā, m3</t>
  </si>
  <si>
    <t xml:space="preserve">   ūdens patēriņš mājsaimniecībās m3/dnn</t>
  </si>
  <si>
    <t xml:space="preserve">   litri uz cilvēku diennaktī </t>
  </si>
  <si>
    <t xml:space="preserve">    ūdens patēriņš uzņēmumos m3/dnn</t>
  </si>
  <si>
    <t xml:space="preserve">    notekūdeņu apjoms mājsaimniecībās m3/dnn</t>
  </si>
  <si>
    <t xml:space="preserve">    notekūdeņu apjoms iestādēs m3/dnn</t>
  </si>
  <si>
    <t xml:space="preserve">    Notekūdeņu apjoms uzņēmumos gadā, m3 </t>
  </si>
  <si>
    <t xml:space="preserve">    notekūdeņu apjoms uzņēmumos m3/dnn</t>
  </si>
  <si>
    <t>TEP, tehniskā projekta izmaksas</t>
  </si>
  <si>
    <t xml:space="preserve">Pašvaldības komercsabiedrības pašu līdzekļi </t>
  </si>
  <si>
    <t>Pašvaldības komercsabiedrības aizņēmums</t>
  </si>
  <si>
    <t>pašvaldības aģentūras attiecināmās izmaksas</t>
  </si>
  <si>
    <t>7.3.2. Galvenie finanšu analīzes rezultāti</t>
  </si>
  <si>
    <t>Bez Kopienas palīdzības
(FRR/C)
A</t>
  </si>
  <si>
    <t>Ar Kopienas palīdzību
(FRR/K)
B</t>
  </si>
  <si>
    <t>Finansiālā ienesīguma norma (%)</t>
  </si>
  <si>
    <t>Tīrā pašreizējā vērtība (LVL)</t>
  </si>
  <si>
    <t>Finansējuma deficīta likme, %</t>
  </si>
  <si>
    <t>Maksimālā priorit. virziena līdzfinansējuma likme</t>
  </si>
  <si>
    <t>4=1*2</t>
  </si>
  <si>
    <t>5=6/1</t>
  </si>
  <si>
    <t>6=4*3</t>
  </si>
  <si>
    <t>ERAF ieguldījums (% no kopējām attiecināmām izmaksām)</t>
  </si>
  <si>
    <t>ERAF fonda ieguldījums, LVL</t>
  </si>
  <si>
    <t>7.3.3. ERAF fonda ieguldījuma aprēķins</t>
  </si>
  <si>
    <t xml:space="preserve">ERAF līdzfinansējuma aprēķins lēmuma summai 351 402LVL </t>
  </si>
  <si>
    <t>Finansēšanas plāns (lēmuma summai)</t>
  </si>
  <si>
    <t>Attiecināmās izmaksas ieguldījuma attiecināmo izmaksu summai</t>
  </si>
  <si>
    <t>Projekta naudas plūsmas prognoze X projektam</t>
  </si>
  <si>
    <t>Apstipri-nātais budžets, LVL</t>
  </si>
  <si>
    <t>Apstipri- nātā budžeta  struktūra, %</t>
  </si>
  <si>
    <t>KOPĀ</t>
  </si>
  <si>
    <t>Budžeta  struktūra</t>
  </si>
  <si>
    <t>Jan</t>
  </si>
  <si>
    <t>Feb</t>
  </si>
  <si>
    <t>Mar</t>
  </si>
  <si>
    <t>Apr</t>
  </si>
  <si>
    <t>Mai</t>
  </si>
  <si>
    <t>Jūn</t>
  </si>
  <si>
    <t>Jūl</t>
  </si>
  <si>
    <t>Aug</t>
  </si>
  <si>
    <t>Sep</t>
  </si>
  <si>
    <t>Okt</t>
  </si>
  <si>
    <t>Nov</t>
  </si>
  <si>
    <t>Dec</t>
  </si>
  <si>
    <t>Maksājumu pieprasījumi</t>
  </si>
  <si>
    <t>x</t>
  </si>
  <si>
    <t xml:space="preserve">Pieejamais finansejums attiecināmajiem izdevumiem </t>
  </si>
  <si>
    <t>ERAF</t>
  </si>
  <si>
    <t>Pieejamais finansejums attiecināmajiem izdevumiem kopā</t>
  </si>
  <si>
    <t>Attiecināmie izdevumi (ar neatgūstāmo PVN)</t>
  </si>
  <si>
    <t>Līgums 1. Būvdarbi</t>
  </si>
  <si>
    <t>Attiecināmie izdevumi kopā</t>
  </si>
  <si>
    <t>Attiecināmo izdevumu bilance</t>
  </si>
  <si>
    <t>Neattiecināmie izdevumi (PVN) - ja ir</t>
  </si>
  <si>
    <t>Pārējie neattiecināmie izdevumi</t>
  </si>
  <si>
    <t>Kopējā BILANCE</t>
  </si>
  <si>
    <t>Papildus finansējums</t>
  </si>
  <si>
    <t>attiec. izdevumu segšanai</t>
  </si>
  <si>
    <t>neattiecināmo izdevumu segšanai</t>
  </si>
  <si>
    <t>Papildus finansējums kopā</t>
  </si>
  <si>
    <t>Papildus finansējuma avoti:</t>
  </si>
  <si>
    <t>Svarīgākie pieņēmumi</t>
  </si>
  <si>
    <t>ERAF līdzekļi</t>
  </si>
  <si>
    <t>Noslēguma maksājums ir minimāli 10%</t>
  </si>
  <si>
    <t>Atmaksu biežums - reizi mēnesī</t>
  </si>
  <si>
    <t>Līgumu idevumu plānošana</t>
  </si>
  <si>
    <t>Plāno provizoriski, ņemot vērā līguma izpildes specifiku. Ievēro, ka ziemā būvdarbu līgumu izpilde būs mazāka</t>
  </si>
  <si>
    <t>Apgrozāmo līdzekļu plānošana</t>
  </si>
  <si>
    <t>Budžets pēc līgumu noslēgšanas, tūkst. LVL</t>
  </si>
  <si>
    <t>Budžeta struktūra pēc līgumu noslēgšanas  , %</t>
  </si>
  <si>
    <t>Grozītais budžets, tūkst. LVL</t>
  </si>
  <si>
    <t>Grozītā budžeta struktūra, %</t>
  </si>
  <si>
    <t>Valsts budžets</t>
  </si>
  <si>
    <t>Komercbanku aizdevuma likme (ilgtermiņa kredītiem)</t>
  </si>
  <si>
    <t>Valsts kases aizdevuma likme (ilgtermiņa kredītiem)</t>
  </si>
  <si>
    <t>Valsts kases aizdevuma likme (īstermiņa kredītiem)</t>
  </si>
  <si>
    <t>Komercbanku aizdevuma likme (īstermiņa kredītiem)</t>
  </si>
  <si>
    <t>Projekta pieteicēja aizņēmums apgrozāmo līdzekļu segšanai (gadi)</t>
  </si>
  <si>
    <t>X novada dome</t>
  </si>
  <si>
    <t xml:space="preserve">Makrokoenomiskie rādītāji ir saskaņā ar Vides ministrijas lapā publicētajiem. </t>
  </si>
  <si>
    <t xml:space="preserve">reālā finansiālā diskonta likme </t>
  </si>
  <si>
    <t>5.12. Saimnieciskās pamatdarbības ieņēmumi</t>
  </si>
  <si>
    <t>5.13. Pamatlīdzekļu atlikusī vērtība</t>
  </si>
  <si>
    <t>5.11. Saimnieciskās pamatdarbības ieņēmumi</t>
  </si>
  <si>
    <t>5.12. Pamatlīdzekļu atlikusī vērtība</t>
  </si>
  <si>
    <t>Jauno PL nolietojuma apjoms, kas tiks iekļauts tarifā</t>
  </si>
  <si>
    <t>ūdensapgādei pieslēgto iedzīvotāju skaits/kopējo iedz. skaitu (%)</t>
  </si>
  <si>
    <t>kanalizācijai pieslēgto iedzīvotāju skaits/kopējo iedz. skaitu (%)</t>
  </si>
  <si>
    <t>Līgums 2. Būvuzraudzība</t>
  </si>
  <si>
    <t>Līgums 3. Autoruzraudzība</t>
  </si>
  <si>
    <t>Atmaksa plānota 1-2 mēnešu laikā</t>
  </si>
  <si>
    <t>ņemot vērā to, ka atmaksas no VK tiek saņemtas optimistiski pēc 1-2 mēnešiem, jāplāno arī finansējums apgrozāmiem līdzekļiem</t>
  </si>
  <si>
    <t>2012.g</t>
  </si>
  <si>
    <t>2013.g</t>
  </si>
  <si>
    <t>Citi ieguldījumi pamatkapitālā</t>
  </si>
  <si>
    <t>Esošie pamatlīdzekļi ūdensapgādes pakalpojumiem (vērtība uz perioda sākumu)</t>
  </si>
  <si>
    <t>Esošie pamatlīdzekļi ūdensapgādes pakalpojumiem (uz perioda beigām)</t>
  </si>
  <si>
    <t>Esošie pamatlīdzekļi kanalizācijas pakalpojumi (uz perioda beigām)</t>
  </si>
  <si>
    <t>Kopā ilgtermiņa kreditori</t>
  </si>
  <si>
    <t>Tajā skaitā ES un valsts atbalsts</t>
  </si>
  <si>
    <t>Kopā īstermiņa kreditori</t>
  </si>
  <si>
    <t>Esošie pamatlīdzekļi kanalizācijas pakalpojumiem (vērtība uz perioda sākumu)</t>
  </si>
  <si>
    <t>Avansa maksājums ir paredzēts 20%</t>
  </si>
  <si>
    <t xml:space="preserve">     Tarifs, kas sedz pilnas sistēmas izmaksas</t>
  </si>
  <si>
    <t>Reālais (plānotais) tarifs nepārsniedz noteiktos griestus</t>
  </si>
  <si>
    <t>* avots: Valsts kase</t>
  </si>
  <si>
    <t>Līgums 4. TEP un TP sagatavošana</t>
  </si>
  <si>
    <t>Darba algas izmaiņas</t>
  </si>
  <si>
    <t>Finanšu analīzes bāzes gads</t>
  </si>
  <si>
    <t>* avots: makroekonomiskie rādītāji</t>
  </si>
  <si>
    <t>Diskontētie pamatdarbības ieņēmumi (situācija AR projektu)</t>
  </si>
  <si>
    <t>Diskontētās pamatdarbības izmaksas (situācija AR projektu)</t>
  </si>
  <si>
    <t>Diskontētais saimn. pamatdarb. Rezultāts (PROJEKTA)</t>
  </si>
  <si>
    <t>Diskontētās pamatdarbības izmaksas (PROJEKTA)</t>
  </si>
  <si>
    <t>Diskontētie pamatdarbības ieņēmumi (PROJEKTA)</t>
  </si>
  <si>
    <t>pirms 1. jūlija</t>
  </si>
  <si>
    <t>pēc 1. jūlija</t>
  </si>
  <si>
    <t>11.3. Ūdensapgādes tarifs (LVL/m3), iesk. PVN 21% (līdz 2012.g. 1. jūlijam 22%)</t>
  </si>
  <si>
    <t>11.6. Kanalizācijas tarifs (LVL/m3), iesk. PVN 21% ( līdz 2012.g. 1. jūlijam 22%)</t>
  </si>
  <si>
    <t>(Lūdzam izvēlēties vai investīcijas tiks veiktas līdz 1. jūlijam, vai pēc 1. jūlija, tādā veidā tiks noteikta PVN likme 2012. gadā -22% vai 21%)</t>
  </si>
  <si>
    <t>Investīcijas 2012.gadā bija/būs veiktas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</si>
</sst>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000"/>
    <numFmt numFmtId="165" formatCode="0.0%"/>
    <numFmt numFmtId="166" formatCode="#,##0.0"/>
    <numFmt numFmtId="167" formatCode="#,##0\ ;[Red]\-#,##0\ "/>
    <numFmt numFmtId="168" formatCode="0.0"/>
    <numFmt numFmtId="169" formatCode="#,##0.000"/>
    <numFmt numFmtId="170" formatCode="0.000000%"/>
    <numFmt numFmtId="171" formatCode="mmm"/>
    <numFmt numFmtId="172" formatCode="#,##0.0000000000000000"/>
    <numFmt numFmtId="173" formatCode="#,##0.00\ &quot;Ls&quot;"/>
  </numFmts>
  <fonts count="75" x14ac:knownFonts="1">
    <font>
      <sz val="10"/>
      <name val="Arial"/>
      <family val="2"/>
    </font>
    <font>
      <sz val="11"/>
      <color indexed="8"/>
      <name val="Calibri"/>
      <family val="2"/>
      <charset val="186"/>
    </font>
    <font>
      <sz val="8"/>
      <name val="Arial"/>
      <family val="2"/>
    </font>
    <font>
      <sz val="11"/>
      <color indexed="20"/>
      <name val="Calibri"/>
      <family val="2"/>
    </font>
    <font>
      <sz val="11"/>
      <color indexed="52"/>
      <name val="Calibri"/>
      <family val="2"/>
    </font>
    <font>
      <b/>
      <sz val="15"/>
      <name val="Times New Roman"/>
      <family val="1"/>
    </font>
    <font>
      <sz val="13"/>
      <name val="Times New Roman"/>
      <family val="1"/>
    </font>
    <font>
      <b/>
      <sz val="11"/>
      <name val="Times New Roman"/>
      <family val="1"/>
    </font>
    <font>
      <b/>
      <sz val="11"/>
      <color indexed="56"/>
      <name val="Calibri"/>
      <family val="2"/>
    </font>
    <font>
      <sz val="11"/>
      <color indexed="60"/>
      <name val="Calibri"/>
      <family val="2"/>
    </font>
    <font>
      <sz val="11"/>
      <color indexed="8"/>
      <name val="Calibri"/>
      <family val="2"/>
    </font>
    <font>
      <sz val="10"/>
      <name val="Garamond"/>
      <family val="1"/>
    </font>
    <font>
      <b/>
      <sz val="11"/>
      <color indexed="63"/>
      <name val="Calibri"/>
      <family val="2"/>
    </font>
    <font>
      <b/>
      <sz val="18"/>
      <color indexed="56"/>
      <name val="Cambria"/>
      <family val="2"/>
    </font>
    <font>
      <b/>
      <sz val="11"/>
      <color indexed="8"/>
      <name val="Calibri"/>
      <family val="2"/>
    </font>
    <font>
      <sz val="10"/>
      <name val="Times New Roman"/>
      <family val="1"/>
    </font>
    <font>
      <b/>
      <sz val="16"/>
      <name val="Times New Roman"/>
      <family val="1"/>
    </font>
    <font>
      <sz val="12"/>
      <color indexed="10"/>
      <name val="Arial"/>
      <family val="2"/>
    </font>
    <font>
      <b/>
      <sz val="10"/>
      <name val="Times New Roman"/>
      <family val="1"/>
    </font>
    <font>
      <b/>
      <sz val="14"/>
      <name val="Times New Roman"/>
      <family val="1"/>
    </font>
    <font>
      <i/>
      <sz val="10"/>
      <name val="Times New Roman"/>
      <family val="1"/>
    </font>
    <font>
      <b/>
      <sz val="8"/>
      <name val="Arial"/>
      <family val="2"/>
    </font>
    <font>
      <b/>
      <sz val="8"/>
      <color indexed="8"/>
      <name val="Times New Roman"/>
      <family val="1"/>
    </font>
    <font>
      <sz val="8"/>
      <color indexed="8"/>
      <name val="Times New Roman"/>
      <family val="1"/>
    </font>
    <font>
      <b/>
      <i/>
      <sz val="10"/>
      <name val="Times New Roman"/>
      <family val="1"/>
    </font>
    <font>
      <b/>
      <sz val="10"/>
      <color indexed="10"/>
      <name val="Times New Roman"/>
      <family val="1"/>
    </font>
    <font>
      <b/>
      <sz val="12"/>
      <name val="Times New Roman"/>
      <family val="1"/>
    </font>
    <font>
      <b/>
      <i/>
      <sz val="10"/>
      <color indexed="12"/>
      <name val="Times New Roman"/>
      <family val="1"/>
    </font>
    <font>
      <sz val="10"/>
      <color indexed="8"/>
      <name val="Times New Roman"/>
      <family val="1"/>
    </font>
    <font>
      <b/>
      <sz val="10"/>
      <color indexed="8"/>
      <name val="Times New Roman"/>
      <family val="1"/>
    </font>
    <font>
      <sz val="8"/>
      <color indexed="8"/>
      <name val="Arial"/>
      <family val="2"/>
    </font>
    <font>
      <sz val="8"/>
      <color indexed="10"/>
      <name val="Arial"/>
      <family val="2"/>
    </font>
    <font>
      <sz val="9"/>
      <name val="Arial"/>
      <family val="2"/>
    </font>
    <font>
      <sz val="9"/>
      <name val="Times New Roman"/>
      <family val="1"/>
    </font>
    <font>
      <sz val="10"/>
      <color indexed="12"/>
      <name val="Times New Roman"/>
      <family val="1"/>
    </font>
    <font>
      <b/>
      <sz val="8"/>
      <name val="Times New Roman"/>
      <family val="1"/>
    </font>
    <font>
      <sz val="10"/>
      <name val="Arial"/>
      <family val="2"/>
    </font>
    <font>
      <sz val="10"/>
      <name val="Times New Roman"/>
      <family val="1"/>
      <charset val="186"/>
    </font>
    <font>
      <sz val="10"/>
      <color indexed="8"/>
      <name val="Times New Roman"/>
      <family val="1"/>
      <charset val="186"/>
    </font>
    <font>
      <b/>
      <sz val="10"/>
      <name val="Times New Roman"/>
      <family val="1"/>
      <charset val="186"/>
    </font>
    <font>
      <i/>
      <sz val="10"/>
      <name val="Times New Roman"/>
      <family val="1"/>
      <charset val="186"/>
    </font>
    <font>
      <b/>
      <sz val="10"/>
      <color indexed="10"/>
      <name val="Times New Roman"/>
      <family val="1"/>
      <charset val="186"/>
    </font>
    <font>
      <sz val="8"/>
      <name val="Times New Roman"/>
      <family val="1"/>
      <charset val="186"/>
    </font>
    <font>
      <b/>
      <i/>
      <sz val="10"/>
      <name val="Times New Roman"/>
      <family val="1"/>
      <charset val="186"/>
    </font>
    <font>
      <b/>
      <sz val="10"/>
      <color indexed="20"/>
      <name val="Times New Roman"/>
      <family val="1"/>
      <charset val="186"/>
    </font>
    <font>
      <b/>
      <sz val="10"/>
      <color indexed="12"/>
      <name val="Times New Roman"/>
      <family val="1"/>
      <charset val="186"/>
    </font>
    <font>
      <sz val="10"/>
      <color indexed="20"/>
      <name val="Times New Roman"/>
      <family val="1"/>
      <charset val="186"/>
    </font>
    <font>
      <b/>
      <sz val="12"/>
      <color indexed="12"/>
      <name val="Times New Roman"/>
      <family val="1"/>
    </font>
    <font>
      <b/>
      <sz val="12"/>
      <color indexed="20"/>
      <name val="Times New Roman"/>
      <family val="1"/>
    </font>
    <font>
      <b/>
      <sz val="10"/>
      <color indexed="12"/>
      <name val="Times New Roman"/>
      <family val="1"/>
    </font>
    <font>
      <b/>
      <sz val="12"/>
      <name val="Times New Roman"/>
      <family val="1"/>
      <charset val="186"/>
    </font>
    <font>
      <sz val="10"/>
      <name val="Arial"/>
      <family val="2"/>
      <charset val="186"/>
    </font>
    <font>
      <sz val="11"/>
      <name val="Garamond"/>
      <family val="1"/>
      <charset val="186"/>
    </font>
    <font>
      <b/>
      <sz val="11"/>
      <name val="Garamond"/>
      <family val="1"/>
      <charset val="186"/>
    </font>
    <font>
      <b/>
      <sz val="10"/>
      <color indexed="8"/>
      <name val="Times New Roman"/>
      <family val="1"/>
      <charset val="186"/>
    </font>
    <font>
      <sz val="20"/>
      <name val="Times New Roman"/>
      <family val="1"/>
    </font>
    <font>
      <sz val="14"/>
      <name val="Times New Roman"/>
      <family val="1"/>
      <charset val="186"/>
    </font>
    <font>
      <b/>
      <sz val="14"/>
      <name val="Times New Roman"/>
      <family val="1"/>
      <charset val="186"/>
    </font>
    <font>
      <sz val="12"/>
      <name val="Times New Roman"/>
      <family val="1"/>
      <charset val="186"/>
    </font>
    <font>
      <sz val="10"/>
      <color indexed="12"/>
      <name val="Times New Roman"/>
      <family val="1"/>
      <charset val="186"/>
    </font>
    <font>
      <sz val="10"/>
      <name val="Times New Roman"/>
      <charset val="186"/>
    </font>
    <font>
      <sz val="10"/>
      <color indexed="16"/>
      <name val="Times New Roman"/>
      <family val="1"/>
      <charset val="186"/>
    </font>
    <font>
      <sz val="10"/>
      <color indexed="48"/>
      <name val="Times New Roman"/>
      <family val="1"/>
      <charset val="186"/>
    </font>
    <font>
      <i/>
      <sz val="10"/>
      <color indexed="20"/>
      <name val="Times New Roman"/>
      <family val="1"/>
      <charset val="186"/>
    </font>
    <font>
      <b/>
      <i/>
      <sz val="10"/>
      <color indexed="20"/>
      <name val="Times New Roman"/>
      <family val="1"/>
      <charset val="186"/>
    </font>
    <font>
      <b/>
      <i/>
      <sz val="10"/>
      <color indexed="12"/>
      <name val="Times New Roman"/>
      <family val="1"/>
      <charset val="186"/>
    </font>
    <font>
      <sz val="10"/>
      <name val="Helv"/>
    </font>
    <font>
      <i/>
      <sz val="12"/>
      <name val="Times New Roman"/>
      <family val="1"/>
      <charset val="186"/>
    </font>
    <font>
      <sz val="8"/>
      <color indexed="81"/>
      <name val="Tahoma"/>
      <charset val="1"/>
    </font>
    <font>
      <sz val="10"/>
      <color indexed="55"/>
      <name val="Times New Roman"/>
      <family val="1"/>
      <charset val="186"/>
    </font>
    <font>
      <sz val="10"/>
      <color indexed="10"/>
      <name val="Times New Roman"/>
      <family val="1"/>
    </font>
    <font>
      <i/>
      <sz val="10"/>
      <color indexed="10"/>
      <name val="Times New Roman"/>
      <family val="1"/>
      <charset val="186"/>
    </font>
    <font>
      <b/>
      <sz val="12"/>
      <name val="Times New Roman"/>
      <family val="1"/>
      <charset val="204"/>
    </font>
    <font>
      <b/>
      <sz val="14"/>
      <name val="Times New Roman"/>
      <family val="1"/>
      <charset val="204"/>
    </font>
    <font>
      <sz val="14"/>
      <name val="Times New Roman"/>
      <family val="1"/>
      <charset val="204"/>
    </font>
  </fonts>
  <fills count="28">
    <fill>
      <patternFill patternType="none"/>
    </fill>
    <fill>
      <patternFill patternType="gray125"/>
    </fill>
    <fill>
      <patternFill patternType="solid">
        <fgColor indexed="45"/>
        <bgColor indexed="29"/>
      </patternFill>
    </fill>
    <fill>
      <patternFill patternType="solid">
        <fgColor indexed="22"/>
        <bgColor indexed="31"/>
      </patternFill>
    </fill>
    <fill>
      <patternFill patternType="solid">
        <fgColor indexed="43"/>
        <bgColor indexed="26"/>
      </patternFill>
    </fill>
    <fill>
      <patternFill patternType="solid">
        <fgColor indexed="53"/>
        <bgColor indexed="52"/>
      </patternFill>
    </fill>
    <fill>
      <patternFill patternType="solid">
        <fgColor indexed="27"/>
        <bgColor indexed="41"/>
      </patternFill>
    </fill>
    <fill>
      <patternFill patternType="solid">
        <fgColor indexed="9"/>
        <bgColor indexed="26"/>
      </patternFill>
    </fill>
    <fill>
      <patternFill patternType="solid">
        <fgColor indexed="13"/>
        <bgColor indexed="64"/>
      </patternFill>
    </fill>
    <fill>
      <patternFill patternType="solid">
        <fgColor indexed="22"/>
        <bgColor indexed="64"/>
      </patternFill>
    </fill>
    <fill>
      <patternFill patternType="solid">
        <fgColor indexed="13"/>
        <bgColor indexed="26"/>
      </patternFill>
    </fill>
    <fill>
      <patternFill patternType="solid">
        <fgColor indexed="9"/>
        <bgColor indexed="64"/>
      </patternFill>
    </fill>
    <fill>
      <patternFill patternType="solid">
        <fgColor indexed="10"/>
        <bgColor indexed="64"/>
      </patternFill>
    </fill>
    <fill>
      <patternFill patternType="solid">
        <fgColor indexed="22"/>
        <bgColor indexed="26"/>
      </patternFill>
    </fill>
    <fill>
      <patternFill patternType="solid">
        <fgColor indexed="9"/>
        <bgColor indexed="31"/>
      </patternFill>
    </fill>
    <fill>
      <patternFill patternType="solid">
        <fgColor indexed="13"/>
        <bgColor indexed="31"/>
      </patternFill>
    </fill>
    <fill>
      <patternFill patternType="solid">
        <fgColor indexed="15"/>
        <bgColor indexed="64"/>
      </patternFill>
    </fill>
    <fill>
      <patternFill patternType="solid">
        <fgColor indexed="41"/>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2"/>
        <bgColor indexed="64"/>
      </patternFill>
    </fill>
    <fill>
      <patternFill patternType="solid">
        <fgColor indexed="43"/>
        <bgColor indexed="64"/>
      </patternFill>
    </fill>
    <fill>
      <patternFill patternType="solid">
        <fgColor indexed="60"/>
        <bgColor indexed="31"/>
      </patternFill>
    </fill>
    <fill>
      <patternFill patternType="solid">
        <fgColor theme="0"/>
        <bgColor indexed="64"/>
      </patternFill>
    </fill>
    <fill>
      <patternFill patternType="solid">
        <fgColor rgb="FFFFFF00"/>
        <bgColor indexed="64"/>
      </patternFill>
    </fill>
    <fill>
      <patternFill patternType="solid">
        <fgColor rgb="FFFFFF00"/>
        <bgColor indexed="26"/>
      </patternFill>
    </fill>
    <fill>
      <patternFill patternType="solid">
        <fgColor rgb="FFFFFF00"/>
        <bgColor indexed="31"/>
      </patternFill>
    </fill>
  </fills>
  <borders count="10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hair">
        <color indexed="8"/>
      </left>
      <right style="hair">
        <color indexed="8"/>
      </right>
      <top style="hair">
        <color indexed="8"/>
      </top>
      <bottom style="hair">
        <color indexed="8"/>
      </bottom>
      <diagonal/>
    </border>
    <border>
      <left style="thin">
        <color indexed="17"/>
      </left>
      <right style="thin">
        <color indexed="17"/>
      </right>
      <top style="thin">
        <color indexed="17"/>
      </top>
      <bottom style="thin">
        <color indexed="17"/>
      </bottom>
      <diagonal/>
    </border>
    <border>
      <left/>
      <right/>
      <top style="thin">
        <color indexed="62"/>
      </top>
      <bottom style="double">
        <color indexed="62"/>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diagonal/>
    </border>
    <border>
      <left style="thin">
        <color indexed="59"/>
      </left>
      <right style="thin">
        <color indexed="23"/>
      </right>
      <top style="thin">
        <color indexed="59"/>
      </top>
      <bottom style="thin">
        <color indexed="59"/>
      </bottom>
      <diagonal/>
    </border>
    <border>
      <left/>
      <right/>
      <top/>
      <bottom style="thin">
        <color indexed="59"/>
      </bottom>
      <diagonal/>
    </border>
    <border>
      <left style="thin">
        <color indexed="59"/>
      </left>
      <right style="thin">
        <color indexed="59"/>
      </right>
      <top/>
      <bottom style="thin">
        <color indexed="59"/>
      </bottom>
      <diagonal/>
    </border>
    <border>
      <left style="thin">
        <color indexed="59"/>
      </left>
      <right style="thin">
        <color indexed="59"/>
      </right>
      <top/>
      <bottom/>
      <diagonal/>
    </border>
    <border>
      <left style="medium">
        <color indexed="59"/>
      </left>
      <right/>
      <top style="medium">
        <color indexed="59"/>
      </top>
      <bottom style="medium">
        <color indexed="59"/>
      </bottom>
      <diagonal/>
    </border>
    <border>
      <left/>
      <right style="thin">
        <color indexed="59"/>
      </right>
      <top style="thin">
        <color indexed="59"/>
      </top>
      <bottom/>
      <diagonal/>
    </border>
    <border>
      <left style="medium">
        <color indexed="59"/>
      </left>
      <right style="medium">
        <color indexed="59"/>
      </right>
      <top style="medium">
        <color indexed="59"/>
      </top>
      <bottom style="medium">
        <color indexed="59"/>
      </bottom>
      <diagonal/>
    </border>
    <border>
      <left style="medium">
        <color indexed="59"/>
      </left>
      <right style="thin">
        <color indexed="59"/>
      </right>
      <top style="medium">
        <color indexed="59"/>
      </top>
      <bottom style="medium">
        <color indexed="5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59"/>
      </top>
      <bottom/>
      <diagonal/>
    </border>
    <border>
      <left style="thin">
        <color indexed="59"/>
      </left>
      <right style="thin">
        <color indexed="59"/>
      </right>
      <top style="thin">
        <color indexed="59"/>
      </top>
      <bottom/>
      <diagonal/>
    </border>
    <border>
      <left/>
      <right style="thin">
        <color indexed="59"/>
      </right>
      <top/>
      <bottom/>
      <diagonal/>
    </border>
    <border>
      <left style="thin">
        <color indexed="59"/>
      </left>
      <right style="medium">
        <color indexed="59"/>
      </right>
      <top style="medium">
        <color indexed="59"/>
      </top>
      <bottom style="medium">
        <color indexed="59"/>
      </bottom>
      <diagonal/>
    </border>
    <border>
      <left style="thin">
        <color indexed="59"/>
      </left>
      <right style="thin">
        <color indexed="23"/>
      </right>
      <top/>
      <bottom style="thin">
        <color indexed="59"/>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59"/>
      </left>
      <right/>
      <top style="medium">
        <color indexed="59"/>
      </top>
      <bottom/>
      <diagonal/>
    </border>
    <border>
      <left style="thin">
        <color indexed="64"/>
      </left>
      <right style="thin">
        <color indexed="64"/>
      </right>
      <top style="thin">
        <color indexed="64"/>
      </top>
      <bottom/>
      <diagonal/>
    </border>
    <border>
      <left/>
      <right style="thin">
        <color indexed="59"/>
      </right>
      <top/>
      <bottom style="thin">
        <color indexed="59"/>
      </bottom>
      <diagonal/>
    </border>
    <border>
      <left style="thin">
        <color indexed="59"/>
      </left>
      <right/>
      <top/>
      <bottom/>
      <diagonal/>
    </border>
    <border>
      <left/>
      <right style="thin">
        <color indexed="64"/>
      </right>
      <top style="thin">
        <color indexed="64"/>
      </top>
      <bottom style="thin">
        <color indexed="64"/>
      </bottom>
      <diagonal/>
    </border>
    <border>
      <left/>
      <right/>
      <top style="thin">
        <color indexed="23"/>
      </top>
      <bottom style="thin">
        <color indexed="23"/>
      </bottom>
      <diagonal/>
    </border>
    <border>
      <left/>
      <right/>
      <top/>
      <bottom style="thin">
        <color indexed="64"/>
      </bottom>
      <diagonal/>
    </border>
    <border>
      <left/>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hair">
        <color indexed="8"/>
      </left>
      <right style="hair">
        <color indexed="8"/>
      </right>
      <top/>
      <bottom style="hair">
        <color indexed="8"/>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style="medium">
        <color indexed="64"/>
      </bottom>
      <diagonal/>
    </border>
    <border>
      <left/>
      <right/>
      <top style="medium">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23"/>
      </right>
      <top style="thin">
        <color indexed="23"/>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double">
        <color indexed="64"/>
      </top>
      <bottom/>
      <diagonal/>
    </border>
    <border>
      <left/>
      <right style="double">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style="thin">
        <color indexed="64"/>
      </top>
      <bottom style="thin">
        <color indexed="64"/>
      </bottom>
      <diagonal/>
    </border>
    <border>
      <left style="thin">
        <color indexed="64"/>
      </left>
      <right style="double">
        <color indexed="64"/>
      </right>
      <top style="double">
        <color indexed="64"/>
      </top>
      <bottom/>
      <diagonal/>
    </border>
  </borders>
  <cellStyleXfs count="42">
    <xf numFmtId="0" fontId="0" fillId="0" borderId="0">
      <alignment vertical="top" wrapText="1"/>
    </xf>
    <xf numFmtId="0" fontId="3" fillId="2" borderId="0" applyNumberFormat="0" applyBorder="0" applyProtection="0">
      <alignment vertical="top" wrapText="1"/>
    </xf>
    <xf numFmtId="0" fontId="4" fillId="3" borderId="1" applyNumberFormat="0" applyProtection="0">
      <alignment vertical="top" wrapText="1"/>
    </xf>
    <xf numFmtId="43" fontId="36" fillId="0" borderId="0" applyFont="0" applyFill="0" applyBorder="0" applyAlignment="0" applyProtection="0"/>
    <xf numFmtId="0" fontId="5" fillId="0" borderId="0" applyNumberFormat="0" applyProtection="0">
      <alignment horizontal="left" vertical="top"/>
    </xf>
    <xf numFmtId="0" fontId="6" fillId="0" borderId="0" applyNumberFormat="0" applyProtection="0">
      <alignment vertical="top"/>
    </xf>
    <xf numFmtId="0" fontId="7" fillId="0" borderId="0" applyNumberFormat="0" applyProtection="0">
      <alignment vertical="top"/>
    </xf>
    <xf numFmtId="0" fontId="8" fillId="0" borderId="0" applyNumberFormat="0" applyBorder="0" applyProtection="0">
      <alignment vertical="top" wrapText="1"/>
    </xf>
    <xf numFmtId="0" fontId="36" fillId="0" borderId="0" applyNumberFormat="0" applyBorder="0" applyProtection="0">
      <alignment horizontal="left" vertical="top"/>
    </xf>
    <xf numFmtId="0" fontId="36" fillId="0" borderId="0" applyNumberFormat="0" applyBorder="0" applyProtection="0">
      <alignment horizontal="right" vertical="top"/>
    </xf>
    <xf numFmtId="0" fontId="36" fillId="0" borderId="0" applyNumberFormat="0" applyBorder="0" applyProtection="0">
      <alignment horizontal="left" vertical="top"/>
    </xf>
    <xf numFmtId="0" fontId="36" fillId="0" borderId="0" applyNumberFormat="0" applyBorder="0" applyProtection="0">
      <alignment horizontal="left" vertical="top"/>
    </xf>
    <xf numFmtId="0" fontId="36" fillId="0" borderId="0" applyNumberFormat="0" applyBorder="0" applyProtection="0">
      <alignment horizontal="left" vertical="top"/>
    </xf>
    <xf numFmtId="0" fontId="9" fillId="4" borderId="0" applyNumberFormat="0" applyBorder="0" applyProtection="0">
      <alignment vertical="top" wrapText="1"/>
    </xf>
    <xf numFmtId="0" fontId="10" fillId="0" borderId="0"/>
    <xf numFmtId="0" fontId="11" fillId="0" borderId="0"/>
    <xf numFmtId="0" fontId="36" fillId="0" borderId="0"/>
    <xf numFmtId="0" fontId="66" fillId="0" borderId="0"/>
    <xf numFmtId="0" fontId="36" fillId="0" borderId="0" applyNumberFormat="0" applyProtection="0">
      <alignment vertical="top"/>
    </xf>
    <xf numFmtId="0" fontId="12" fillId="3" borderId="2" applyNumberFormat="0" applyProtection="0">
      <alignment vertical="top" wrapText="1"/>
    </xf>
    <xf numFmtId="9" fontId="36"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36" fillId="3" borderId="3" applyNumberFormat="0" applyProtection="0">
      <alignment horizontal="left" vertical="top" wrapText="1"/>
    </xf>
    <xf numFmtId="0" fontId="36" fillId="3" borderId="3" applyNumberFormat="0" applyProtection="0">
      <alignment horizontal="center" vertical="top" wrapText="1"/>
    </xf>
    <xf numFmtId="0" fontId="36" fillId="0" borderId="3" applyNumberFormat="0" applyProtection="0">
      <alignment horizontal="center" vertical="top" wrapText="1"/>
    </xf>
    <xf numFmtId="0" fontId="36" fillId="0" borderId="3" applyNumberFormat="0" applyProtection="0">
      <alignment horizontal="center" vertical="top" wrapText="1"/>
    </xf>
    <xf numFmtId="0" fontId="36" fillId="0" borderId="3" applyNumberFormat="0" applyProtection="0">
      <alignment horizontal="center" vertical="top" wrapText="1"/>
    </xf>
    <xf numFmtId="0" fontId="36" fillId="0" borderId="3" applyNumberFormat="0" applyProtection="0">
      <alignment horizontal="center" vertical="top" wrapText="1"/>
    </xf>
    <xf numFmtId="0" fontId="36" fillId="0" borderId="3" applyNumberFormat="0" applyProtection="0">
      <alignment horizontal="left" vertical="top" wrapText="1"/>
    </xf>
    <xf numFmtId="0" fontId="36" fillId="5" borderId="3" applyNumberFormat="0" applyProtection="0">
      <alignment horizontal="center" vertical="top" wrapText="1"/>
    </xf>
    <xf numFmtId="0" fontId="36" fillId="4" borderId="3" applyNumberFormat="0" applyProtection="0">
      <alignment horizontal="center" vertical="top" wrapText="1"/>
    </xf>
    <xf numFmtId="0" fontId="36" fillId="6" borderId="3" applyNumberFormat="0" applyProtection="0">
      <alignment horizontal="center" vertical="top" wrapText="1"/>
    </xf>
    <xf numFmtId="0" fontId="36" fillId="0" borderId="3" applyNumberFormat="0" applyProtection="0">
      <alignment horizontal="left" vertical="top" wrapText="1"/>
    </xf>
    <xf numFmtId="0" fontId="36" fillId="0" borderId="3" applyNumberFormat="0" applyProtection="0">
      <alignment horizontal="left" vertical="top" wrapText="1"/>
    </xf>
    <xf numFmtId="0" fontId="36" fillId="6" borderId="3" applyNumberFormat="0" applyProtection="0">
      <alignment horizontal="left" vertical="top" wrapText="1"/>
    </xf>
    <xf numFmtId="0" fontId="36" fillId="7" borderId="4" applyNumberFormat="0" applyProtection="0">
      <alignment horizontal="left" vertical="top" wrapText="1"/>
    </xf>
    <xf numFmtId="0" fontId="36" fillId="7" borderId="4" applyNumberFormat="0" applyProtection="0">
      <alignment horizontal="left" vertical="top" wrapText="1"/>
    </xf>
    <xf numFmtId="0" fontId="36" fillId="6" borderId="4" applyNumberFormat="0" applyProtection="0">
      <alignment horizontal="center" vertical="top" wrapText="1"/>
    </xf>
    <xf numFmtId="0" fontId="13" fillId="0" borderId="0" applyNumberFormat="0" applyBorder="0" applyProtection="0">
      <alignment vertical="top" wrapText="1"/>
    </xf>
    <xf numFmtId="0" fontId="14" fillId="0" borderId="5" applyNumberFormat="0" applyProtection="0">
      <alignment vertical="top" wrapText="1"/>
    </xf>
    <xf numFmtId="0" fontId="36" fillId="6" borderId="4" applyNumberFormat="0" applyProtection="0">
      <alignment horizontal="left" vertical="top" wrapText="1"/>
    </xf>
  </cellStyleXfs>
  <cellXfs count="1038">
    <xf numFmtId="0" fontId="2" fillId="0" borderId="0" xfId="0" applyFont="1">
      <alignment vertical="top" wrapText="1"/>
    </xf>
    <xf numFmtId="0" fontId="15" fillId="0" borderId="0" xfId="0" applyFont="1">
      <alignment vertical="top" wrapText="1"/>
    </xf>
    <xf numFmtId="0" fontId="16" fillId="0" borderId="0" xfId="0" applyFont="1">
      <alignment vertical="top" wrapText="1"/>
    </xf>
    <xf numFmtId="0" fontId="17" fillId="0" borderId="0" xfId="18" applyFont="1">
      <alignment vertical="top"/>
    </xf>
    <xf numFmtId="0" fontId="18" fillId="0" borderId="0" xfId="0" applyFont="1" applyFill="1" applyBorder="1" applyProtection="1">
      <alignment vertical="top" wrapText="1"/>
      <protection locked="0"/>
    </xf>
    <xf numFmtId="3" fontId="15" fillId="0" borderId="0" xfId="0" applyNumberFormat="1" applyFont="1" applyFill="1" applyBorder="1" applyAlignment="1" applyProtection="1">
      <protection locked="0"/>
    </xf>
    <xf numFmtId="0" fontId="15" fillId="0" borderId="0" xfId="0" applyFont="1" applyFill="1" applyBorder="1" applyProtection="1">
      <alignment vertical="top" wrapText="1"/>
      <protection locked="0"/>
    </xf>
    <xf numFmtId="0" fontId="15" fillId="0" borderId="0" xfId="0" applyFont="1" applyBorder="1" applyProtection="1">
      <alignment vertical="top" wrapText="1"/>
      <protection locked="0"/>
    </xf>
    <xf numFmtId="0" fontId="15" fillId="0" borderId="0" xfId="0" applyFont="1" applyProtection="1">
      <alignment vertical="top" wrapText="1"/>
      <protection locked="0"/>
    </xf>
    <xf numFmtId="3" fontId="15" fillId="0" borderId="0" xfId="0" applyNumberFormat="1" applyFont="1" applyFill="1" applyBorder="1" applyAlignment="1" applyProtection="1">
      <alignment horizontal="center"/>
      <protection locked="0"/>
    </xf>
    <xf numFmtId="0" fontId="18" fillId="0" borderId="0" xfId="0" applyFont="1" applyProtection="1">
      <alignment vertical="top" wrapText="1"/>
      <protection locked="0"/>
    </xf>
    <xf numFmtId="0" fontId="15" fillId="3" borderId="0" xfId="0" applyFont="1" applyFill="1" applyProtection="1">
      <alignment vertical="top" wrapText="1"/>
    </xf>
    <xf numFmtId="0" fontId="19" fillId="7" borderId="6" xfId="0" applyFont="1" applyFill="1" applyBorder="1" applyProtection="1">
      <alignment vertical="top" wrapText="1"/>
      <protection locked="0"/>
    </xf>
    <xf numFmtId="0" fontId="19" fillId="7" borderId="7" xfId="0" applyFont="1" applyFill="1" applyBorder="1" applyProtection="1">
      <alignment vertical="top" wrapText="1"/>
      <protection locked="0"/>
    </xf>
    <xf numFmtId="0" fontId="19" fillId="7" borderId="8" xfId="0" applyFont="1" applyFill="1" applyBorder="1" applyProtection="1">
      <alignment vertical="top" wrapText="1"/>
      <protection locked="0"/>
    </xf>
    <xf numFmtId="0" fontId="7" fillId="0" borderId="6" xfId="0" applyFont="1" applyFill="1" applyBorder="1" applyProtection="1">
      <alignment vertical="top" wrapText="1"/>
      <protection locked="0"/>
    </xf>
    <xf numFmtId="0" fontId="15" fillId="0" borderId="8" xfId="0" applyFont="1" applyBorder="1" applyProtection="1">
      <alignment vertical="top" wrapText="1"/>
      <protection locked="0"/>
    </xf>
    <xf numFmtId="0" fontId="20" fillId="0" borderId="9" xfId="0" applyFont="1" applyBorder="1" applyAlignment="1" applyProtection="1">
      <protection locked="0"/>
    </xf>
    <xf numFmtId="0" fontId="15" fillId="0" borderId="10" xfId="0" applyFont="1" applyBorder="1" applyProtection="1">
      <alignment vertical="top" wrapText="1"/>
      <protection locked="0"/>
    </xf>
    <xf numFmtId="14" fontId="15" fillId="0" borderId="0" xfId="0" applyNumberFormat="1" applyFont="1" applyProtection="1">
      <alignment vertical="top" wrapText="1"/>
      <protection locked="0"/>
    </xf>
    <xf numFmtId="0" fontId="15" fillId="3" borderId="0" xfId="18" applyNumberFormat="1" applyFont="1" applyFill="1" applyAlignment="1" applyProtection="1">
      <alignment horizontal="center"/>
      <protection locked="0"/>
    </xf>
    <xf numFmtId="0" fontId="15" fillId="0" borderId="11" xfId="0" applyFont="1" applyBorder="1" applyProtection="1">
      <alignment vertical="top" wrapText="1"/>
      <protection locked="0"/>
    </xf>
    <xf numFmtId="0" fontId="15" fillId="3" borderId="1" xfId="2" applyNumberFormat="1" applyFont="1" applyAlignment="1" applyProtection="1">
      <alignment horizontal="center"/>
    </xf>
    <xf numFmtId="0" fontId="15" fillId="0" borderId="12" xfId="0" applyFont="1" applyBorder="1" applyProtection="1">
      <alignment vertical="top" wrapText="1"/>
      <protection locked="0"/>
    </xf>
    <xf numFmtId="0" fontId="7" fillId="0" borderId="6" xfId="0" applyFont="1" applyFill="1" applyBorder="1" applyAlignment="1" applyProtection="1">
      <protection locked="0"/>
    </xf>
    <xf numFmtId="0" fontId="2" fillId="0" borderId="0" xfId="18" applyFont="1" applyProtection="1">
      <alignment vertical="top"/>
      <protection locked="0"/>
    </xf>
    <xf numFmtId="10" fontId="15" fillId="0" borderId="0" xfId="0" applyNumberFormat="1" applyFont="1" applyProtection="1">
      <alignment vertical="top" wrapText="1"/>
      <protection locked="0"/>
    </xf>
    <xf numFmtId="0" fontId="2" fillId="0" borderId="0" xfId="0" applyFont="1" applyProtection="1">
      <alignment vertical="top" wrapText="1"/>
      <protection locked="0"/>
    </xf>
    <xf numFmtId="0" fontId="15" fillId="0" borderId="6" xfId="0" applyFont="1" applyBorder="1" applyProtection="1">
      <alignment vertical="top" wrapText="1"/>
      <protection locked="0"/>
    </xf>
    <xf numFmtId="0" fontId="7" fillId="0" borderId="6" xfId="0" applyFont="1" applyFill="1" applyBorder="1" applyAlignment="1" applyProtection="1">
      <alignment vertical="center" wrapText="1"/>
      <protection locked="0"/>
    </xf>
    <xf numFmtId="0" fontId="15" fillId="0" borderId="10" xfId="0" applyFont="1" applyFill="1" applyBorder="1" applyAlignment="1" applyProtection="1">
      <alignment horizontal="left"/>
      <protection locked="0"/>
    </xf>
    <xf numFmtId="165" fontId="15" fillId="0" borderId="0" xfId="0" applyNumberFormat="1" applyFont="1" applyProtection="1">
      <alignment vertical="top" wrapText="1"/>
      <protection locked="0"/>
    </xf>
    <xf numFmtId="165" fontId="15" fillId="3" borderId="0" xfId="18" applyNumberFormat="1" applyFont="1" applyFill="1" applyAlignment="1" applyProtection="1"/>
    <xf numFmtId="0" fontId="7" fillId="0" borderId="0" xfId="0" applyFont="1" applyFill="1" applyBorder="1" applyAlignment="1" applyProtection="1">
      <protection locked="0"/>
    </xf>
    <xf numFmtId="0" fontId="15" fillId="7" borderId="0" xfId="0" applyFont="1" applyFill="1" applyBorder="1" applyAlignment="1" applyProtection="1">
      <protection locked="0"/>
    </xf>
    <xf numFmtId="0" fontId="24" fillId="0" borderId="10" xfId="0" applyFont="1" applyBorder="1" applyAlignment="1" applyProtection="1">
      <alignment wrapText="1"/>
    </xf>
    <xf numFmtId="3" fontId="25" fillId="0" borderId="0" xfId="0" applyNumberFormat="1" applyFont="1" applyFill="1" applyBorder="1" applyAlignment="1" applyProtection="1">
      <alignment wrapText="1"/>
    </xf>
    <xf numFmtId="3" fontId="25" fillId="0" borderId="0" xfId="0" applyNumberFormat="1" applyFont="1" applyBorder="1" applyAlignment="1" applyProtection="1">
      <alignment wrapText="1"/>
    </xf>
    <xf numFmtId="3" fontId="15" fillId="0" borderId="0" xfId="0" applyNumberFormat="1" applyFont="1" applyBorder="1" applyAlignment="1" applyProtection="1">
      <alignment horizontal="center"/>
      <protection locked="0"/>
    </xf>
    <xf numFmtId="3" fontId="15" fillId="0" borderId="0" xfId="18" applyNumberFormat="1" applyFont="1" applyAlignment="1" applyProtection="1">
      <alignment horizontal="right"/>
      <protection locked="0"/>
    </xf>
    <xf numFmtId="0" fontId="26" fillId="0" borderId="9" xfId="0" applyFont="1" applyFill="1" applyBorder="1" applyProtection="1">
      <alignment vertical="top" wrapText="1"/>
      <protection locked="0"/>
    </xf>
    <xf numFmtId="0" fontId="18" fillId="0" borderId="13" xfId="0" applyFont="1" applyFill="1" applyBorder="1" applyProtection="1">
      <alignment vertical="top" wrapText="1"/>
      <protection locked="0"/>
    </xf>
    <xf numFmtId="0" fontId="18" fillId="3" borderId="10" xfId="2" applyNumberFormat="1" applyFont="1" applyBorder="1" applyAlignment="1" applyProtection="1">
      <alignment horizontal="center"/>
    </xf>
    <xf numFmtId="0" fontId="7" fillId="0" borderId="14" xfId="0" applyFont="1" applyBorder="1" applyProtection="1">
      <alignment vertical="top" wrapText="1"/>
      <protection locked="0"/>
    </xf>
    <xf numFmtId="0" fontId="18" fillId="0" borderId="14" xfId="0" applyFont="1" applyFill="1" applyBorder="1" applyAlignment="1" applyProtection="1">
      <alignment horizontal="center"/>
      <protection locked="0"/>
    </xf>
    <xf numFmtId="0" fontId="27" fillId="0" borderId="14" xfId="0" applyFont="1" applyBorder="1" applyAlignment="1" applyProtection="1">
      <alignment wrapText="1"/>
      <protection locked="0"/>
    </xf>
    <xf numFmtId="0" fontId="18" fillId="0" borderId="14" xfId="0" applyFont="1" applyFill="1" applyBorder="1" applyAlignment="1" applyProtection="1">
      <alignment horizontal="center" wrapText="1"/>
      <protection locked="0"/>
    </xf>
    <xf numFmtId="0" fontId="15" fillId="0" borderId="0" xfId="0" applyFont="1" applyAlignment="1" applyProtection="1">
      <alignment wrapText="1"/>
      <protection locked="0"/>
    </xf>
    <xf numFmtId="3" fontId="15" fillId="0" borderId="14" xfId="0" applyNumberFormat="1" applyFont="1" applyFill="1" applyBorder="1" applyAlignment="1" applyProtection="1">
      <alignment horizontal="right" wrapText="1"/>
      <protection locked="0"/>
    </xf>
    <xf numFmtId="0" fontId="7" fillId="0" borderId="8" xfId="0" applyFont="1" applyBorder="1" applyProtection="1">
      <alignment vertical="top" wrapText="1"/>
      <protection locked="0"/>
    </xf>
    <xf numFmtId="0" fontId="24" fillId="0" borderId="10" xfId="0" applyFont="1" applyFill="1" applyBorder="1" applyProtection="1">
      <alignment vertical="top" wrapText="1"/>
      <protection locked="0"/>
    </xf>
    <xf numFmtId="3" fontId="15" fillId="4" borderId="10" xfId="0" applyNumberFormat="1" applyFont="1" applyFill="1" applyBorder="1" applyAlignment="1" applyProtection="1">
      <alignment horizontal="right"/>
      <protection locked="0"/>
    </xf>
    <xf numFmtId="0" fontId="15" fillId="0" borderId="10" xfId="0" applyFont="1" applyBorder="1" applyAlignment="1" applyProtection="1">
      <alignment horizontal="right"/>
      <protection locked="0"/>
    </xf>
    <xf numFmtId="3" fontId="15" fillId="3" borderId="1" xfId="2" applyNumberFormat="1" applyFont="1" applyAlignment="1" applyProtection="1">
      <alignment horizontal="right"/>
    </xf>
    <xf numFmtId="0" fontId="24" fillId="0" borderId="10" xfId="0" applyFont="1" applyBorder="1" applyProtection="1">
      <alignment vertical="top" wrapText="1"/>
      <protection locked="0"/>
    </xf>
    <xf numFmtId="0" fontId="26" fillId="0" borderId="13" xfId="0" applyFont="1" applyBorder="1" applyProtection="1">
      <alignment vertical="top" wrapText="1"/>
      <protection locked="0"/>
    </xf>
    <xf numFmtId="0" fontId="2" fillId="0" borderId="13" xfId="0" applyFont="1" applyBorder="1">
      <alignment vertical="top" wrapText="1"/>
    </xf>
    <xf numFmtId="0" fontId="15" fillId="0" borderId="10" xfId="0" applyFont="1" applyBorder="1" applyAlignment="1" applyProtection="1">
      <alignment horizontal="center"/>
      <protection locked="0"/>
    </xf>
    <xf numFmtId="0" fontId="7" fillId="0" borderId="10" xfId="0" applyFont="1" applyBorder="1" applyProtection="1">
      <alignment vertical="top" wrapText="1"/>
      <protection locked="0"/>
    </xf>
    <xf numFmtId="0" fontId="15" fillId="0" borderId="10" xfId="0" applyFont="1" applyBorder="1">
      <alignment vertical="top" wrapText="1"/>
    </xf>
    <xf numFmtId="0" fontId="18" fillId="3" borderId="1" xfId="2" applyNumberFormat="1" applyFont="1" applyAlignment="1" applyProtection="1">
      <alignment horizontal="center"/>
    </xf>
    <xf numFmtId="0" fontId="26" fillId="0" borderId="6" xfId="0" applyFont="1" applyFill="1" applyBorder="1" applyProtection="1">
      <alignment vertical="top" wrapText="1"/>
      <protection locked="0"/>
    </xf>
    <xf numFmtId="0" fontId="15" fillId="0" borderId="7" xfId="0" applyFont="1" applyBorder="1" applyProtection="1">
      <alignment vertical="top" wrapText="1"/>
      <protection locked="0"/>
    </xf>
    <xf numFmtId="0" fontId="18" fillId="0" borderId="10" xfId="0" applyFont="1" applyFill="1" applyBorder="1" applyProtection="1">
      <alignment vertical="top" wrapText="1"/>
      <protection locked="0"/>
    </xf>
    <xf numFmtId="3" fontId="15" fillId="4" borderId="10" xfId="0" applyNumberFormat="1" applyFont="1" applyFill="1" applyBorder="1" applyProtection="1">
      <alignment vertical="top" wrapText="1"/>
      <protection locked="0"/>
    </xf>
    <xf numFmtId="3" fontId="15" fillId="0" borderId="0" xfId="0" applyNumberFormat="1" applyFont="1" applyProtection="1">
      <alignment vertical="top" wrapText="1"/>
      <protection locked="0"/>
    </xf>
    <xf numFmtId="4" fontId="15" fillId="0" borderId="10" xfId="0" applyNumberFormat="1" applyFont="1" applyBorder="1" applyAlignment="1" applyProtection="1">
      <alignment horizontal="right"/>
    </xf>
    <xf numFmtId="4" fontId="15" fillId="3" borderId="1" xfId="2" applyNumberFormat="1" applyFont="1" applyAlignment="1" applyProtection="1">
      <alignment horizontal="right"/>
    </xf>
    <xf numFmtId="0" fontId="18" fillId="0" borderId="10" xfId="0" applyFont="1" applyBorder="1" applyProtection="1">
      <alignment vertical="top" wrapText="1"/>
      <protection locked="0"/>
    </xf>
    <xf numFmtId="4" fontId="15" fillId="0" borderId="10" xfId="0" applyNumberFormat="1" applyFont="1" applyBorder="1" applyAlignment="1" applyProtection="1">
      <alignment horizontal="right"/>
      <protection locked="0"/>
    </xf>
    <xf numFmtId="0" fontId="15" fillId="4" borderId="10" xfId="0" applyFont="1" applyFill="1" applyBorder="1" applyProtection="1">
      <alignment vertical="top" wrapText="1"/>
      <protection locked="0"/>
    </xf>
    <xf numFmtId="0" fontId="18" fillId="0" borderId="15" xfId="0" applyFont="1" applyFill="1" applyBorder="1" applyProtection="1">
      <alignment vertical="top" wrapText="1"/>
      <protection locked="0"/>
    </xf>
    <xf numFmtId="4" fontId="15" fillId="4" borderId="10" xfId="0" applyNumberFormat="1" applyFont="1" applyFill="1" applyBorder="1" applyAlignment="1" applyProtection="1">
      <alignment horizontal="right"/>
      <protection locked="0"/>
    </xf>
    <xf numFmtId="4" fontId="15" fillId="4" borderId="10" xfId="0" applyNumberFormat="1" applyFont="1" applyFill="1" applyBorder="1" applyAlignment="1" applyProtection="1">
      <alignment horizontal="left"/>
      <protection locked="0"/>
    </xf>
    <xf numFmtId="0" fontId="15" fillId="7" borderId="16" xfId="0" applyFont="1" applyFill="1" applyBorder="1" applyAlignment="1" applyProtection="1">
      <protection locked="0"/>
    </xf>
    <xf numFmtId="0" fontId="15" fillId="7" borderId="0" xfId="0" applyFont="1" applyFill="1" applyBorder="1" applyProtection="1">
      <alignment vertical="top" wrapText="1"/>
    </xf>
    <xf numFmtId="0" fontId="15" fillId="7" borderId="17" xfId="0" applyFont="1" applyFill="1" applyBorder="1" applyAlignment="1" applyProtection="1">
      <protection locked="0"/>
    </xf>
    <xf numFmtId="0" fontId="21" fillId="0" borderId="0" xfId="18" applyFont="1">
      <alignment vertical="top"/>
    </xf>
    <xf numFmtId="0" fontId="15" fillId="0" borderId="18" xfId="0" applyFont="1" applyFill="1" applyBorder="1" applyProtection="1">
      <alignment vertical="top" wrapText="1"/>
      <protection locked="0"/>
    </xf>
    <xf numFmtId="0" fontId="25" fillId="3" borderId="0" xfId="0" applyFont="1" applyFill="1" applyAlignment="1">
      <alignment horizontal="center" vertical="top" wrapText="1"/>
    </xf>
    <xf numFmtId="164" fontId="15" fillId="7" borderId="0" xfId="0" applyNumberFormat="1" applyFont="1" applyFill="1" applyProtection="1">
      <alignment vertical="top" wrapText="1"/>
      <protection locked="0"/>
    </xf>
    <xf numFmtId="0" fontId="15" fillId="7" borderId="8" xfId="0" applyFont="1" applyFill="1" applyBorder="1" applyAlignment="1" applyProtection="1">
      <protection locked="0"/>
    </xf>
    <xf numFmtId="0" fontId="15" fillId="0" borderId="19" xfId="0" applyFont="1" applyFill="1" applyBorder="1" applyProtection="1">
      <alignment vertical="top" wrapText="1"/>
      <protection locked="0"/>
    </xf>
    <xf numFmtId="0" fontId="28" fillId="0" borderId="0" xfId="0" applyFont="1" applyProtection="1">
      <alignment vertical="top" wrapText="1"/>
      <protection locked="0"/>
    </xf>
    <xf numFmtId="0" fontId="28" fillId="0" borderId="10" xfId="0" applyFont="1" applyBorder="1" applyProtection="1">
      <alignment vertical="top" wrapText="1"/>
    </xf>
    <xf numFmtId="0" fontId="29" fillId="0" borderId="10" xfId="0" applyFont="1" applyBorder="1" applyProtection="1">
      <alignment vertical="top" wrapText="1"/>
    </xf>
    <xf numFmtId="0" fontId="29" fillId="0" borderId="0" xfId="0" applyFont="1" applyProtection="1">
      <alignment vertical="top" wrapText="1"/>
    </xf>
    <xf numFmtId="0" fontId="28" fillId="0" borderId="6" xfId="0" applyFont="1" applyBorder="1" applyProtection="1">
      <alignment vertical="top" wrapText="1"/>
    </xf>
    <xf numFmtId="0" fontId="31" fillId="0" borderId="0" xfId="18" applyFont="1">
      <alignment vertical="top"/>
    </xf>
    <xf numFmtId="0" fontId="7" fillId="0" borderId="6" xfId="0" applyFont="1" applyBorder="1" applyAlignment="1" applyProtection="1">
      <alignment horizontal="left"/>
      <protection locked="0"/>
    </xf>
    <xf numFmtId="0" fontId="15" fillId="0" borderId="6" xfId="0" applyFont="1" applyBorder="1" applyProtection="1">
      <alignment vertical="top" wrapText="1"/>
    </xf>
    <xf numFmtId="0" fontId="15" fillId="0" borderId="7" xfId="0" applyFont="1" applyBorder="1" applyProtection="1">
      <alignment vertical="top" wrapText="1"/>
    </xf>
    <xf numFmtId="3" fontId="6" fillId="0" borderId="0" xfId="5" applyNumberFormat="1" applyProtection="1">
      <alignment vertical="top"/>
    </xf>
    <xf numFmtId="3" fontId="7" fillId="0" borderId="0" xfId="6" applyNumberFormat="1" applyProtection="1">
      <alignment vertical="top"/>
    </xf>
    <xf numFmtId="3" fontId="20" fillId="0" borderId="0" xfId="0" applyNumberFormat="1" applyFont="1" applyFill="1" applyBorder="1" applyProtection="1">
      <alignment vertical="top" wrapText="1"/>
    </xf>
    <xf numFmtId="0" fontId="18" fillId="3" borderId="7" xfId="0" applyFont="1" applyFill="1" applyBorder="1">
      <alignment vertical="top" wrapText="1"/>
    </xf>
    <xf numFmtId="0" fontId="15" fillId="3" borderId="7" xfId="0" applyFont="1" applyFill="1" applyBorder="1">
      <alignment vertical="top" wrapText="1"/>
    </xf>
    <xf numFmtId="0" fontId="18" fillId="0" borderId="7" xfId="0" applyFont="1" applyBorder="1" applyAlignment="1">
      <alignment horizontal="center"/>
    </xf>
    <xf numFmtId="0" fontId="18" fillId="0" borderId="8" xfId="0" applyFont="1" applyBorder="1" applyAlignment="1">
      <alignment horizontal="center"/>
    </xf>
    <xf numFmtId="3" fontId="18" fillId="0" borderId="10" xfId="0" applyNumberFormat="1" applyFont="1" applyBorder="1" applyAlignment="1">
      <alignment horizontal="center"/>
    </xf>
    <xf numFmtId="0" fontId="15" fillId="0" borderId="13" xfId="0" applyFont="1" applyFill="1" applyBorder="1">
      <alignment vertical="top" wrapText="1"/>
    </xf>
    <xf numFmtId="0" fontId="2" fillId="0" borderId="6" xfId="0" applyFont="1" applyBorder="1">
      <alignment vertical="top" wrapText="1"/>
    </xf>
    <xf numFmtId="0" fontId="15" fillId="0" borderId="7" xfId="0" applyFont="1" applyBorder="1">
      <alignment vertical="top" wrapText="1"/>
    </xf>
    <xf numFmtId="0" fontId="2" fillId="0" borderId="7" xfId="0" applyFont="1" applyBorder="1">
      <alignment vertical="top" wrapText="1"/>
    </xf>
    <xf numFmtId="0" fontId="18" fillId="0" borderId="6" xfId="0" applyFont="1" applyBorder="1" applyAlignment="1">
      <alignment wrapText="1"/>
    </xf>
    <xf numFmtId="4" fontId="15" fillId="0" borderId="10" xfId="0" applyNumberFormat="1" applyFont="1" applyBorder="1" applyAlignment="1">
      <alignment horizontal="center"/>
    </xf>
    <xf numFmtId="0" fontId="15" fillId="0" borderId="10" xfId="0" applyFont="1" applyFill="1" applyBorder="1">
      <alignment vertical="top" wrapText="1"/>
    </xf>
    <xf numFmtId="165" fontId="15" fillId="0" borderId="10" xfId="0" applyNumberFormat="1" applyFont="1" applyBorder="1" applyAlignment="1">
      <alignment horizontal="center"/>
    </xf>
    <xf numFmtId="4" fontId="2" fillId="0" borderId="0" xfId="0" applyNumberFormat="1" applyFont="1">
      <alignment vertical="top" wrapText="1"/>
    </xf>
    <xf numFmtId="166" fontId="15" fillId="0" borderId="10" xfId="0" applyNumberFormat="1" applyFont="1" applyFill="1" applyBorder="1" applyAlignment="1">
      <alignment horizontal="center"/>
    </xf>
    <xf numFmtId="0" fontId="15" fillId="0" borderId="0" xfId="0" applyFont="1" applyAlignment="1">
      <alignment vertical="top" wrapText="1"/>
    </xf>
    <xf numFmtId="3" fontId="7" fillId="0" borderId="0" xfId="6" applyNumberFormat="1" applyAlignment="1" applyProtection="1">
      <alignment vertical="top" wrapText="1"/>
    </xf>
    <xf numFmtId="3" fontId="6" fillId="0" borderId="0" xfId="5" applyNumberFormat="1" applyAlignment="1" applyProtection="1">
      <alignment vertical="top"/>
    </xf>
    <xf numFmtId="0" fontId="15" fillId="0" borderId="0" xfId="0" applyFont="1" applyBorder="1" applyAlignment="1"/>
    <xf numFmtId="0" fontId="15" fillId="0" borderId="0" xfId="0" applyFont="1" applyAlignment="1">
      <alignment horizontal="left"/>
    </xf>
    <xf numFmtId="3" fontId="20" fillId="0" borderId="0" xfId="0" applyNumberFormat="1" applyFont="1" applyBorder="1" applyAlignment="1">
      <alignment vertical="top" wrapText="1"/>
    </xf>
    <xf numFmtId="3" fontId="20" fillId="0" borderId="0" xfId="0" applyNumberFormat="1" applyFont="1" applyBorder="1">
      <alignment vertical="top" wrapText="1"/>
    </xf>
    <xf numFmtId="0" fontId="18" fillId="0" borderId="6" xfId="0" applyFont="1" applyFill="1" applyBorder="1" applyAlignment="1">
      <alignment vertical="top" wrapText="1"/>
    </xf>
    <xf numFmtId="0" fontId="18" fillId="0" borderId="13" xfId="0" applyFont="1" applyFill="1" applyBorder="1">
      <alignment vertical="top" wrapText="1"/>
    </xf>
    <xf numFmtId="0" fontId="15" fillId="0" borderId="10" xfId="0" applyFont="1" applyBorder="1" applyAlignment="1">
      <alignment vertical="top" wrapText="1"/>
    </xf>
    <xf numFmtId="3" fontId="15" fillId="0" borderId="0" xfId="0" applyNumberFormat="1" applyFont="1">
      <alignment vertical="top" wrapText="1"/>
    </xf>
    <xf numFmtId="3" fontId="15" fillId="0" borderId="10" xfId="0" applyNumberFormat="1" applyFont="1" applyBorder="1" applyAlignment="1">
      <alignment horizontal="center"/>
    </xf>
    <xf numFmtId="0" fontId="18" fillId="0" borderId="10" xfId="0" applyFont="1" applyBorder="1" applyAlignment="1">
      <alignment vertical="top" wrapText="1"/>
    </xf>
    <xf numFmtId="3" fontId="18" fillId="0" borderId="10" xfId="0" applyNumberFormat="1" applyFont="1" applyFill="1" applyBorder="1" applyAlignment="1">
      <alignment horizontal="center"/>
    </xf>
    <xf numFmtId="0" fontId="15" fillId="0" borderId="13" xfId="0" applyFont="1" applyBorder="1" applyProtection="1">
      <alignment vertical="top" wrapText="1"/>
      <protection locked="0"/>
    </xf>
    <xf numFmtId="0" fontId="15" fillId="0" borderId="6"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Fill="1" applyBorder="1" applyAlignment="1" applyProtection="1">
      <alignment horizontal="center"/>
      <protection locked="0"/>
    </xf>
    <xf numFmtId="0" fontId="18" fillId="0" borderId="0" xfId="0" applyFont="1" applyBorder="1" applyAlignment="1" applyProtection="1">
      <alignment horizontal="center"/>
      <protection locked="0"/>
    </xf>
    <xf numFmtId="0" fontId="27" fillId="0" borderId="0" xfId="0" applyFont="1" applyBorder="1" applyAlignment="1" applyProtection="1">
      <alignment wrapText="1"/>
      <protection locked="0"/>
    </xf>
    <xf numFmtId="0" fontId="18" fillId="0" borderId="0"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15" fillId="0" borderId="10" xfId="0" applyFont="1" applyBorder="1" applyAlignment="1" applyProtection="1">
      <alignment vertical="top" wrapText="1"/>
      <protection locked="0"/>
    </xf>
    <xf numFmtId="3" fontId="15" fillId="3" borderId="14" xfId="0" applyNumberFormat="1" applyFont="1" applyFill="1" applyBorder="1" applyAlignment="1" applyProtection="1">
      <alignment horizontal="right"/>
    </xf>
    <xf numFmtId="3" fontId="15" fillId="0" borderId="0" xfId="0" applyNumberFormat="1" applyFont="1" applyBorder="1" applyAlignment="1" applyProtection="1">
      <alignment horizontal="right" wrapText="1"/>
    </xf>
    <xf numFmtId="0" fontId="18" fillId="0" borderId="8" xfId="0" applyFont="1" applyBorder="1" applyAlignment="1" applyProtection="1">
      <alignment vertical="top" wrapText="1"/>
      <protection locked="0"/>
    </xf>
    <xf numFmtId="3" fontId="18" fillId="0" borderId="14" xfId="0" applyNumberFormat="1" applyFont="1" applyBorder="1" applyAlignment="1" applyProtection="1">
      <alignment horizontal="right"/>
    </xf>
    <xf numFmtId="0" fontId="27" fillId="0" borderId="3" xfId="0" applyFont="1" applyBorder="1" applyAlignment="1" applyProtection="1">
      <alignment wrapText="1"/>
      <protection locked="0"/>
    </xf>
    <xf numFmtId="3" fontId="15" fillId="0" borderId="3" xfId="0" applyNumberFormat="1" applyFont="1" applyBorder="1" applyAlignment="1" applyProtection="1">
      <alignment horizontal="right" wrapText="1"/>
    </xf>
    <xf numFmtId="3" fontId="15" fillId="0" borderId="0" xfId="0" applyNumberFormat="1" applyFont="1" applyFill="1" applyBorder="1" applyAlignment="1" applyProtection="1">
      <alignment horizontal="right"/>
    </xf>
    <xf numFmtId="0" fontId="15" fillId="0" borderId="0" xfId="0" applyFont="1" applyBorder="1" applyAlignment="1" applyProtection="1">
      <alignment vertical="top" wrapText="1"/>
      <protection locked="0"/>
    </xf>
    <xf numFmtId="0" fontId="15" fillId="0" borderId="0" xfId="0" applyFont="1" applyFill="1" applyBorder="1" applyAlignment="1" applyProtection="1">
      <alignment horizontal="right"/>
    </xf>
    <xf numFmtId="0" fontId="15" fillId="0" borderId="0" xfId="0" applyFont="1" applyBorder="1" applyAlignment="1" applyProtection="1">
      <alignment horizontal="right"/>
    </xf>
    <xf numFmtId="0" fontId="20" fillId="0" borderId="0" xfId="0" applyFont="1" applyBorder="1" applyAlignment="1" applyProtection="1">
      <alignment vertical="top" wrapText="1"/>
      <protection locked="0"/>
    </xf>
    <xf numFmtId="0" fontId="15" fillId="0" borderId="10" xfId="0" applyFont="1" applyFill="1" applyBorder="1" applyAlignment="1" applyProtection="1">
      <alignment wrapText="1"/>
    </xf>
    <xf numFmtId="0" fontId="15" fillId="0" borderId="0" xfId="0" applyFont="1" applyFill="1" applyBorder="1" applyAlignment="1" applyProtection="1">
      <alignment horizontal="right"/>
      <protection locked="0"/>
    </xf>
    <xf numFmtId="0" fontId="15" fillId="0" borderId="10" xfId="0" applyFont="1" applyFill="1" applyBorder="1" applyAlignment="1" applyProtection="1">
      <alignment vertical="top" wrapText="1"/>
      <protection locked="0"/>
    </xf>
    <xf numFmtId="0" fontId="15" fillId="0" borderId="10" xfId="0" applyFont="1" applyBorder="1" applyAlignment="1" applyProtection="1">
      <alignment vertical="top" wrapText="1"/>
    </xf>
    <xf numFmtId="0" fontId="18" fillId="0" borderId="10" xfId="0" applyFont="1" applyFill="1" applyBorder="1" applyAlignment="1" applyProtection="1">
      <alignment vertical="top" wrapText="1"/>
      <protection locked="0"/>
    </xf>
    <xf numFmtId="2" fontId="15" fillId="3" borderId="1" xfId="2" applyNumberFormat="1" applyFont="1" applyAlignment="1" applyProtection="1">
      <alignment horizontal="right"/>
    </xf>
    <xf numFmtId="168" fontId="15" fillId="3" borderId="10" xfId="0" applyNumberFormat="1" applyFont="1" applyFill="1" applyBorder="1" applyAlignment="1" applyProtection="1">
      <alignment horizontal="right"/>
    </xf>
    <xf numFmtId="0" fontId="15" fillId="0" borderId="11" xfId="0" applyFont="1" applyFill="1" applyBorder="1" applyAlignment="1" applyProtection="1">
      <alignment wrapText="1"/>
    </xf>
    <xf numFmtId="164" fontId="15" fillId="3" borderId="1" xfId="2" applyNumberFormat="1" applyFont="1" applyAlignment="1" applyProtection="1">
      <alignment horizontal="right"/>
    </xf>
    <xf numFmtId="165" fontId="15" fillId="3" borderId="1" xfId="2" applyNumberFormat="1" applyFont="1" applyAlignment="1" applyProtection="1">
      <alignment horizontal="right"/>
    </xf>
    <xf numFmtId="165" fontId="2" fillId="0" borderId="0" xfId="0" applyNumberFormat="1" applyFont="1" applyBorder="1" applyAlignment="1" applyProtection="1">
      <alignment horizontal="right" vertical="top" wrapText="1"/>
      <protection locked="0"/>
    </xf>
    <xf numFmtId="0" fontId="15" fillId="0" borderId="0" xfId="0" applyFont="1" applyBorder="1" applyAlignment="1" applyProtection="1">
      <alignment horizontal="right"/>
      <protection locked="0"/>
    </xf>
    <xf numFmtId="2" fontId="15" fillId="0" borderId="0" xfId="0" applyNumberFormat="1" applyFont="1" applyBorder="1" applyAlignment="1" applyProtection="1">
      <alignment horizontal="right"/>
      <protection locked="0"/>
    </xf>
    <xf numFmtId="0" fontId="20" fillId="0" borderId="10" xfId="0" applyFont="1" applyBorder="1" applyAlignment="1" applyProtection="1">
      <alignment vertical="top" wrapText="1"/>
    </xf>
    <xf numFmtId="0" fontId="15" fillId="0" borderId="17" xfId="0" applyFont="1" applyBorder="1" applyProtection="1">
      <alignment vertical="top" wrapText="1"/>
      <protection locked="0"/>
    </xf>
    <xf numFmtId="0" fontId="15" fillId="0" borderId="20" xfId="18" applyNumberFormat="1" applyFont="1" applyBorder="1" applyAlignment="1" applyProtection="1">
      <alignment horizontal="center"/>
      <protection locked="0"/>
    </xf>
    <xf numFmtId="3" fontId="15" fillId="0" borderId="10" xfId="0" applyNumberFormat="1" applyFont="1" applyFill="1" applyBorder="1" applyAlignment="1">
      <alignment horizontal="center"/>
    </xf>
    <xf numFmtId="0" fontId="2" fillId="0" borderId="0" xfId="0" applyFont="1" applyFill="1">
      <alignment vertical="top" wrapText="1"/>
    </xf>
    <xf numFmtId="0" fontId="2" fillId="0" borderId="0" xfId="0" applyFont="1" applyFill="1" applyBorder="1">
      <alignment vertical="top" wrapText="1"/>
    </xf>
    <xf numFmtId="0" fontId="15" fillId="0" borderId="0" xfId="0" applyFont="1" applyFill="1">
      <alignment vertical="top" wrapText="1"/>
    </xf>
    <xf numFmtId="0" fontId="15" fillId="0" borderId="6" xfId="0" applyNumberFormat="1" applyFont="1" applyFill="1" applyBorder="1" applyAlignment="1" applyProtection="1">
      <protection locked="0"/>
    </xf>
    <xf numFmtId="0" fontId="15" fillId="0" borderId="6" xfId="0" applyNumberFormat="1" applyFont="1" applyFill="1" applyBorder="1" applyAlignment="1" applyProtection="1">
      <alignment wrapText="1"/>
      <protection locked="0"/>
    </xf>
    <xf numFmtId="0" fontId="15" fillId="0" borderId="11" xfId="0" applyFont="1" applyFill="1" applyBorder="1" applyAlignment="1" applyProtection="1">
      <protection locked="0"/>
    </xf>
    <xf numFmtId="0" fontId="15" fillId="0" borderId="21" xfId="0" applyFont="1" applyBorder="1">
      <alignment vertical="top" wrapText="1"/>
    </xf>
    <xf numFmtId="0" fontId="15" fillId="0" borderId="22" xfId="0" applyFont="1" applyBorder="1" applyAlignment="1" applyProtection="1">
      <protection locked="0"/>
    </xf>
    <xf numFmtId="0" fontId="18" fillId="0" borderId="20" xfId="2" applyNumberFormat="1" applyFont="1" applyFill="1" applyBorder="1" applyAlignment="1" applyProtection="1">
      <alignment horizontal="center"/>
    </xf>
    <xf numFmtId="0" fontId="15" fillId="0" borderId="20" xfId="0" applyFont="1" applyFill="1" applyBorder="1" applyProtection="1">
      <alignment vertical="top" wrapText="1"/>
      <protection locked="0"/>
    </xf>
    <xf numFmtId="10" fontId="15" fillId="0" borderId="20" xfId="18" applyNumberFormat="1" applyFont="1" applyFill="1" applyBorder="1" applyAlignment="1" applyProtection="1">
      <protection locked="0"/>
    </xf>
    <xf numFmtId="2" fontId="15" fillId="0" borderId="20" xfId="18" applyNumberFormat="1" applyFont="1" applyFill="1" applyBorder="1" applyAlignment="1" applyProtection="1">
      <protection locked="0"/>
    </xf>
    <xf numFmtId="2" fontId="15" fillId="0" borderId="20" xfId="2" applyNumberFormat="1" applyFont="1" applyFill="1" applyBorder="1" applyAlignment="1" applyProtection="1"/>
    <xf numFmtId="165" fontId="15" fillId="0" borderId="20" xfId="18" applyNumberFormat="1" applyFont="1" applyFill="1" applyBorder="1" applyAlignment="1" applyProtection="1"/>
    <xf numFmtId="10" fontId="15" fillId="0" borderId="20" xfId="18" applyNumberFormat="1" applyFont="1" applyFill="1" applyBorder="1" applyAlignment="1" applyProtection="1"/>
    <xf numFmtId="9" fontId="15" fillId="0" borderId="20" xfId="0" applyNumberFormat="1" applyFont="1" applyBorder="1">
      <alignment vertical="top" wrapText="1"/>
    </xf>
    <xf numFmtId="0" fontId="15" fillId="0" borderId="9" xfId="0" applyFont="1" applyBorder="1" applyProtection="1">
      <alignment vertical="top" wrapText="1"/>
    </xf>
    <xf numFmtId="0" fontId="24" fillId="0" borderId="9" xfId="0" applyFont="1" applyBorder="1" applyAlignment="1" applyProtection="1">
      <alignment wrapText="1"/>
    </xf>
    <xf numFmtId="0" fontId="18" fillId="0" borderId="23" xfId="0" applyFont="1" applyFill="1" applyBorder="1" applyAlignment="1" applyProtection="1">
      <alignment horizontal="center" vertical="center"/>
    </xf>
    <xf numFmtId="0" fontId="18" fillId="0" borderId="20" xfId="0" applyFont="1" applyFill="1" applyBorder="1" applyAlignment="1" applyProtection="1">
      <alignment horizontal="center" vertical="center"/>
    </xf>
    <xf numFmtId="0" fontId="15" fillId="0" borderId="24" xfId="0" applyFont="1" applyBorder="1" applyProtection="1">
      <alignment vertical="top" wrapText="1"/>
      <protection locked="0"/>
    </xf>
    <xf numFmtId="3" fontId="15" fillId="8" borderId="20" xfId="18" applyNumberFormat="1" applyFont="1" applyFill="1" applyBorder="1" applyAlignment="1" applyProtection="1">
      <alignment horizontal="right"/>
      <protection locked="0"/>
    </xf>
    <xf numFmtId="3" fontId="28" fillId="8" borderId="20" xfId="0" applyNumberFormat="1" applyFont="1" applyFill="1" applyBorder="1" applyAlignment="1" applyProtection="1">
      <protection locked="0"/>
    </xf>
    <xf numFmtId="0" fontId="29" fillId="0" borderId="6" xfId="0" applyFont="1" applyBorder="1" applyProtection="1">
      <alignment vertical="top" wrapText="1"/>
    </xf>
    <xf numFmtId="0" fontId="28" fillId="8" borderId="20" xfId="18" applyNumberFormat="1" applyFont="1" applyFill="1" applyBorder="1" applyAlignment="1" applyProtection="1">
      <protection locked="0"/>
    </xf>
    <xf numFmtId="0" fontId="28" fillId="8" borderId="20" xfId="0" applyNumberFormat="1" applyFont="1" applyFill="1" applyBorder="1" applyAlignment="1" applyProtection="1">
      <protection locked="0"/>
    </xf>
    <xf numFmtId="0" fontId="2" fillId="0" borderId="20" xfId="0" applyFont="1" applyBorder="1">
      <alignment vertical="top" wrapText="1"/>
    </xf>
    <xf numFmtId="3" fontId="28" fillId="9" borderId="20" xfId="0" applyNumberFormat="1" applyFont="1" applyFill="1" applyBorder="1" applyAlignment="1" applyProtection="1">
      <protection locked="0"/>
    </xf>
    <xf numFmtId="3" fontId="28" fillId="8" borderId="21" xfId="0" applyNumberFormat="1" applyFont="1" applyFill="1" applyBorder="1" applyAlignment="1" applyProtection="1">
      <protection locked="0"/>
    </xf>
    <xf numFmtId="0" fontId="39" fillId="9" borderId="20" xfId="0" applyFont="1" applyFill="1" applyBorder="1">
      <alignment vertical="top" wrapText="1"/>
    </xf>
    <xf numFmtId="3" fontId="28" fillId="9" borderId="21" xfId="0" applyNumberFormat="1" applyFont="1" applyFill="1" applyBorder="1" applyAlignment="1" applyProtection="1">
      <protection locked="0"/>
    </xf>
    <xf numFmtId="165" fontId="2" fillId="8" borderId="10" xfId="0" applyNumberFormat="1" applyFont="1" applyFill="1" applyBorder="1" applyAlignment="1" applyProtection="1">
      <alignment horizontal="right" vertical="top" wrapText="1"/>
      <protection locked="0"/>
    </xf>
    <xf numFmtId="3" fontId="18" fillId="10" borderId="18" xfId="2" applyNumberFormat="1" applyFont="1" applyFill="1" applyBorder="1" applyAlignment="1" applyProtection="1">
      <alignment horizontal="right"/>
      <protection locked="0"/>
    </xf>
    <xf numFmtId="165" fontId="18" fillId="8" borderId="25" xfId="18" applyNumberFormat="1" applyFont="1" applyFill="1" applyBorder="1" applyAlignment="1" applyProtection="1">
      <protection locked="0"/>
    </xf>
    <xf numFmtId="0" fontId="15" fillId="0" borderId="6" xfId="0" applyFont="1" applyFill="1" applyBorder="1" applyProtection="1">
      <alignment vertical="top" wrapText="1"/>
      <protection locked="0"/>
    </xf>
    <xf numFmtId="165" fontId="15" fillId="3" borderId="26" xfId="2" applyNumberFormat="1" applyFont="1" applyBorder="1" applyAlignment="1" applyProtection="1"/>
    <xf numFmtId="3" fontId="18" fillId="10" borderId="10" xfId="0" applyNumberFormat="1" applyFont="1" applyFill="1" applyBorder="1" applyAlignment="1" applyProtection="1">
      <protection locked="0"/>
    </xf>
    <xf numFmtId="165" fontId="15" fillId="9" borderId="20" xfId="18" applyNumberFormat="1" applyFont="1" applyFill="1" applyBorder="1" applyAlignment="1" applyProtection="1">
      <protection locked="0"/>
    </xf>
    <xf numFmtId="3" fontId="18" fillId="10" borderId="6" xfId="0" applyNumberFormat="1" applyFont="1" applyFill="1" applyBorder="1" applyAlignment="1" applyProtection="1">
      <protection locked="0"/>
    </xf>
    <xf numFmtId="3" fontId="15" fillId="10" borderId="7" xfId="0" applyNumberFormat="1" applyFont="1" applyFill="1" applyBorder="1" applyAlignment="1" applyProtection="1">
      <protection locked="0"/>
    </xf>
    <xf numFmtId="0" fontId="15" fillId="10" borderId="7" xfId="0" applyFont="1" applyFill="1" applyBorder="1" applyProtection="1">
      <alignment vertical="top" wrapText="1"/>
      <protection locked="0"/>
    </xf>
    <xf numFmtId="0" fontId="15" fillId="10" borderId="8" xfId="0" applyFont="1" applyFill="1" applyBorder="1" applyProtection="1">
      <alignment vertical="top" wrapText="1"/>
      <protection locked="0"/>
    </xf>
    <xf numFmtId="3" fontId="15" fillId="10" borderId="8" xfId="0" applyNumberFormat="1" applyFont="1" applyFill="1" applyBorder="1" applyAlignment="1" applyProtection="1">
      <protection locked="0"/>
    </xf>
    <xf numFmtId="0" fontId="15" fillId="8" borderId="20" xfId="18" applyNumberFormat="1" applyFont="1" applyFill="1" applyBorder="1" applyAlignment="1" applyProtection="1">
      <alignment horizontal="center"/>
      <protection locked="0"/>
    </xf>
    <xf numFmtId="3" fontId="15" fillId="8" borderId="20" xfId="18" applyNumberFormat="1" applyFont="1" applyFill="1" applyBorder="1" applyAlignment="1" applyProtection="1">
      <alignment horizontal="center"/>
      <protection locked="0"/>
    </xf>
    <xf numFmtId="165" fontId="21" fillId="8" borderId="14" xfId="0" applyNumberFormat="1" applyFont="1" applyFill="1" applyBorder="1" applyAlignment="1" applyProtection="1">
      <alignment horizontal="center" vertical="top" wrapText="1"/>
      <protection locked="0"/>
    </xf>
    <xf numFmtId="0" fontId="15" fillId="0" borderId="21" xfId="18" applyNumberFormat="1" applyFont="1" applyFill="1" applyBorder="1" applyAlignment="1" applyProtection="1">
      <alignment horizontal="center"/>
      <protection locked="0"/>
    </xf>
    <xf numFmtId="164" fontId="15" fillId="0" borderId="20" xfId="18" applyNumberFormat="1" applyFont="1" applyFill="1" applyBorder="1" applyAlignment="1" applyProtection="1">
      <alignment horizontal="center"/>
      <protection locked="0"/>
    </xf>
    <xf numFmtId="3" fontId="15" fillId="10" borderId="14" xfId="0" applyNumberFormat="1" applyFont="1" applyFill="1" applyBorder="1" applyAlignment="1" applyProtection="1">
      <alignment horizontal="right"/>
      <protection locked="0"/>
    </xf>
    <xf numFmtId="3" fontId="18" fillId="9" borderId="14" xfId="0" applyNumberFormat="1" applyFont="1" applyFill="1" applyBorder="1" applyAlignment="1" applyProtection="1">
      <alignment horizontal="right"/>
      <protection locked="0"/>
    </xf>
    <xf numFmtId="3" fontId="15" fillId="10" borderId="10" xfId="0" applyNumberFormat="1" applyFont="1" applyFill="1" applyBorder="1" applyAlignment="1" applyProtection="1">
      <alignment horizontal="right"/>
      <protection locked="0"/>
    </xf>
    <xf numFmtId="0" fontId="15" fillId="11" borderId="10" xfId="0" applyFont="1" applyFill="1" applyBorder="1" applyAlignment="1">
      <alignment vertical="top" wrapText="1"/>
    </xf>
    <xf numFmtId="3" fontId="15" fillId="11" borderId="10" xfId="0" applyNumberFormat="1" applyFont="1" applyFill="1" applyBorder="1" applyAlignment="1">
      <alignment horizontal="center"/>
    </xf>
    <xf numFmtId="0" fontId="2" fillId="11" borderId="0" xfId="0" applyFont="1" applyFill="1">
      <alignment vertical="top" wrapText="1"/>
    </xf>
    <xf numFmtId="0" fontId="15" fillId="11" borderId="0" xfId="0" applyFont="1" applyFill="1">
      <alignment vertical="top" wrapText="1"/>
    </xf>
    <xf numFmtId="0" fontId="18" fillId="0" borderId="6"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165" fontId="15" fillId="3" borderId="21" xfId="2" applyNumberFormat="1" applyFont="1" applyBorder="1" applyAlignment="1" applyProtection="1"/>
    <xf numFmtId="0" fontId="15" fillId="9" borderId="20" xfId="0" applyFont="1" applyFill="1" applyBorder="1" applyProtection="1">
      <alignment vertical="top" wrapText="1"/>
      <protection locked="0"/>
    </xf>
    <xf numFmtId="0" fontId="28" fillId="8" borderId="20" xfId="0" applyFont="1" applyFill="1" applyBorder="1" applyProtection="1">
      <alignment vertical="top" wrapText="1"/>
      <protection locked="0"/>
    </xf>
    <xf numFmtId="0" fontId="15" fillId="8" borderId="20" xfId="0" applyFont="1" applyFill="1" applyBorder="1" applyProtection="1">
      <alignment vertical="top" wrapText="1"/>
      <protection locked="0"/>
    </xf>
    <xf numFmtId="0" fontId="39" fillId="0" borderId="20" xfId="0" applyFont="1" applyBorder="1" applyProtection="1">
      <alignment vertical="top" wrapText="1"/>
      <protection locked="0"/>
    </xf>
    <xf numFmtId="0" fontId="41" fillId="9" borderId="20" xfId="0" applyFont="1" applyFill="1" applyBorder="1" applyProtection="1">
      <alignment vertical="top" wrapText="1"/>
      <protection locked="0"/>
    </xf>
    <xf numFmtId="3" fontId="39" fillId="9" borderId="20" xfId="0" applyNumberFormat="1" applyFont="1" applyFill="1" applyBorder="1" applyProtection="1">
      <alignment vertical="top" wrapText="1"/>
      <protection locked="0"/>
    </xf>
    <xf numFmtId="3" fontId="41" fillId="9" borderId="20" xfId="0" applyNumberFormat="1" applyFont="1" applyFill="1" applyBorder="1" applyProtection="1">
      <alignment vertical="top" wrapText="1"/>
      <protection locked="0"/>
    </xf>
    <xf numFmtId="0" fontId="39" fillId="9" borderId="20" xfId="0" applyFont="1" applyFill="1" applyBorder="1" applyProtection="1">
      <alignment vertical="top" wrapText="1"/>
      <protection locked="0"/>
    </xf>
    <xf numFmtId="0" fontId="37" fillId="9" borderId="20" xfId="0" applyFont="1" applyFill="1" applyBorder="1" applyProtection="1">
      <alignment vertical="top" wrapText="1"/>
      <protection locked="0"/>
    </xf>
    <xf numFmtId="43" fontId="37" fillId="9" borderId="20" xfId="3" applyFont="1" applyFill="1" applyBorder="1" applyAlignment="1" applyProtection="1">
      <alignment vertical="top" wrapText="1"/>
    </xf>
    <xf numFmtId="0" fontId="15" fillId="8" borderId="21" xfId="18" applyNumberFormat="1" applyFont="1" applyFill="1" applyBorder="1" applyAlignment="1" applyProtection="1">
      <alignment horizontal="center"/>
      <protection locked="0"/>
    </xf>
    <xf numFmtId="0" fontId="39" fillId="0" borderId="0" xfId="0" applyFont="1" applyFill="1" applyBorder="1" applyAlignment="1" applyProtection="1">
      <alignment horizontal="right" wrapText="1"/>
    </xf>
    <xf numFmtId="3" fontId="39" fillId="0" borderId="1" xfId="2" applyNumberFormat="1" applyFont="1" applyFill="1" applyAlignment="1" applyProtection="1">
      <alignment horizontal="right"/>
    </xf>
    <xf numFmtId="0" fontId="15" fillId="0" borderId="14" xfId="0" applyFont="1" applyBorder="1" applyAlignment="1" applyProtection="1">
      <alignment vertical="top" wrapText="1"/>
      <protection locked="0"/>
    </xf>
    <xf numFmtId="3" fontId="15" fillId="3" borderId="27" xfId="2" applyNumberFormat="1" applyFont="1" applyBorder="1" applyAlignment="1" applyProtection="1">
      <alignment horizontal="right"/>
    </xf>
    <xf numFmtId="0" fontId="18" fillId="0" borderId="20" xfId="0" applyFont="1" applyBorder="1" applyAlignment="1" applyProtection="1">
      <alignment horizontal="right" wrapText="1"/>
    </xf>
    <xf numFmtId="0" fontId="18" fillId="0" borderId="13" xfId="0" applyFont="1" applyFill="1" applyBorder="1" applyProtection="1">
      <alignment vertical="top" wrapText="1"/>
    </xf>
    <xf numFmtId="0" fontId="20" fillId="0" borderId="6" xfId="0" applyFont="1" applyFill="1" applyBorder="1" applyProtection="1">
      <alignment vertical="top" wrapText="1"/>
    </xf>
    <xf numFmtId="3" fontId="15" fillId="10" borderId="6" xfId="0" applyNumberFormat="1" applyFont="1" applyFill="1" applyBorder="1" applyAlignment="1" applyProtection="1">
      <alignment horizontal="right"/>
      <protection locked="0"/>
    </xf>
    <xf numFmtId="0" fontId="15" fillId="0" borderId="6" xfId="0" applyFont="1" applyBorder="1" applyAlignment="1" applyProtection="1">
      <alignment horizontal="right"/>
      <protection locked="0"/>
    </xf>
    <xf numFmtId="3" fontId="15" fillId="3" borderId="28" xfId="2" applyNumberFormat="1" applyFont="1" applyBorder="1" applyAlignment="1" applyProtection="1">
      <alignment horizontal="right"/>
    </xf>
    <xf numFmtId="0" fontId="20" fillId="0" borderId="6" xfId="0" applyFont="1" applyBorder="1" applyAlignment="1" applyProtection="1">
      <alignment horizontal="right"/>
      <protection locked="0"/>
    </xf>
    <xf numFmtId="0" fontId="18" fillId="0" borderId="7" xfId="0" applyFont="1" applyFill="1" applyBorder="1" applyProtection="1">
      <alignment vertical="top" wrapText="1"/>
      <protection locked="0"/>
    </xf>
    <xf numFmtId="0" fontId="20" fillId="0" borderId="6" xfId="0" applyFont="1" applyFill="1" applyBorder="1" applyProtection="1">
      <alignment vertical="top" wrapText="1"/>
      <protection locked="0"/>
    </xf>
    <xf numFmtId="3" fontId="15" fillId="3" borderId="20" xfId="2" applyNumberFormat="1" applyFont="1" applyBorder="1" applyAlignment="1" applyProtection="1">
      <alignment horizontal="right"/>
    </xf>
    <xf numFmtId="0" fontId="37" fillId="0" borderId="6" xfId="0" applyFont="1" applyBorder="1" applyProtection="1">
      <alignment vertical="top" wrapText="1"/>
      <protection locked="0"/>
    </xf>
    <xf numFmtId="0" fontId="39" fillId="3" borderId="20" xfId="2" applyNumberFormat="1" applyFont="1" applyFill="1" applyBorder="1" applyAlignment="1" applyProtection="1">
      <alignment horizontal="center"/>
    </xf>
    <xf numFmtId="0" fontId="42" fillId="0" borderId="0" xfId="0" applyFont="1">
      <alignment vertical="top" wrapText="1"/>
    </xf>
    <xf numFmtId="0" fontId="37" fillId="0" borderId="0" xfId="0" applyFont="1" applyProtection="1">
      <alignment vertical="top" wrapText="1"/>
      <protection locked="0"/>
    </xf>
    <xf numFmtId="3" fontId="15" fillId="0" borderId="0" xfId="2" applyNumberFormat="1" applyFont="1" applyFill="1" applyBorder="1" applyAlignment="1" applyProtection="1">
      <alignment horizontal="right"/>
    </xf>
    <xf numFmtId="3" fontId="15" fillId="4" borderId="6" xfId="0" applyNumberFormat="1" applyFont="1" applyFill="1" applyBorder="1" applyAlignment="1" applyProtection="1">
      <alignment horizontal="right"/>
      <protection locked="0"/>
    </xf>
    <xf numFmtId="4" fontId="15" fillId="3" borderId="28" xfId="2" applyNumberFormat="1" applyFont="1" applyBorder="1" applyAlignment="1" applyProtection="1">
      <alignment horizontal="right"/>
    </xf>
    <xf numFmtId="4" fontId="15" fillId="0" borderId="6" xfId="0" applyNumberFormat="1" applyFont="1" applyBorder="1" applyAlignment="1" applyProtection="1">
      <alignment horizontal="right"/>
      <protection locked="0"/>
    </xf>
    <xf numFmtId="4" fontId="15" fillId="4" borderId="6" xfId="0" applyNumberFormat="1" applyFont="1" applyFill="1" applyBorder="1" applyAlignment="1" applyProtection="1">
      <alignment horizontal="right"/>
      <protection locked="0"/>
    </xf>
    <xf numFmtId="0" fontId="18" fillId="0" borderId="0" xfId="2" applyNumberFormat="1" applyFont="1" applyFill="1" applyBorder="1" applyAlignment="1" applyProtection="1">
      <alignment horizontal="center"/>
    </xf>
    <xf numFmtId="0" fontId="15" fillId="0" borderId="0" xfId="0" applyFont="1" applyFill="1" applyBorder="1">
      <alignment vertical="top" wrapText="1"/>
    </xf>
    <xf numFmtId="3" fontId="15" fillId="0" borderId="0" xfId="0" applyNumberFormat="1" applyFont="1" applyFill="1" applyBorder="1" applyAlignment="1" applyProtection="1">
      <alignment horizontal="right"/>
      <protection locked="0"/>
    </xf>
    <xf numFmtId="4" fontId="15" fillId="0" borderId="0" xfId="2" applyNumberFormat="1" applyFont="1" applyFill="1" applyBorder="1" applyAlignment="1" applyProtection="1">
      <alignment horizontal="right"/>
    </xf>
    <xf numFmtId="4" fontId="15" fillId="0" borderId="0" xfId="0" applyNumberFormat="1" applyFont="1" applyFill="1" applyBorder="1" applyAlignment="1" applyProtection="1">
      <alignment horizontal="right"/>
      <protection locked="0"/>
    </xf>
    <xf numFmtId="1" fontId="37" fillId="8" borderId="20" xfId="0" applyNumberFormat="1" applyFont="1" applyFill="1" applyBorder="1">
      <alignment vertical="top" wrapText="1"/>
    </xf>
    <xf numFmtId="1" fontId="15" fillId="8" borderId="20" xfId="0" applyNumberFormat="1" applyFont="1" applyFill="1" applyBorder="1">
      <alignment vertical="top" wrapText="1"/>
    </xf>
    <xf numFmtId="0" fontId="28" fillId="0" borderId="0" xfId="0" applyFont="1" applyBorder="1" applyProtection="1">
      <alignment vertical="top" wrapText="1"/>
    </xf>
    <xf numFmtId="165" fontId="15" fillId="3" borderId="28" xfId="2" applyNumberFormat="1" applyFont="1" applyBorder="1" applyAlignment="1" applyProtection="1">
      <alignment horizontal="right"/>
    </xf>
    <xf numFmtId="2" fontId="15" fillId="3" borderId="28" xfId="2" applyNumberFormat="1" applyFont="1" applyBorder="1" applyAlignment="1" applyProtection="1">
      <alignment horizontal="right"/>
    </xf>
    <xf numFmtId="165" fontId="15" fillId="0" borderId="0" xfId="2" applyNumberFormat="1" applyFont="1" applyFill="1" applyBorder="1" applyAlignment="1" applyProtection="1">
      <alignment horizontal="right"/>
    </xf>
    <xf numFmtId="1" fontId="15" fillId="0" borderId="0" xfId="0" applyNumberFormat="1" applyFont="1" applyFill="1" applyBorder="1" applyAlignment="1" applyProtection="1">
      <alignment horizontal="right"/>
      <protection locked="0"/>
    </xf>
    <xf numFmtId="164" fontId="15" fillId="0" borderId="0" xfId="2" applyNumberFormat="1" applyFont="1" applyFill="1" applyBorder="1" applyAlignment="1" applyProtection="1">
      <alignment horizontal="right"/>
    </xf>
    <xf numFmtId="2" fontId="15" fillId="0" borderId="0" xfId="2" applyNumberFormat="1" applyFont="1" applyFill="1" applyBorder="1" applyAlignment="1" applyProtection="1">
      <alignment horizontal="right"/>
    </xf>
    <xf numFmtId="0" fontId="15" fillId="12" borderId="0" xfId="0" applyFont="1" applyFill="1" applyProtection="1">
      <alignment vertical="top" wrapText="1"/>
      <protection locked="0"/>
    </xf>
    <xf numFmtId="0" fontId="28" fillId="0" borderId="0" xfId="0" applyFont="1" applyFill="1" applyProtection="1">
      <alignment vertical="top" wrapText="1"/>
      <protection locked="0"/>
    </xf>
    <xf numFmtId="9" fontId="37" fillId="9" borderId="1" xfId="20" applyFont="1" applyFill="1" applyBorder="1" applyAlignment="1" applyProtection="1">
      <alignment horizontal="right" vertical="top" wrapText="1"/>
    </xf>
    <xf numFmtId="1" fontId="18" fillId="0" borderId="29" xfId="2" applyNumberFormat="1" applyFont="1" applyFill="1" applyBorder="1" applyAlignment="1" applyProtection="1">
      <alignment horizontal="center"/>
    </xf>
    <xf numFmtId="0" fontId="15" fillId="0" borderId="10" xfId="0" applyFont="1" applyFill="1" applyBorder="1" applyAlignment="1" applyProtection="1">
      <alignment horizontal="left" wrapText="1" indent="1"/>
    </xf>
    <xf numFmtId="2" fontId="15" fillId="9" borderId="1" xfId="2" applyNumberFormat="1" applyFont="1" applyFill="1" applyAlignment="1" applyProtection="1">
      <alignment horizontal="right"/>
    </xf>
    <xf numFmtId="0" fontId="20" fillId="0" borderId="20" xfId="0" applyFont="1" applyBorder="1" applyAlignment="1" applyProtection="1">
      <alignment vertical="top" wrapText="1"/>
      <protection locked="0"/>
    </xf>
    <xf numFmtId="0" fontId="18" fillId="0" borderId="30" xfId="0" applyFont="1" applyFill="1" applyBorder="1" applyAlignment="1" applyProtection="1">
      <alignment vertical="top" wrapText="1"/>
      <protection locked="0"/>
    </xf>
    <xf numFmtId="0" fontId="18" fillId="0" borderId="20" xfId="0" applyFont="1" applyFill="1" applyBorder="1" applyAlignment="1" applyProtection="1">
      <alignment vertical="top" wrapText="1"/>
      <protection locked="0"/>
    </xf>
    <xf numFmtId="165" fontId="37" fillId="9" borderId="14" xfId="0" applyNumberFormat="1" applyFont="1" applyFill="1" applyBorder="1" applyAlignment="1" applyProtection="1">
      <alignment horizontal="right" vertical="top" wrapText="1"/>
    </xf>
    <xf numFmtId="165" fontId="15" fillId="3" borderId="27" xfId="2" applyNumberFormat="1" applyFont="1" applyBorder="1" applyAlignment="1" applyProtection="1">
      <alignment horizontal="right"/>
    </xf>
    <xf numFmtId="0" fontId="43" fillId="0" borderId="20" xfId="0" applyFont="1" applyBorder="1" applyAlignment="1" applyProtection="1">
      <alignment wrapText="1"/>
      <protection locked="0"/>
    </xf>
    <xf numFmtId="0" fontId="24" fillId="0" borderId="0" xfId="0" applyFont="1" applyBorder="1" applyAlignment="1" applyProtection="1">
      <alignment wrapText="1"/>
      <protection locked="0"/>
    </xf>
    <xf numFmtId="168" fontId="15" fillId="9" borderId="10" xfId="0" applyNumberFormat="1" applyFont="1" applyFill="1" applyBorder="1" applyAlignment="1" applyProtection="1">
      <alignment horizontal="right"/>
    </xf>
    <xf numFmtId="10" fontId="37" fillId="9" borderId="1" xfId="0" applyNumberFormat="1" applyFont="1" applyFill="1" applyBorder="1" applyAlignment="1" applyProtection="1">
      <alignment horizontal="right" vertical="top" wrapText="1"/>
    </xf>
    <xf numFmtId="164" fontId="15" fillId="3" borderId="1" xfId="2" applyNumberFormat="1" applyFont="1" applyFill="1" applyAlignment="1" applyProtection="1">
      <alignment horizontal="right"/>
    </xf>
    <xf numFmtId="3" fontId="15" fillId="13" borderId="10" xfId="0" applyNumberFormat="1" applyFont="1" applyFill="1" applyBorder="1" applyAlignment="1" applyProtection="1">
      <alignment horizontal="right"/>
      <protection locked="0"/>
    </xf>
    <xf numFmtId="0" fontId="39" fillId="0" borderId="10" xfId="0" applyFont="1" applyBorder="1" applyProtection="1">
      <alignment vertical="top" wrapText="1"/>
      <protection locked="0"/>
    </xf>
    <xf numFmtId="3" fontId="39" fillId="13" borderId="10" xfId="0" applyNumberFormat="1" applyFont="1" applyFill="1" applyBorder="1" applyAlignment="1" applyProtection="1">
      <alignment horizontal="right"/>
      <protection locked="0"/>
    </xf>
    <xf numFmtId="0" fontId="37" fillId="9" borderId="20" xfId="0" applyFont="1" applyFill="1" applyBorder="1">
      <alignment vertical="top" wrapText="1"/>
    </xf>
    <xf numFmtId="3" fontId="39" fillId="13" borderId="20" xfId="0" applyNumberFormat="1" applyFont="1" applyFill="1" applyBorder="1" applyAlignment="1" applyProtection="1">
      <alignment horizontal="right"/>
      <protection locked="0"/>
    </xf>
    <xf numFmtId="0" fontId="18" fillId="3" borderId="23" xfId="2" applyNumberFormat="1" applyFont="1" applyBorder="1" applyAlignment="1" applyProtection="1">
      <alignment horizontal="center"/>
    </xf>
    <xf numFmtId="0" fontId="18" fillId="3" borderId="11" xfId="2" applyNumberFormat="1" applyFont="1" applyBorder="1" applyAlignment="1" applyProtection="1">
      <alignment horizontal="center"/>
    </xf>
    <xf numFmtId="0" fontId="39" fillId="9" borderId="31" xfId="0" applyFont="1" applyFill="1" applyBorder="1">
      <alignment vertical="top" wrapText="1"/>
    </xf>
    <xf numFmtId="0" fontId="18" fillId="3" borderId="20" xfId="2" applyNumberFormat="1" applyFont="1" applyBorder="1" applyAlignment="1" applyProtection="1">
      <alignment horizontal="center"/>
    </xf>
    <xf numFmtId="164" fontId="15" fillId="3" borderId="29" xfId="2" applyNumberFormat="1" applyFont="1" applyBorder="1" applyAlignment="1" applyProtection="1">
      <alignment horizontal="right"/>
    </xf>
    <xf numFmtId="0" fontId="15" fillId="0" borderId="20" xfId="0" applyFont="1" applyFill="1" applyBorder="1" applyAlignment="1" applyProtection="1">
      <alignment wrapText="1"/>
    </xf>
    <xf numFmtId="4" fontId="15" fillId="0" borderId="10" xfId="0" applyNumberFormat="1" applyFont="1" applyFill="1" applyBorder="1" applyAlignment="1">
      <alignment horizontal="center"/>
    </xf>
    <xf numFmtId="0" fontId="29" fillId="0" borderId="10" xfId="0" applyFont="1" applyFill="1" applyBorder="1" applyAlignment="1" applyProtection="1">
      <alignment horizontal="center"/>
    </xf>
    <xf numFmtId="3" fontId="40" fillId="4" borderId="10" xfId="0" applyNumberFormat="1" applyFont="1" applyFill="1" applyBorder="1" applyProtection="1">
      <alignment vertical="top" wrapText="1"/>
      <protection locked="0"/>
    </xf>
    <xf numFmtId="0" fontId="18" fillId="11" borderId="6" xfId="0" applyFont="1" applyFill="1" applyBorder="1" applyAlignment="1">
      <alignment vertical="top" wrapText="1"/>
    </xf>
    <xf numFmtId="0" fontId="15" fillId="11" borderId="13" xfId="0" applyFont="1" applyFill="1" applyBorder="1">
      <alignment vertical="top" wrapText="1"/>
    </xf>
    <xf numFmtId="0" fontId="15" fillId="11" borderId="11" xfId="0" applyFont="1" applyFill="1" applyBorder="1" applyAlignment="1">
      <alignment vertical="top" wrapText="1"/>
    </xf>
    <xf numFmtId="0" fontId="15" fillId="14" borderId="1" xfId="2" applyNumberFormat="1" applyFont="1" applyFill="1" applyAlignment="1" applyProtection="1">
      <alignment horizontal="center"/>
    </xf>
    <xf numFmtId="0" fontId="18" fillId="11" borderId="0" xfId="0" applyFont="1" applyFill="1" applyBorder="1" applyAlignment="1">
      <alignment wrapText="1"/>
    </xf>
    <xf numFmtId="0" fontId="18" fillId="11" borderId="0" xfId="0" applyFont="1" applyFill="1" applyBorder="1" applyAlignment="1"/>
    <xf numFmtId="3" fontId="15" fillId="11" borderId="0" xfId="0" applyNumberFormat="1" applyFont="1" applyFill="1" applyBorder="1" applyAlignment="1">
      <alignment horizontal="center"/>
    </xf>
    <xf numFmtId="0" fontId="24" fillId="11" borderId="0" xfId="0" applyFont="1" applyFill="1" applyBorder="1" applyAlignment="1">
      <alignment vertical="top" wrapText="1"/>
    </xf>
    <xf numFmtId="0" fontId="18" fillId="11" borderId="0" xfId="0" applyFont="1" applyFill="1" applyBorder="1" applyAlignment="1">
      <alignment horizontal="center"/>
    </xf>
    <xf numFmtId="0" fontId="20" fillId="11" borderId="0" xfId="0" applyFont="1" applyFill="1" applyBorder="1" applyAlignment="1">
      <alignment vertical="top" wrapText="1"/>
    </xf>
    <xf numFmtId="3" fontId="15" fillId="14" borderId="1" xfId="2" applyNumberFormat="1" applyFont="1" applyFill="1" applyAlignment="1" applyProtection="1">
      <alignment horizontal="center"/>
    </xf>
    <xf numFmtId="9" fontId="15" fillId="14" borderId="1" xfId="2" applyNumberFormat="1" applyFont="1" applyFill="1" applyAlignment="1" applyProtection="1">
      <alignment horizontal="center"/>
    </xf>
    <xf numFmtId="3" fontId="15" fillId="14" borderId="10" xfId="0" applyNumberFormat="1" applyFont="1" applyFill="1" applyBorder="1" applyAlignment="1">
      <alignment horizontal="center"/>
    </xf>
    <xf numFmtId="3" fontId="15" fillId="11" borderId="1" xfId="2" applyNumberFormat="1" applyFont="1" applyFill="1" applyAlignment="1" applyProtection="1">
      <alignment horizontal="center"/>
    </xf>
    <xf numFmtId="0" fontId="15" fillId="11" borderId="0" xfId="0" applyFont="1" applyFill="1" applyBorder="1" applyAlignment="1">
      <alignment vertical="top" wrapText="1"/>
    </xf>
    <xf numFmtId="0" fontId="24" fillId="11" borderId="0" xfId="0" applyFont="1" applyFill="1" applyBorder="1" applyAlignment="1">
      <alignment wrapText="1"/>
    </xf>
    <xf numFmtId="0" fontId="24" fillId="11" borderId="0" xfId="0" applyFont="1" applyFill="1" applyBorder="1" applyAlignment="1"/>
    <xf numFmtId="0" fontId="20" fillId="11" borderId="6" xfId="0" applyFont="1" applyFill="1" applyBorder="1" applyAlignment="1">
      <alignment vertical="top" wrapText="1"/>
    </xf>
    <xf numFmtId="3" fontId="15" fillId="11" borderId="7" xfId="0" applyNumberFormat="1" applyFont="1" applyFill="1" applyBorder="1" applyAlignment="1">
      <alignment horizontal="center"/>
    </xf>
    <xf numFmtId="3" fontId="15" fillId="11" borderId="8" xfId="0" applyNumberFormat="1" applyFont="1" applyFill="1" applyBorder="1" applyAlignment="1">
      <alignment horizontal="center"/>
    </xf>
    <xf numFmtId="0" fontId="18" fillId="11" borderId="6" xfId="0" applyFont="1" applyFill="1" applyBorder="1" applyAlignment="1">
      <alignment wrapText="1"/>
    </xf>
    <xf numFmtId="0" fontId="15" fillId="14" borderId="1" xfId="2" applyNumberFormat="1" applyFont="1" applyFill="1" applyAlignment="1" applyProtection="1"/>
    <xf numFmtId="0" fontId="15" fillId="11" borderId="7" xfId="0" applyFont="1" applyFill="1" applyBorder="1">
      <alignment vertical="top" wrapText="1"/>
    </xf>
    <xf numFmtId="0" fontId="15" fillId="11" borderId="8" xfId="0" applyFont="1" applyFill="1" applyBorder="1">
      <alignment vertical="top" wrapText="1"/>
    </xf>
    <xf numFmtId="3" fontId="15" fillId="11" borderId="0" xfId="0" applyNumberFormat="1" applyFont="1" applyFill="1">
      <alignment vertical="top" wrapText="1"/>
    </xf>
    <xf numFmtId="0" fontId="15" fillId="11" borderId="0" xfId="0" applyFont="1" applyFill="1" applyAlignment="1">
      <alignment vertical="top" wrapText="1"/>
    </xf>
    <xf numFmtId="0" fontId="18" fillId="11" borderId="0" xfId="0" applyFont="1" applyFill="1" applyBorder="1" applyAlignment="1">
      <alignment vertical="top" wrapText="1"/>
    </xf>
    <xf numFmtId="3" fontId="15" fillId="11" borderId="0" xfId="0" applyNumberFormat="1" applyFont="1" applyFill="1" applyBorder="1">
      <alignment vertical="top" wrapText="1"/>
    </xf>
    <xf numFmtId="165" fontId="15" fillId="14" borderId="1" xfId="2" applyNumberFormat="1" applyFont="1" applyFill="1" applyAlignment="1" applyProtection="1"/>
    <xf numFmtId="0" fontId="18" fillId="14" borderId="7" xfId="0" applyFont="1" applyFill="1" applyBorder="1">
      <alignment vertical="top" wrapText="1"/>
    </xf>
    <xf numFmtId="0" fontId="15" fillId="14" borderId="7" xfId="0" applyFont="1" applyFill="1" applyBorder="1">
      <alignment vertical="top" wrapText="1"/>
    </xf>
    <xf numFmtId="0" fontId="2" fillId="14" borderId="7" xfId="0" applyFont="1" applyFill="1" applyBorder="1">
      <alignment vertical="top" wrapText="1"/>
    </xf>
    <xf numFmtId="0" fontId="15" fillId="11" borderId="9" xfId="0" applyFont="1" applyFill="1" applyBorder="1" applyAlignment="1">
      <alignment vertical="top" wrapText="1"/>
    </xf>
    <xf numFmtId="0" fontId="15" fillId="11" borderId="13" xfId="0" applyFont="1" applyFill="1" applyBorder="1" applyAlignment="1">
      <alignment horizontal="center"/>
    </xf>
    <xf numFmtId="0" fontId="24" fillId="11" borderId="6" xfId="0" applyFont="1" applyFill="1" applyBorder="1" applyAlignment="1">
      <alignment vertical="top" wrapText="1"/>
    </xf>
    <xf numFmtId="0" fontId="18" fillId="11" borderId="10" xfId="0" applyFont="1" applyFill="1" applyBorder="1" applyAlignment="1">
      <alignment horizontal="center"/>
    </xf>
    <xf numFmtId="0" fontId="18" fillId="11" borderId="8" xfId="0" applyFont="1" applyFill="1" applyBorder="1" applyAlignment="1">
      <alignment horizontal="center"/>
    </xf>
    <xf numFmtId="0" fontId="34" fillId="11" borderId="0" xfId="0" applyFont="1" applyFill="1">
      <alignment vertical="top" wrapText="1"/>
    </xf>
    <xf numFmtId="0" fontId="18" fillId="11" borderId="10" xfId="0" applyFont="1" applyFill="1" applyBorder="1" applyAlignment="1">
      <alignment vertical="top" wrapText="1"/>
    </xf>
    <xf numFmtId="3" fontId="18" fillId="11" borderId="10" xfId="0" applyNumberFormat="1" applyFont="1" applyFill="1" applyBorder="1" applyAlignment="1">
      <alignment horizontal="center"/>
    </xf>
    <xf numFmtId="0" fontId="15" fillId="11" borderId="32" xfId="0" applyFont="1" applyFill="1" applyBorder="1">
      <alignment vertical="top" wrapText="1"/>
    </xf>
    <xf numFmtId="0" fontId="18" fillId="11" borderId="7" xfId="0" applyFont="1" applyFill="1" applyBorder="1" applyAlignment="1">
      <alignment horizontal="center"/>
    </xf>
    <xf numFmtId="0" fontId="0" fillId="11" borderId="0" xfId="0" applyFont="1" applyFill="1">
      <alignment vertical="top" wrapText="1"/>
    </xf>
    <xf numFmtId="0" fontId="2" fillId="11" borderId="33" xfId="0" applyFont="1" applyFill="1" applyBorder="1" applyAlignment="1">
      <alignment vertical="top" wrapText="1"/>
    </xf>
    <xf numFmtId="0" fontId="2" fillId="11" borderId="0" xfId="0" applyFont="1" applyFill="1" applyBorder="1">
      <alignment vertical="top" wrapText="1"/>
    </xf>
    <xf numFmtId="0" fontId="15" fillId="11" borderId="0" xfId="0" applyFont="1" applyFill="1" applyBorder="1">
      <alignment vertical="top" wrapText="1"/>
    </xf>
    <xf numFmtId="0" fontId="15" fillId="11" borderId="6" xfId="0" applyFont="1" applyFill="1" applyBorder="1" applyAlignment="1">
      <alignment vertical="top" wrapText="1"/>
    </xf>
    <xf numFmtId="0" fontId="18" fillId="11" borderId="9" xfId="0" applyFont="1" applyFill="1" applyBorder="1" applyAlignment="1">
      <alignment vertical="top" wrapText="1"/>
    </xf>
    <xf numFmtId="0" fontId="18" fillId="11" borderId="13" xfId="0" applyFont="1" applyFill="1" applyBorder="1" applyAlignment="1">
      <alignment horizontal="center"/>
    </xf>
    <xf numFmtId="0" fontId="15" fillId="7" borderId="14" xfId="0" applyFont="1" applyFill="1" applyBorder="1" applyAlignment="1">
      <alignment vertical="top" wrapText="1"/>
    </xf>
    <xf numFmtId="3" fontId="15" fillId="11" borderId="14" xfId="0" applyNumberFormat="1" applyFont="1" applyFill="1" applyBorder="1" applyAlignment="1">
      <alignment horizontal="center"/>
    </xf>
    <xf numFmtId="0" fontId="15" fillId="7" borderId="10" xfId="0" applyFont="1" applyFill="1" applyBorder="1" applyAlignment="1">
      <alignment vertical="top" wrapText="1"/>
    </xf>
    <xf numFmtId="0" fontId="18" fillId="7" borderId="10" xfId="0" applyFont="1" applyFill="1" applyBorder="1" applyAlignment="1">
      <alignment vertical="top" wrapText="1"/>
    </xf>
    <xf numFmtId="0" fontId="18" fillId="7" borderId="9" xfId="0" applyFont="1" applyFill="1" applyBorder="1" applyAlignment="1">
      <alignment vertical="top" wrapText="1"/>
    </xf>
    <xf numFmtId="3" fontId="18" fillId="11" borderId="14" xfId="0" applyNumberFormat="1" applyFont="1" applyFill="1" applyBorder="1" applyAlignment="1">
      <alignment horizontal="center"/>
    </xf>
    <xf numFmtId="0" fontId="18" fillId="11" borderId="15" xfId="0" applyFont="1" applyFill="1" applyBorder="1" applyAlignment="1">
      <alignment vertical="top" wrapText="1"/>
    </xf>
    <xf numFmtId="0" fontId="15" fillId="11" borderId="33" xfId="0" applyFont="1" applyFill="1" applyBorder="1" applyAlignment="1">
      <alignment vertical="top" wrapText="1"/>
    </xf>
    <xf numFmtId="165" fontId="2" fillId="11" borderId="0" xfId="0" applyNumberFormat="1" applyFont="1" applyFill="1" applyBorder="1" applyAlignment="1" applyProtection="1">
      <alignment vertical="top" wrapText="1"/>
    </xf>
    <xf numFmtId="10" fontId="15" fillId="11" borderId="0" xfId="0" applyNumberFormat="1" applyFont="1" applyFill="1">
      <alignment vertical="top" wrapText="1"/>
    </xf>
    <xf numFmtId="165" fontId="15" fillId="11" borderId="0" xfId="0" applyNumberFormat="1" applyFont="1" applyFill="1">
      <alignment vertical="top" wrapText="1"/>
    </xf>
    <xf numFmtId="0" fontId="15" fillId="11" borderId="14" xfId="0" applyFont="1" applyFill="1" applyBorder="1" applyAlignment="1">
      <alignment vertical="top" wrapText="1"/>
    </xf>
    <xf numFmtId="0" fontId="2" fillId="11" borderId="6" xfId="0" applyFont="1" applyFill="1" applyBorder="1" applyAlignment="1">
      <alignment vertical="top" wrapText="1"/>
    </xf>
    <xf numFmtId="0" fontId="15" fillId="11" borderId="7" xfId="0" applyFont="1" applyFill="1" applyBorder="1" applyAlignment="1">
      <alignment horizontal="center"/>
    </xf>
    <xf numFmtId="0" fontId="2" fillId="11" borderId="7" xfId="0" applyFont="1" applyFill="1" applyBorder="1">
      <alignment vertical="top" wrapText="1"/>
    </xf>
    <xf numFmtId="166" fontId="18" fillId="11" borderId="10" xfId="0" applyNumberFormat="1" applyFont="1" applyFill="1" applyBorder="1" applyAlignment="1">
      <alignment horizontal="center"/>
    </xf>
    <xf numFmtId="0" fontId="18" fillId="11" borderId="23" xfId="0" applyFont="1" applyFill="1" applyBorder="1" applyAlignment="1">
      <alignment vertical="top" wrapText="1"/>
    </xf>
    <xf numFmtId="3" fontId="18" fillId="11" borderId="23" xfId="0" applyNumberFormat="1" applyFont="1" applyFill="1" applyBorder="1" applyAlignment="1">
      <alignment horizontal="center"/>
    </xf>
    <xf numFmtId="166" fontId="18" fillId="11" borderId="7" xfId="0" applyNumberFormat="1" applyFont="1" applyFill="1" applyBorder="1" applyAlignment="1">
      <alignment horizontal="center"/>
    </xf>
    <xf numFmtId="0" fontId="0" fillId="11" borderId="7" xfId="0" applyFont="1" applyFill="1" applyBorder="1">
      <alignment vertical="top" wrapText="1"/>
    </xf>
    <xf numFmtId="9" fontId="18" fillId="11" borderId="7" xfId="0" applyNumberFormat="1" applyFont="1" applyFill="1" applyBorder="1" applyAlignment="1">
      <alignment horizontal="center"/>
    </xf>
    <xf numFmtId="166" fontId="18" fillId="11" borderId="8" xfId="0" applyNumberFormat="1" applyFont="1" applyFill="1" applyBorder="1" applyAlignment="1">
      <alignment horizontal="center"/>
    </xf>
    <xf numFmtId="167" fontId="18" fillId="11" borderId="7" xfId="0" applyNumberFormat="1" applyFont="1" applyFill="1" applyBorder="1" applyAlignment="1">
      <alignment horizontal="center"/>
    </xf>
    <xf numFmtId="0" fontId="0" fillId="11" borderId="8" xfId="0" applyFont="1" applyFill="1" applyBorder="1">
      <alignment vertical="top" wrapText="1"/>
    </xf>
    <xf numFmtId="0" fontId="0" fillId="11" borderId="0" xfId="0" applyFont="1" applyFill="1" applyBorder="1">
      <alignment vertical="top" wrapText="1"/>
    </xf>
    <xf numFmtId="167" fontId="18" fillId="11" borderId="0" xfId="0" applyNumberFormat="1" applyFont="1" applyFill="1" applyBorder="1" applyAlignment="1">
      <alignment horizontal="center"/>
    </xf>
    <xf numFmtId="0" fontId="0" fillId="11" borderId="0" xfId="0" applyFont="1" applyFill="1" applyAlignment="1">
      <alignment vertical="top" wrapText="1"/>
    </xf>
    <xf numFmtId="0" fontId="18" fillId="11" borderId="0" xfId="0" applyFont="1" applyFill="1" applyAlignment="1">
      <alignment vertical="top" wrapText="1"/>
    </xf>
    <xf numFmtId="0" fontId="24" fillId="11" borderId="0" xfId="0" applyFont="1" applyFill="1" applyAlignment="1">
      <alignment vertical="top" wrapText="1"/>
    </xf>
    <xf numFmtId="0" fontId="15" fillId="11" borderId="10" xfId="0" applyFont="1" applyFill="1" applyBorder="1" applyAlignment="1">
      <alignment horizontal="left" vertical="center" wrapText="1"/>
    </xf>
    <xf numFmtId="4" fontId="15" fillId="11" borderId="10" xfId="0" applyNumberFormat="1" applyFont="1" applyFill="1" applyBorder="1" applyAlignment="1">
      <alignment horizontal="center" vertical="center"/>
    </xf>
    <xf numFmtId="0" fontId="0" fillId="11" borderId="0" xfId="0" applyFont="1" applyFill="1" applyAlignment="1">
      <alignment horizontal="center" vertical="center"/>
    </xf>
    <xf numFmtId="0" fontId="15" fillId="11" borderId="10" xfId="0" applyFont="1" applyFill="1" applyBorder="1" applyAlignment="1">
      <alignment horizontal="center" vertical="center" wrapText="1"/>
    </xf>
    <xf numFmtId="3" fontId="15" fillId="11" borderId="10" xfId="0" applyNumberFormat="1" applyFont="1" applyFill="1" applyBorder="1" applyAlignment="1">
      <alignment horizontal="center" vertical="center"/>
    </xf>
    <xf numFmtId="0" fontId="15" fillId="11" borderId="7" xfId="0" applyFont="1" applyFill="1" applyBorder="1" applyAlignment="1">
      <alignment horizontal="center" vertical="center" wrapText="1"/>
    </xf>
    <xf numFmtId="3" fontId="15" fillId="11" borderId="7" xfId="0" applyNumberFormat="1" applyFont="1" applyFill="1" applyBorder="1" applyAlignment="1">
      <alignment horizontal="center" vertical="center"/>
    </xf>
    <xf numFmtId="0" fontId="0" fillId="14" borderId="7" xfId="0" applyFont="1" applyFill="1" applyBorder="1" applyAlignment="1"/>
    <xf numFmtId="0" fontId="2" fillId="11" borderId="9" xfId="0" applyFont="1" applyFill="1" applyBorder="1" applyAlignment="1">
      <alignment vertical="top" wrapText="1"/>
    </xf>
    <xf numFmtId="0" fontId="2" fillId="11" borderId="13" xfId="0" applyFont="1" applyFill="1" applyBorder="1">
      <alignment vertical="top" wrapText="1"/>
    </xf>
    <xf numFmtId="0" fontId="18" fillId="11" borderId="24" xfId="0" applyFont="1" applyFill="1" applyBorder="1" applyAlignment="1">
      <alignment horizontal="center"/>
    </xf>
    <xf numFmtId="0" fontId="18" fillId="11" borderId="14" xfId="0" applyFont="1" applyFill="1" applyBorder="1" applyAlignment="1">
      <alignment horizontal="center"/>
    </xf>
    <xf numFmtId="166" fontId="15" fillId="11" borderId="7" xfId="0" applyNumberFormat="1" applyFont="1" applyFill="1" applyBorder="1" applyAlignment="1">
      <alignment horizontal="center"/>
    </xf>
    <xf numFmtId="166" fontId="15" fillId="11" borderId="8" xfId="0" applyNumberFormat="1" applyFont="1" applyFill="1" applyBorder="1" applyAlignment="1">
      <alignment horizontal="center"/>
    </xf>
    <xf numFmtId="10" fontId="15" fillId="11" borderId="14" xfId="0" applyNumberFormat="1" applyFont="1" applyFill="1" applyBorder="1" applyAlignment="1">
      <alignment horizontal="center"/>
    </xf>
    <xf numFmtId="0" fontId="35" fillId="11" borderId="0" xfId="0" applyFont="1" applyFill="1" applyBorder="1" applyAlignment="1">
      <alignment vertical="top" wrapText="1"/>
    </xf>
    <xf numFmtId="0" fontId="18" fillId="11" borderId="14" xfId="0" applyFont="1" applyFill="1" applyBorder="1" applyAlignment="1">
      <alignment vertical="top" wrapText="1"/>
    </xf>
    <xf numFmtId="0" fontId="20" fillId="11" borderId="10" xfId="0" applyFont="1" applyFill="1" applyBorder="1" applyAlignment="1">
      <alignment vertical="top" wrapText="1"/>
    </xf>
    <xf numFmtId="3" fontId="20" fillId="11" borderId="10" xfId="0" applyNumberFormat="1" applyFont="1" applyFill="1" applyBorder="1" applyAlignment="1">
      <alignment horizontal="center"/>
    </xf>
    <xf numFmtId="0" fontId="6" fillId="11" borderId="0" xfId="5" applyFill="1">
      <alignment vertical="top"/>
    </xf>
    <xf numFmtId="0" fontId="7" fillId="11" borderId="0" xfId="6" applyFill="1">
      <alignment vertical="top"/>
    </xf>
    <xf numFmtId="0" fontId="32" fillId="11" borderId="0" xfId="0" applyFont="1" applyFill="1" applyProtection="1">
      <alignment vertical="top" wrapText="1"/>
    </xf>
    <xf numFmtId="0" fontId="19" fillId="14" borderId="6" xfId="0" applyFont="1" applyFill="1" applyBorder="1" applyAlignment="1" applyProtection="1">
      <alignment vertical="top" wrapText="1"/>
    </xf>
    <xf numFmtId="0" fontId="33" fillId="14" borderId="7" xfId="0" applyFont="1" applyFill="1" applyBorder="1" applyProtection="1">
      <alignment vertical="top" wrapText="1"/>
    </xf>
    <xf numFmtId="0" fontId="32" fillId="14" borderId="7" xfId="0" applyFont="1" applyFill="1" applyBorder="1" applyProtection="1">
      <alignment vertical="top" wrapText="1"/>
    </xf>
    <xf numFmtId="0" fontId="15" fillId="11" borderId="6" xfId="0" applyFont="1" applyFill="1" applyBorder="1" applyProtection="1">
      <alignment vertical="top" wrapText="1"/>
    </xf>
    <xf numFmtId="0" fontId="15" fillId="11" borderId="7" xfId="0" applyFont="1" applyFill="1" applyBorder="1" applyProtection="1">
      <alignment vertical="top" wrapText="1"/>
    </xf>
    <xf numFmtId="0" fontId="15" fillId="11" borderId="7" xfId="0" applyFont="1" applyFill="1" applyBorder="1" applyAlignment="1" applyProtection="1">
      <alignment horizontal="center"/>
    </xf>
    <xf numFmtId="0" fontId="15" fillId="11" borderId="0" xfId="0" applyFont="1" applyFill="1" applyProtection="1">
      <alignment vertical="top" wrapText="1"/>
    </xf>
    <xf numFmtId="0" fontId="18" fillId="11" borderId="7" xfId="0" applyFont="1" applyFill="1" applyBorder="1" applyAlignment="1" applyProtection="1">
      <alignment horizontal="center"/>
    </xf>
    <xf numFmtId="0" fontId="18" fillId="11" borderId="9" xfId="0" applyFont="1" applyFill="1" applyBorder="1" applyProtection="1">
      <alignment vertical="top" wrapText="1"/>
    </xf>
    <xf numFmtId="0" fontId="18" fillId="11" borderId="13" xfId="0" applyFont="1" applyFill="1" applyBorder="1" applyAlignment="1" applyProtection="1">
      <alignment horizontal="center"/>
    </xf>
    <xf numFmtId="0" fontId="15" fillId="11" borderId="10" xfId="0" applyFont="1" applyFill="1" applyBorder="1" applyProtection="1">
      <alignment vertical="top" wrapText="1"/>
    </xf>
    <xf numFmtId="3" fontId="15" fillId="11" borderId="10" xfId="0" applyNumberFormat="1" applyFont="1" applyFill="1" applyBorder="1" applyAlignment="1" applyProtection="1">
      <alignment horizontal="center"/>
    </xf>
    <xf numFmtId="0" fontId="15" fillId="11" borderId="10" xfId="0" applyFont="1" applyFill="1" applyBorder="1" applyAlignment="1" applyProtection="1">
      <alignment wrapText="1"/>
    </xf>
    <xf numFmtId="0" fontId="18" fillId="11" borderId="10" xfId="0" applyFont="1" applyFill="1" applyBorder="1" applyProtection="1">
      <alignment vertical="top" wrapText="1"/>
    </xf>
    <xf numFmtId="3" fontId="18" fillId="11" borderId="10" xfId="0" applyNumberFormat="1" applyFont="1" applyFill="1" applyBorder="1" applyAlignment="1" applyProtection="1">
      <alignment horizontal="center"/>
    </xf>
    <xf numFmtId="166" fontId="15" fillId="11" borderId="10" xfId="0" applyNumberFormat="1" applyFont="1" applyFill="1" applyBorder="1" applyAlignment="1" applyProtection="1">
      <alignment horizontal="center"/>
    </xf>
    <xf numFmtId="166" fontId="18" fillId="11" borderId="10" xfId="0" applyNumberFormat="1" applyFont="1" applyFill="1" applyBorder="1" applyAlignment="1" applyProtection="1">
      <alignment horizontal="center"/>
    </xf>
    <xf numFmtId="0" fontId="15" fillId="11" borderId="10" xfId="0" applyFont="1" applyFill="1" applyBorder="1" applyAlignment="1" applyProtection="1">
      <alignment horizontal="left" indent="1"/>
    </xf>
    <xf numFmtId="0" fontId="18" fillId="11" borderId="10" xfId="0" applyFont="1" applyFill="1" applyBorder="1" applyAlignment="1" applyProtection="1">
      <alignment wrapText="1"/>
    </xf>
    <xf numFmtId="3" fontId="15" fillId="11" borderId="0" xfId="0" applyNumberFormat="1" applyFont="1" applyFill="1" applyProtection="1">
      <alignment vertical="top" wrapText="1"/>
    </xf>
    <xf numFmtId="0" fontId="33" fillId="11" borderId="0" xfId="0" applyFont="1" applyFill="1" applyProtection="1">
      <alignment vertical="top" wrapText="1"/>
    </xf>
    <xf numFmtId="3" fontId="32" fillId="11" borderId="0" xfId="0" applyNumberFormat="1" applyFont="1" applyFill="1" applyProtection="1">
      <alignment vertical="top" wrapText="1"/>
    </xf>
    <xf numFmtId="0" fontId="28" fillId="11" borderId="0" xfId="14" applyFont="1" applyFill="1"/>
    <xf numFmtId="0" fontId="28" fillId="11" borderId="0" xfId="14" applyFont="1" applyFill="1" applyAlignment="1">
      <alignment horizontal="center" vertical="center" wrapText="1"/>
    </xf>
    <xf numFmtId="0" fontId="28" fillId="11" borderId="0" xfId="14" applyFont="1" applyFill="1" applyAlignment="1">
      <alignment wrapText="1"/>
    </xf>
    <xf numFmtId="0" fontId="28" fillId="11" borderId="10" xfId="14" applyFont="1" applyFill="1" applyBorder="1" applyAlignment="1">
      <alignment horizontal="center" vertical="center"/>
    </xf>
    <xf numFmtId="0" fontId="28" fillId="11" borderId="10" xfId="14" applyFont="1" applyFill="1" applyBorder="1" applyAlignment="1">
      <alignment horizontal="center"/>
    </xf>
    <xf numFmtId="0" fontId="28" fillId="11" borderId="10" xfId="14" applyFont="1" applyFill="1" applyBorder="1" applyAlignment="1">
      <alignment horizontal="center" wrapText="1"/>
    </xf>
    <xf numFmtId="0" fontId="28" fillId="11" borderId="10" xfId="14" applyFont="1" applyFill="1" applyBorder="1"/>
    <xf numFmtId="4" fontId="15" fillId="11" borderId="10" xfId="1" applyNumberFormat="1" applyFont="1" applyFill="1" applyBorder="1" applyAlignment="1" applyProtection="1"/>
    <xf numFmtId="4" fontId="28" fillId="11" borderId="10" xfId="14" applyNumberFormat="1" applyFont="1" applyFill="1" applyBorder="1"/>
    <xf numFmtId="0" fontId="29" fillId="11" borderId="10" xfId="14" applyFont="1" applyFill="1" applyBorder="1"/>
    <xf numFmtId="4" fontId="29" fillId="11" borderId="10" xfId="14" applyNumberFormat="1" applyFont="1" applyFill="1" applyBorder="1"/>
    <xf numFmtId="3" fontId="7" fillId="11" borderId="0" xfId="6" applyNumberFormat="1" applyFill="1" applyProtection="1">
      <alignment vertical="top"/>
    </xf>
    <xf numFmtId="3" fontId="6" fillId="11" borderId="0" xfId="5" applyNumberFormat="1" applyFill="1" applyProtection="1">
      <alignment vertical="top"/>
    </xf>
    <xf numFmtId="0" fontId="18" fillId="11" borderId="7" xfId="0" applyFont="1" applyFill="1" applyBorder="1">
      <alignment vertical="top" wrapText="1"/>
    </xf>
    <xf numFmtId="0" fontId="2" fillId="11" borderId="33" xfId="0" applyFont="1" applyFill="1" applyBorder="1">
      <alignment vertical="top" wrapText="1"/>
    </xf>
    <xf numFmtId="0" fontId="15" fillId="11" borderId="6" xfId="0" applyFont="1" applyFill="1" applyBorder="1">
      <alignment vertical="top" wrapText="1"/>
    </xf>
    <xf numFmtId="0" fontId="18" fillId="11" borderId="9" xfId="0" applyFont="1" applyFill="1" applyBorder="1">
      <alignment vertical="top" wrapText="1"/>
    </xf>
    <xf numFmtId="0" fontId="15" fillId="7" borderId="14" xfId="0" applyFont="1" applyFill="1" applyBorder="1">
      <alignment vertical="top" wrapText="1"/>
    </xf>
    <xf numFmtId="0" fontId="15" fillId="7" borderId="10" xfId="0" applyFont="1" applyFill="1" applyBorder="1">
      <alignment vertical="top" wrapText="1"/>
    </xf>
    <xf numFmtId="0" fontId="18" fillId="7" borderId="10" xfId="0" applyFont="1" applyFill="1" applyBorder="1">
      <alignment vertical="top" wrapText="1"/>
    </xf>
    <xf numFmtId="0" fontId="18" fillId="7" borderId="9" xfId="0" applyFont="1" applyFill="1" applyBorder="1">
      <alignment vertical="top" wrapText="1"/>
    </xf>
    <xf numFmtId="0" fontId="18" fillId="11" borderId="10" xfId="0" applyFont="1" applyFill="1" applyBorder="1">
      <alignment vertical="top" wrapText="1"/>
    </xf>
    <xf numFmtId="0" fontId="15" fillId="11" borderId="10" xfId="0" applyFont="1" applyFill="1" applyBorder="1">
      <alignment vertical="top" wrapText="1"/>
    </xf>
    <xf numFmtId="0" fontId="18" fillId="11" borderId="15" xfId="0" applyFont="1" applyFill="1" applyBorder="1">
      <alignment vertical="top" wrapText="1"/>
    </xf>
    <xf numFmtId="0" fontId="19" fillId="14" borderId="6" xfId="0" applyFont="1" applyFill="1" applyBorder="1" applyAlignment="1"/>
    <xf numFmtId="0" fontId="2" fillId="11" borderId="9" xfId="0" applyFont="1" applyFill="1" applyBorder="1">
      <alignment vertical="top" wrapText="1"/>
    </xf>
    <xf numFmtId="0" fontId="15" fillId="11" borderId="33" xfId="0" applyFont="1" applyFill="1" applyBorder="1">
      <alignment vertical="top" wrapText="1"/>
    </xf>
    <xf numFmtId="0" fontId="18" fillId="11" borderId="6" xfId="0" applyFont="1" applyFill="1" applyBorder="1">
      <alignment vertical="top" wrapText="1"/>
    </xf>
    <xf numFmtId="3" fontId="15" fillId="11" borderId="14" xfId="0" applyNumberFormat="1" applyFont="1" applyFill="1" applyBorder="1">
      <alignment vertical="top" wrapText="1"/>
    </xf>
    <xf numFmtId="3" fontId="15" fillId="11" borderId="14" xfId="0" applyNumberFormat="1" applyFont="1" applyFill="1" applyBorder="1" applyAlignment="1">
      <alignment horizontal="right"/>
    </xf>
    <xf numFmtId="0" fontId="15" fillId="11" borderId="14" xfId="0" applyFont="1" applyFill="1" applyBorder="1">
      <alignment vertical="top" wrapText="1"/>
    </xf>
    <xf numFmtId="3" fontId="18" fillId="11" borderId="23" xfId="0" applyNumberFormat="1" applyFont="1" applyFill="1" applyBorder="1" applyAlignment="1">
      <alignment horizontal="right"/>
    </xf>
    <xf numFmtId="166" fontId="18" fillId="11" borderId="7" xfId="0" applyNumberFormat="1" applyFont="1" applyFill="1" applyBorder="1" applyAlignment="1">
      <alignment horizontal="right"/>
    </xf>
    <xf numFmtId="166" fontId="15" fillId="11" borderId="7" xfId="0" applyNumberFormat="1" applyFont="1" applyFill="1" applyBorder="1" applyAlignment="1">
      <alignment horizontal="right"/>
    </xf>
    <xf numFmtId="166" fontId="15" fillId="11" borderId="8" xfId="0" applyNumberFormat="1" applyFont="1" applyFill="1" applyBorder="1" applyAlignment="1">
      <alignment horizontal="right"/>
    </xf>
    <xf numFmtId="3" fontId="15" fillId="11" borderId="10" xfId="0" applyNumberFormat="1" applyFont="1" applyFill="1" applyBorder="1" applyAlignment="1">
      <alignment horizontal="right"/>
    </xf>
    <xf numFmtId="3" fontId="18" fillId="11" borderId="10" xfId="0" applyNumberFormat="1" applyFont="1" applyFill="1" applyBorder="1" applyAlignment="1">
      <alignment horizontal="right"/>
    </xf>
    <xf numFmtId="166" fontId="15" fillId="11" borderId="10" xfId="0" applyNumberFormat="1" applyFont="1" applyFill="1" applyBorder="1" applyAlignment="1">
      <alignment horizontal="right"/>
    </xf>
    <xf numFmtId="0" fontId="18" fillId="11" borderId="10" xfId="0" applyFont="1" applyFill="1" applyBorder="1" applyAlignment="1">
      <alignment wrapText="1"/>
    </xf>
    <xf numFmtId="165" fontId="18" fillId="11" borderId="10" xfId="0" applyNumberFormat="1" applyFont="1" applyFill="1" applyBorder="1" applyAlignment="1">
      <alignment horizontal="center" wrapText="1"/>
    </xf>
    <xf numFmtId="3" fontId="18" fillId="3" borderId="20" xfId="2" applyNumberFormat="1" applyFont="1" applyBorder="1" applyAlignment="1" applyProtection="1">
      <alignment horizontal="center"/>
    </xf>
    <xf numFmtId="3" fontId="37" fillId="9" borderId="20" xfId="0" applyNumberFormat="1" applyFont="1" applyFill="1" applyBorder="1">
      <alignment vertical="top" wrapText="1"/>
    </xf>
    <xf numFmtId="3" fontId="15" fillId="15" borderId="1" xfId="2" applyNumberFormat="1" applyFont="1" applyFill="1" applyAlignment="1" applyProtection="1">
      <alignment horizontal="right"/>
    </xf>
    <xf numFmtId="0" fontId="15" fillId="11" borderId="0" xfId="0" applyFont="1" applyFill="1" applyBorder="1" applyAlignment="1" applyProtection="1">
      <alignment horizontal="right"/>
    </xf>
    <xf numFmtId="4" fontId="15" fillId="11" borderId="10" xfId="0" applyNumberFormat="1" applyFont="1" applyFill="1" applyBorder="1" applyAlignment="1">
      <alignment horizontal="center"/>
    </xf>
    <xf numFmtId="3" fontId="15" fillId="0" borderId="1" xfId="2" applyNumberFormat="1" applyFont="1" applyFill="1" applyAlignment="1" applyProtection="1">
      <alignment horizontal="center"/>
    </xf>
    <xf numFmtId="0" fontId="15" fillId="0" borderId="0" xfId="0" applyFont="1" applyFill="1" applyProtection="1">
      <alignment vertical="top" wrapText="1"/>
      <protection locked="0"/>
    </xf>
    <xf numFmtId="0" fontId="43" fillId="0" borderId="14" xfId="0" applyFont="1" applyFill="1" applyBorder="1" applyAlignment="1" applyProtection="1">
      <alignment vertical="top" wrapText="1"/>
      <protection locked="0"/>
    </xf>
    <xf numFmtId="0" fontId="19" fillId="0" borderId="6" xfId="0" applyFont="1" applyFill="1" applyBorder="1" applyAlignment="1">
      <alignment vertical="top" wrapText="1"/>
    </xf>
    <xf numFmtId="0" fontId="15" fillId="0" borderId="7" xfId="0" applyFont="1" applyFill="1" applyBorder="1">
      <alignment vertical="top" wrapText="1"/>
    </xf>
    <xf numFmtId="0" fontId="26" fillId="14" borderId="6" xfId="0" applyFont="1" applyFill="1" applyBorder="1" applyAlignment="1">
      <alignment vertical="top" wrapText="1"/>
    </xf>
    <xf numFmtId="3" fontId="15" fillId="13" borderId="6" xfId="0" applyNumberFormat="1" applyFont="1" applyFill="1" applyBorder="1" applyAlignment="1" applyProtection="1">
      <alignment horizontal="right"/>
      <protection locked="0"/>
    </xf>
    <xf numFmtId="0" fontId="15" fillId="0" borderId="10" xfId="0" applyFont="1" applyFill="1" applyBorder="1" applyProtection="1">
      <alignment vertical="top" wrapText="1"/>
      <protection locked="0"/>
    </xf>
    <xf numFmtId="0" fontId="18" fillId="11" borderId="0" xfId="0" applyFont="1" applyFill="1" applyBorder="1">
      <alignment vertical="top" wrapText="1"/>
    </xf>
    <xf numFmtId="3" fontId="18" fillId="11" borderId="0" xfId="0" applyNumberFormat="1" applyFont="1" applyFill="1" applyBorder="1" applyAlignment="1">
      <alignment horizontal="center"/>
    </xf>
    <xf numFmtId="1" fontId="37" fillId="8" borderId="0" xfId="0" applyNumberFormat="1" applyFont="1" applyFill="1" applyBorder="1">
      <alignment vertical="top" wrapText="1"/>
    </xf>
    <xf numFmtId="0" fontId="15" fillId="0" borderId="14" xfId="0" applyFont="1" applyBorder="1" applyProtection="1">
      <alignment vertical="top" wrapText="1"/>
      <protection locked="0"/>
    </xf>
    <xf numFmtId="0" fontId="15" fillId="0" borderId="20" xfId="0" applyFont="1" applyBorder="1" applyProtection="1">
      <alignment vertical="top" wrapText="1"/>
      <protection locked="0"/>
    </xf>
    <xf numFmtId="0" fontId="15" fillId="7" borderId="9" xfId="0" applyFont="1" applyFill="1" applyBorder="1">
      <alignment vertical="top" wrapText="1"/>
    </xf>
    <xf numFmtId="0" fontId="15" fillId="7" borderId="6" xfId="0" applyFont="1" applyFill="1" applyBorder="1">
      <alignment vertical="top" wrapText="1"/>
    </xf>
    <xf numFmtId="0" fontId="18" fillId="7" borderId="6" xfId="0" applyFont="1" applyFill="1" applyBorder="1">
      <alignment vertical="top" wrapText="1"/>
    </xf>
    <xf numFmtId="3" fontId="18" fillId="11" borderId="20" xfId="0" applyNumberFormat="1" applyFont="1" applyFill="1" applyBorder="1" applyAlignment="1">
      <alignment horizontal="center"/>
    </xf>
    <xf numFmtId="3" fontId="37" fillId="11" borderId="20" xfId="0" applyNumberFormat="1" applyFont="1" applyFill="1" applyBorder="1" applyAlignment="1">
      <alignment horizontal="center"/>
    </xf>
    <xf numFmtId="3" fontId="39" fillId="11" borderId="20" xfId="0" applyNumberFormat="1" applyFont="1" applyFill="1" applyBorder="1" applyAlignment="1">
      <alignment horizontal="center"/>
    </xf>
    <xf numFmtId="3" fontId="15" fillId="13" borderId="20" xfId="0" applyNumberFormat="1" applyFont="1" applyFill="1" applyBorder="1" applyAlignment="1" applyProtection="1">
      <alignment horizontal="right"/>
      <protection locked="0"/>
    </xf>
    <xf numFmtId="1" fontId="37" fillId="9" borderId="20" xfId="0" applyNumberFormat="1" applyFont="1" applyFill="1" applyBorder="1">
      <alignment vertical="top" wrapText="1"/>
    </xf>
    <xf numFmtId="3" fontId="15" fillId="10" borderId="8" xfId="0" applyNumberFormat="1" applyFont="1" applyFill="1" applyBorder="1" applyAlignment="1" applyProtection="1">
      <alignment horizontal="right"/>
      <protection locked="0"/>
    </xf>
    <xf numFmtId="3" fontId="15" fillId="3" borderId="1" xfId="2" applyNumberFormat="1" applyFont="1" applyFill="1" applyAlignment="1" applyProtection="1">
      <alignment horizontal="right"/>
    </xf>
    <xf numFmtId="0" fontId="15" fillId="16" borderId="6" xfId="0" applyFont="1" applyFill="1" applyBorder="1" applyAlignment="1" applyProtection="1">
      <alignment horizontal="left"/>
    </xf>
    <xf numFmtId="0" fontId="15" fillId="17" borderId="6" xfId="0" applyFont="1" applyFill="1" applyBorder="1" applyAlignment="1" applyProtection="1">
      <alignment horizontal="left"/>
    </xf>
    <xf numFmtId="0" fontId="15" fillId="16" borderId="10" xfId="0" applyFont="1" applyFill="1" applyBorder="1" applyProtection="1">
      <alignment vertical="top" wrapText="1"/>
      <protection locked="0"/>
    </xf>
    <xf numFmtId="0" fontId="37" fillId="16" borderId="20" xfId="0" applyFont="1" applyFill="1" applyBorder="1" applyProtection="1">
      <alignment vertical="top" wrapText="1"/>
      <protection locked="0"/>
    </xf>
    <xf numFmtId="0" fontId="37" fillId="17" borderId="20" xfId="0" applyFont="1" applyFill="1" applyBorder="1" applyProtection="1">
      <alignment vertical="top" wrapText="1"/>
      <protection locked="0"/>
    </xf>
    <xf numFmtId="0" fontId="15" fillId="16" borderId="20" xfId="0" applyFont="1" applyFill="1" applyBorder="1" applyProtection="1">
      <alignment vertical="top" wrapText="1"/>
      <protection locked="0"/>
    </xf>
    <xf numFmtId="0" fontId="15" fillId="17" borderId="20" xfId="0" applyFont="1" applyFill="1" applyBorder="1" applyProtection="1">
      <alignment vertical="top" wrapText="1"/>
      <protection locked="0"/>
    </xf>
    <xf numFmtId="0" fontId="15" fillId="17" borderId="10" xfId="0" applyFont="1" applyFill="1" applyBorder="1" applyProtection="1">
      <alignment vertical="top" wrapText="1"/>
      <protection locked="0"/>
    </xf>
    <xf numFmtId="0" fontId="45" fillId="16" borderId="6" xfId="0" applyFont="1" applyFill="1" applyBorder="1" applyProtection="1">
      <alignment vertical="top" wrapText="1"/>
    </xf>
    <xf numFmtId="0" fontId="44" fillId="17" borderId="6" xfId="0" applyFont="1" applyFill="1" applyBorder="1" applyProtection="1">
      <alignment vertical="top" wrapText="1"/>
    </xf>
    <xf numFmtId="0" fontId="45" fillId="16" borderId="14" xfId="0" applyFont="1" applyFill="1" applyBorder="1" applyProtection="1">
      <alignment vertical="top" wrapText="1"/>
      <protection locked="0"/>
    </xf>
    <xf numFmtId="0" fontId="45" fillId="16" borderId="0" xfId="0" applyFont="1" applyFill="1" applyBorder="1" applyProtection="1">
      <alignment vertical="top" wrapText="1"/>
      <protection locked="0"/>
    </xf>
    <xf numFmtId="0" fontId="44" fillId="17" borderId="14" xfId="0" applyFont="1" applyFill="1" applyBorder="1" applyProtection="1">
      <alignment vertical="top" wrapText="1"/>
      <protection locked="0"/>
    </xf>
    <xf numFmtId="0" fontId="44" fillId="17" borderId="10" xfId="0" applyFont="1" applyFill="1" applyBorder="1" applyProtection="1">
      <alignment vertical="top" wrapText="1"/>
      <protection locked="0"/>
    </xf>
    <xf numFmtId="0" fontId="45" fillId="16" borderId="10" xfId="0" applyFont="1" applyFill="1" applyBorder="1" applyProtection="1">
      <alignment vertical="top" wrapText="1"/>
      <protection locked="0"/>
    </xf>
    <xf numFmtId="0" fontId="47" fillId="0" borderId="9" xfId="0" applyFont="1" applyFill="1" applyBorder="1" applyProtection="1">
      <alignment vertical="top" wrapText="1"/>
      <protection locked="0"/>
    </xf>
    <xf numFmtId="0" fontId="48" fillId="0" borderId="9" xfId="0" applyFont="1" applyFill="1" applyBorder="1" applyProtection="1">
      <alignment vertical="top" wrapText="1"/>
      <protection locked="0"/>
    </xf>
    <xf numFmtId="0" fontId="15" fillId="0" borderId="0" xfId="0" applyFont="1" applyBorder="1" applyAlignment="1" applyProtection="1">
      <alignment horizontal="center"/>
      <protection locked="0"/>
    </xf>
    <xf numFmtId="0" fontId="24" fillId="18" borderId="10" xfId="0" applyFont="1" applyFill="1" applyBorder="1" applyProtection="1">
      <alignment vertical="top" wrapText="1"/>
      <protection locked="0"/>
    </xf>
    <xf numFmtId="0" fontId="45" fillId="18" borderId="6" xfId="0" applyFont="1" applyFill="1" applyBorder="1" applyProtection="1">
      <alignment vertical="top" wrapText="1"/>
      <protection locked="0"/>
    </xf>
    <xf numFmtId="0" fontId="15" fillId="18" borderId="6" xfId="0" applyFont="1" applyFill="1" applyBorder="1" applyAlignment="1" applyProtection="1">
      <alignment horizontal="left"/>
    </xf>
    <xf numFmtId="3" fontId="28" fillId="9" borderId="0" xfId="0" applyNumberFormat="1" applyFont="1" applyFill="1" applyBorder="1" applyAlignment="1" applyProtection="1">
      <protection locked="0"/>
    </xf>
    <xf numFmtId="0" fontId="45" fillId="19" borderId="6" xfId="0" applyFont="1" applyFill="1" applyBorder="1" applyAlignment="1" applyProtection="1">
      <alignment horizontal="left"/>
    </xf>
    <xf numFmtId="0" fontId="15" fillId="19" borderId="6" xfId="0" applyFont="1" applyFill="1" applyBorder="1" applyAlignment="1" applyProtection="1">
      <alignment horizontal="left"/>
    </xf>
    <xf numFmtId="0" fontId="45" fillId="20" borderId="6" xfId="0" applyFont="1" applyFill="1" applyBorder="1" applyAlignment="1" applyProtection="1">
      <alignment horizontal="left"/>
    </xf>
    <xf numFmtId="0" fontId="15" fillId="20" borderId="10" xfId="0" applyFont="1" applyFill="1" applyBorder="1" applyProtection="1">
      <alignment vertical="top" wrapText="1"/>
      <protection locked="0"/>
    </xf>
    <xf numFmtId="0" fontId="37" fillId="20" borderId="0" xfId="0" applyFont="1" applyFill="1" applyBorder="1" applyProtection="1">
      <alignment vertical="top" wrapText="1"/>
      <protection locked="0"/>
    </xf>
    <xf numFmtId="0" fontId="45" fillId="19" borderId="20" xfId="0" applyFont="1" applyFill="1" applyBorder="1" applyProtection="1">
      <alignment vertical="top" wrapText="1"/>
      <protection locked="0"/>
    </xf>
    <xf numFmtId="0" fontId="37" fillId="19" borderId="20" xfId="0" applyFont="1" applyFill="1" applyBorder="1" applyProtection="1">
      <alignment vertical="top" wrapText="1"/>
      <protection locked="0"/>
    </xf>
    <xf numFmtId="0" fontId="15" fillId="19" borderId="10" xfId="0" applyFont="1" applyFill="1" applyBorder="1" applyProtection="1">
      <alignment vertical="top" wrapText="1"/>
      <protection locked="0"/>
    </xf>
    <xf numFmtId="1" fontId="15" fillId="9" borderId="20" xfId="0" applyNumberFormat="1" applyFont="1" applyFill="1" applyBorder="1">
      <alignment vertical="top" wrapText="1"/>
    </xf>
    <xf numFmtId="1" fontId="15" fillId="9" borderId="34" xfId="0" applyNumberFormat="1" applyFont="1" applyFill="1" applyBorder="1">
      <alignment vertical="top" wrapText="1"/>
    </xf>
    <xf numFmtId="0" fontId="15" fillId="19" borderId="23" xfId="0" applyFont="1" applyFill="1" applyBorder="1" applyProtection="1">
      <alignment vertical="top" wrapText="1"/>
      <protection locked="0"/>
    </xf>
    <xf numFmtId="0" fontId="45" fillId="20" borderId="20" xfId="0" applyFont="1" applyFill="1" applyBorder="1" applyProtection="1">
      <alignment vertical="top" wrapText="1"/>
      <protection locked="0"/>
    </xf>
    <xf numFmtId="0" fontId="15" fillId="20" borderId="14" xfId="0" applyFont="1" applyFill="1" applyBorder="1" applyProtection="1">
      <alignment vertical="top" wrapText="1"/>
      <protection locked="0"/>
    </xf>
    <xf numFmtId="0" fontId="15" fillId="19" borderId="14" xfId="0" applyFont="1" applyFill="1" applyBorder="1" applyProtection="1">
      <alignment vertical="top" wrapText="1"/>
      <protection locked="0"/>
    </xf>
    <xf numFmtId="0" fontId="45" fillId="18" borderId="15" xfId="0" applyFont="1" applyFill="1" applyBorder="1" applyProtection="1">
      <alignment vertical="top" wrapText="1"/>
      <protection locked="0"/>
    </xf>
    <xf numFmtId="0" fontId="15" fillId="18" borderId="6" xfId="0" applyFont="1" applyFill="1" applyBorder="1" applyProtection="1">
      <alignment vertical="top" wrapText="1"/>
      <protection locked="0"/>
    </xf>
    <xf numFmtId="0" fontId="45" fillId="19" borderId="33" xfId="0" applyFont="1" applyFill="1" applyBorder="1" applyProtection="1">
      <alignment vertical="top" wrapText="1"/>
      <protection locked="0"/>
    </xf>
    <xf numFmtId="0" fontId="15" fillId="19" borderId="6" xfId="0" applyFont="1" applyFill="1" applyBorder="1" applyProtection="1">
      <alignment vertical="top" wrapText="1"/>
      <protection locked="0"/>
    </xf>
    <xf numFmtId="0" fontId="15" fillId="0" borderId="23" xfId="0" applyFont="1" applyBorder="1" applyAlignment="1" applyProtection="1">
      <alignment horizontal="right"/>
      <protection locked="0"/>
    </xf>
    <xf numFmtId="3" fontId="15" fillId="10" borderId="20" xfId="0" applyNumberFormat="1" applyFont="1" applyFill="1" applyBorder="1" applyAlignment="1" applyProtection="1">
      <alignment horizontal="right"/>
      <protection locked="0"/>
    </xf>
    <xf numFmtId="3" fontId="15" fillId="15" borderId="20" xfId="2" applyNumberFormat="1" applyFont="1" applyFill="1" applyBorder="1" applyAlignment="1" applyProtection="1">
      <alignment horizontal="right"/>
    </xf>
    <xf numFmtId="3" fontId="15" fillId="3" borderId="20" xfId="2" applyNumberFormat="1" applyFont="1" applyFill="1" applyBorder="1" applyAlignment="1" applyProtection="1">
      <alignment horizontal="right"/>
    </xf>
    <xf numFmtId="0" fontId="45" fillId="19" borderId="6" xfId="0" applyFont="1" applyFill="1" applyBorder="1" applyProtection="1">
      <alignment vertical="top" wrapText="1"/>
      <protection locked="0"/>
    </xf>
    <xf numFmtId="9" fontId="15" fillId="10" borderId="14" xfId="0" applyNumberFormat="1" applyFont="1" applyFill="1" applyBorder="1" applyAlignment="1" applyProtection="1">
      <alignment horizontal="right"/>
      <protection locked="0"/>
    </xf>
    <xf numFmtId="0" fontId="49" fillId="0" borderId="20" xfId="0" applyFont="1" applyFill="1" applyBorder="1" applyAlignment="1" applyProtection="1">
      <alignment vertical="top" wrapText="1"/>
      <protection locked="0"/>
    </xf>
    <xf numFmtId="3" fontId="15" fillId="0" borderId="14" xfId="0" applyNumberFormat="1" applyFont="1" applyFill="1" applyBorder="1" applyAlignment="1">
      <alignment horizontal="center"/>
    </xf>
    <xf numFmtId="0" fontId="0" fillId="0" borderId="0" xfId="0" applyFont="1" applyFill="1">
      <alignment vertical="top" wrapText="1"/>
    </xf>
    <xf numFmtId="0" fontId="18" fillId="0" borderId="15" xfId="0" applyFont="1" applyFill="1" applyBorder="1">
      <alignment vertical="top" wrapText="1"/>
    </xf>
    <xf numFmtId="3" fontId="37" fillId="0" borderId="20" xfId="0" applyNumberFormat="1" applyFont="1" applyFill="1" applyBorder="1" applyAlignment="1">
      <alignment horizontal="center"/>
    </xf>
    <xf numFmtId="0" fontId="15" fillId="0" borderId="6" xfId="0" applyFont="1" applyFill="1" applyBorder="1">
      <alignment vertical="top" wrapText="1"/>
    </xf>
    <xf numFmtId="0" fontId="18" fillId="0" borderId="33" xfId="0" applyFont="1" applyFill="1" applyBorder="1">
      <alignment vertical="top" wrapText="1"/>
    </xf>
    <xf numFmtId="3" fontId="39" fillId="0" borderId="20" xfId="0" applyNumberFormat="1" applyFont="1" applyFill="1" applyBorder="1" applyAlignment="1">
      <alignment horizontal="center"/>
    </xf>
    <xf numFmtId="3" fontId="39" fillId="0" borderId="20" xfId="0" applyNumberFormat="1" applyFont="1" applyFill="1" applyBorder="1" applyAlignment="1" applyProtection="1">
      <alignment horizontal="right"/>
      <protection locked="0"/>
    </xf>
    <xf numFmtId="0" fontId="15" fillId="0" borderId="10" xfId="0" applyFont="1" applyFill="1" applyBorder="1" applyAlignment="1" applyProtection="1">
      <alignment vertical="top" wrapText="1"/>
    </xf>
    <xf numFmtId="164" fontId="15" fillId="9" borderId="1" xfId="2" applyNumberFormat="1" applyFont="1" applyFill="1" applyAlignment="1" applyProtection="1">
      <alignment horizontal="right"/>
    </xf>
    <xf numFmtId="0" fontId="43" fillId="0" borderId="10" xfId="0" applyFont="1" applyFill="1" applyBorder="1" applyAlignment="1" applyProtection="1">
      <alignment vertical="top" wrapText="1"/>
      <protection locked="0"/>
    </xf>
    <xf numFmtId="164" fontId="39" fillId="3" borderId="10" xfId="0" applyNumberFormat="1" applyFont="1" applyFill="1" applyBorder="1" applyAlignment="1" applyProtection="1">
      <alignment horizontal="right"/>
    </xf>
    <xf numFmtId="164" fontId="39" fillId="3" borderId="1" xfId="2" applyNumberFormat="1" applyFont="1" applyFill="1" applyAlignment="1" applyProtection="1">
      <alignment horizontal="right"/>
    </xf>
    <xf numFmtId="164" fontId="39" fillId="9" borderId="14" xfId="0" applyNumberFormat="1" applyFont="1" applyFill="1" applyBorder="1" applyAlignment="1" applyProtection="1">
      <alignment horizontal="right"/>
    </xf>
    <xf numFmtId="1" fontId="39" fillId="9" borderId="20" xfId="0" applyNumberFormat="1" applyFont="1" applyFill="1" applyBorder="1" applyAlignment="1" applyProtection="1">
      <alignment horizontal="right" indent="1"/>
      <protection locked="0"/>
    </xf>
    <xf numFmtId="1" fontId="39" fillId="9" borderId="20" xfId="0" applyNumberFormat="1" applyFont="1" applyFill="1" applyBorder="1" applyAlignment="1" applyProtection="1">
      <alignment horizontal="right"/>
      <protection locked="0"/>
    </xf>
    <xf numFmtId="10" fontId="21" fillId="0" borderId="20" xfId="0" applyNumberFormat="1" applyFont="1" applyBorder="1" applyAlignment="1" applyProtection="1">
      <alignment horizontal="center" vertical="top" wrapText="1"/>
    </xf>
    <xf numFmtId="0" fontId="49" fillId="11" borderId="20" xfId="0" applyFont="1" applyFill="1" applyBorder="1" applyAlignment="1" applyProtection="1">
      <alignment vertical="top" wrapText="1"/>
      <protection locked="0"/>
    </xf>
    <xf numFmtId="0" fontId="20" fillId="11" borderId="20" xfId="0" applyFont="1" applyFill="1" applyBorder="1" applyAlignment="1" applyProtection="1">
      <alignment vertical="top" wrapText="1"/>
      <protection locked="0"/>
    </xf>
    <xf numFmtId="0" fontId="15" fillId="11" borderId="10" xfId="0" applyFont="1" applyFill="1" applyBorder="1" applyAlignment="1" applyProtection="1">
      <alignment vertical="top" wrapText="1"/>
    </xf>
    <xf numFmtId="0" fontId="15" fillId="11" borderId="10" xfId="0" applyFont="1" applyFill="1" applyBorder="1" applyAlignment="1" applyProtection="1">
      <alignment horizontal="left" wrapText="1" indent="1"/>
    </xf>
    <xf numFmtId="0" fontId="20" fillId="11" borderId="0" xfId="0" applyFont="1" applyFill="1" applyBorder="1" applyAlignment="1" applyProtection="1">
      <alignment vertical="top" wrapText="1"/>
      <protection locked="0"/>
    </xf>
    <xf numFmtId="0" fontId="20" fillId="11" borderId="10" xfId="0" applyFont="1" applyFill="1" applyBorder="1" applyAlignment="1" applyProtection="1">
      <alignment vertical="top" wrapText="1"/>
    </xf>
    <xf numFmtId="0" fontId="15" fillId="11" borderId="0" xfId="0" applyFont="1" applyFill="1" applyProtection="1">
      <alignment vertical="top" wrapText="1"/>
      <protection locked="0"/>
    </xf>
    <xf numFmtId="164" fontId="15" fillId="14" borderId="1" xfId="2" applyNumberFormat="1" applyFont="1" applyFill="1" applyAlignment="1" applyProtection="1">
      <alignment horizontal="right"/>
    </xf>
    <xf numFmtId="164" fontId="15" fillId="14" borderId="35" xfId="2" applyNumberFormat="1" applyFont="1" applyFill="1" applyBorder="1" applyAlignment="1" applyProtection="1">
      <alignment horizontal="right"/>
    </xf>
    <xf numFmtId="165" fontId="18" fillId="11" borderId="7" xfId="0" applyNumberFormat="1" applyFont="1" applyFill="1" applyBorder="1" applyAlignment="1">
      <alignment horizontal="center"/>
    </xf>
    <xf numFmtId="0" fontId="39" fillId="0" borderId="0" xfId="0" applyFont="1" applyProtection="1">
      <alignment vertical="top" wrapText="1"/>
      <protection locked="0"/>
    </xf>
    <xf numFmtId="0" fontId="37" fillId="0" borderId="20" xfId="0" applyFont="1" applyFill="1" applyBorder="1">
      <alignment vertical="top" wrapText="1"/>
    </xf>
    <xf numFmtId="0" fontId="19" fillId="7" borderId="13" xfId="0" applyFont="1" applyFill="1" applyBorder="1" applyProtection="1">
      <alignment vertical="top" wrapText="1"/>
      <protection locked="0"/>
    </xf>
    <xf numFmtId="3" fontId="18" fillId="9" borderId="20" xfId="2" applyNumberFormat="1" applyFont="1" applyFill="1" applyBorder="1" applyAlignment="1" applyProtection="1">
      <alignment horizontal="right"/>
    </xf>
    <xf numFmtId="3" fontId="15" fillId="9" borderId="20" xfId="2" applyNumberFormat="1" applyFont="1" applyFill="1" applyBorder="1" applyAlignment="1" applyProtection="1">
      <alignment horizontal="right"/>
    </xf>
    <xf numFmtId="3" fontId="15" fillId="9" borderId="20" xfId="0" applyNumberFormat="1" applyFont="1" applyFill="1" applyBorder="1" applyProtection="1">
      <alignment vertical="top" wrapText="1"/>
      <protection locked="0"/>
    </xf>
    <xf numFmtId="3" fontId="39" fillId="9" borderId="20" xfId="2" applyNumberFormat="1" applyFont="1" applyFill="1" applyBorder="1" applyAlignment="1" applyProtection="1">
      <alignment horizontal="right"/>
    </xf>
    <xf numFmtId="0" fontId="39" fillId="0" borderId="0" xfId="0" applyFont="1" applyFill="1" applyBorder="1" applyAlignment="1" applyProtection="1">
      <alignment wrapText="1"/>
    </xf>
    <xf numFmtId="0" fontId="39" fillId="0" borderId="6" xfId="0" applyFont="1" applyFill="1" applyBorder="1" applyAlignment="1" applyProtection="1">
      <alignment wrapText="1"/>
    </xf>
    <xf numFmtId="0" fontId="15" fillId="0" borderId="6" xfId="0" applyFont="1" applyFill="1" applyBorder="1" applyAlignment="1" applyProtection="1">
      <alignment wrapText="1"/>
    </xf>
    <xf numFmtId="0" fontId="39" fillId="9" borderId="34" xfId="0" applyFont="1" applyFill="1" applyBorder="1" applyAlignment="1" applyProtection="1">
      <alignment horizontal="center" vertical="top" wrapText="1"/>
      <protection locked="0"/>
    </xf>
    <xf numFmtId="0" fontId="39" fillId="3" borderId="20" xfId="0" applyFont="1" applyFill="1" applyBorder="1" applyProtection="1">
      <alignment vertical="top" wrapText="1"/>
    </xf>
    <xf numFmtId="0" fontId="39" fillId="0" borderId="20" xfId="0" applyFont="1" applyFill="1" applyBorder="1" applyAlignment="1">
      <alignment wrapText="1"/>
    </xf>
    <xf numFmtId="0" fontId="37" fillId="0" borderId="20" xfId="0" applyFont="1" applyFill="1" applyBorder="1" applyAlignment="1">
      <alignment wrapText="1"/>
    </xf>
    <xf numFmtId="3" fontId="19" fillId="7" borderId="13" xfId="0" applyNumberFormat="1" applyFont="1" applyFill="1" applyBorder="1" applyProtection="1">
      <alignment vertical="top" wrapText="1"/>
      <protection locked="0"/>
    </xf>
    <xf numFmtId="3" fontId="19" fillId="7" borderId="32" xfId="0" applyNumberFormat="1" applyFont="1" applyFill="1" applyBorder="1" applyProtection="1">
      <alignment vertical="top" wrapText="1"/>
      <protection locked="0"/>
    </xf>
    <xf numFmtId="3" fontId="15" fillId="0" borderId="10" xfId="0" applyNumberFormat="1" applyFont="1" applyFill="1" applyBorder="1" applyAlignment="1" applyProtection="1">
      <alignment horizontal="center" wrapText="1"/>
    </xf>
    <xf numFmtId="0" fontId="15" fillId="0" borderId="0" xfId="0" applyFont="1" applyFill="1" applyAlignment="1" applyProtection="1">
      <alignment wrapText="1"/>
    </xf>
    <xf numFmtId="167" fontId="18" fillId="0" borderId="7" xfId="0" applyNumberFormat="1" applyFont="1" applyFill="1" applyBorder="1" applyAlignment="1">
      <alignment horizontal="center"/>
    </xf>
    <xf numFmtId="0" fontId="15" fillId="0" borderId="10" xfId="0" applyFont="1" applyFill="1" applyBorder="1" applyAlignment="1">
      <alignment vertical="top" wrapText="1"/>
    </xf>
    <xf numFmtId="0" fontId="19" fillId="0" borderId="6" xfId="0" applyFont="1" applyFill="1" applyBorder="1">
      <alignment vertical="top" wrapText="1"/>
    </xf>
    <xf numFmtId="0" fontId="2" fillId="0" borderId="7" xfId="0" applyFont="1" applyFill="1" applyBorder="1">
      <alignment vertical="top" wrapText="1"/>
    </xf>
    <xf numFmtId="0" fontId="26" fillId="0" borderId="6" xfId="0" applyFont="1" applyFill="1" applyBorder="1" applyAlignment="1" applyProtection="1">
      <alignment vertical="top" wrapText="1"/>
      <protection locked="0"/>
    </xf>
    <xf numFmtId="0" fontId="26" fillId="3" borderId="6" xfId="0" applyFont="1" applyFill="1" applyBorder="1" applyAlignment="1">
      <alignment vertical="top" wrapText="1"/>
    </xf>
    <xf numFmtId="0" fontId="26" fillId="14" borderId="6" xfId="0" applyFont="1" applyFill="1" applyBorder="1" applyAlignment="1">
      <alignment wrapText="1"/>
    </xf>
    <xf numFmtId="0" fontId="15" fillId="0" borderId="6" xfId="0" applyFont="1" applyFill="1" applyBorder="1" applyAlignment="1">
      <alignment vertical="top" wrapText="1"/>
    </xf>
    <xf numFmtId="0" fontId="18" fillId="0" borderId="7" xfId="0" applyFont="1" applyFill="1" applyBorder="1" applyAlignment="1">
      <alignment horizontal="center"/>
    </xf>
    <xf numFmtId="0" fontId="18" fillId="0" borderId="8" xfId="0" applyFont="1" applyFill="1" applyBorder="1" applyAlignment="1">
      <alignment horizontal="center"/>
    </xf>
    <xf numFmtId="0" fontId="18" fillId="0" borderId="14" xfId="0" applyFont="1" applyFill="1" applyBorder="1" applyAlignment="1">
      <alignment vertical="top" wrapText="1"/>
    </xf>
    <xf numFmtId="166" fontId="18" fillId="0" borderId="14" xfId="0" applyNumberFormat="1" applyFont="1" applyFill="1" applyBorder="1" applyAlignment="1">
      <alignment horizontal="center"/>
    </xf>
    <xf numFmtId="0" fontId="18" fillId="0" borderId="10" xfId="0" applyFont="1" applyFill="1" applyBorder="1" applyAlignment="1">
      <alignment vertical="top" wrapText="1"/>
    </xf>
    <xf numFmtId="0" fontId="15" fillId="0" borderId="10" xfId="0" applyFont="1" applyFill="1" applyBorder="1" applyAlignment="1">
      <alignment horizontal="left" wrapText="1" indent="1"/>
    </xf>
    <xf numFmtId="0" fontId="15" fillId="0" borderId="0" xfId="0" applyFont="1" applyFill="1" applyAlignment="1">
      <alignment vertical="top" wrapText="1"/>
    </xf>
    <xf numFmtId="165" fontId="2" fillId="0" borderId="0" xfId="0" applyNumberFormat="1" applyFont="1" applyFill="1" applyBorder="1" applyAlignment="1" applyProtection="1">
      <alignment vertical="top" wrapText="1"/>
    </xf>
    <xf numFmtId="3" fontId="15" fillId="0" borderId="0" xfId="0" applyNumberFormat="1" applyFont="1" applyFill="1">
      <alignment vertical="top" wrapText="1"/>
    </xf>
    <xf numFmtId="0" fontId="15" fillId="0" borderId="0" xfId="0" applyFont="1" applyAlignment="1" applyProtection="1">
      <alignment horizontal="right" vertical="top" wrapText="1"/>
      <protection locked="0"/>
    </xf>
    <xf numFmtId="0" fontId="37" fillId="0" borderId="0" xfId="0" applyFont="1" applyFill="1" applyBorder="1" applyAlignment="1">
      <alignment wrapText="1"/>
    </xf>
    <xf numFmtId="0" fontId="15" fillId="0" borderId="10" xfId="0" applyFont="1" applyFill="1" applyBorder="1" applyAlignment="1" applyProtection="1">
      <alignment horizontal="left" indent="1"/>
    </xf>
    <xf numFmtId="0" fontId="26" fillId="0" borderId="6" xfId="0" applyFont="1" applyFill="1" applyBorder="1" applyAlignment="1">
      <alignment vertical="top" wrapText="1"/>
    </xf>
    <xf numFmtId="0" fontId="18" fillId="0" borderId="7" xfId="0" applyFont="1" applyFill="1" applyBorder="1">
      <alignment vertical="top" wrapText="1"/>
    </xf>
    <xf numFmtId="0" fontId="15" fillId="0" borderId="33" xfId="0" applyFont="1" applyFill="1" applyBorder="1" applyAlignment="1">
      <alignment vertical="top" wrapText="1"/>
    </xf>
    <xf numFmtId="0" fontId="18" fillId="0" borderId="10" xfId="0" applyFont="1" applyFill="1" applyBorder="1" applyAlignment="1">
      <alignment horizontal="center"/>
    </xf>
    <xf numFmtId="3" fontId="15" fillId="0" borderId="1" xfId="2" applyNumberFormat="1" applyFont="1" applyFill="1" applyAlignment="1" applyProtection="1">
      <alignment horizontal="right"/>
    </xf>
    <xf numFmtId="3" fontId="15" fillId="0" borderId="10" xfId="0" applyNumberFormat="1" applyFont="1" applyFill="1" applyBorder="1" applyAlignment="1" applyProtection="1">
      <alignment horizontal="center"/>
    </xf>
    <xf numFmtId="0" fontId="15" fillId="0" borderId="0" xfId="0" applyFont="1" applyFill="1" applyProtection="1">
      <alignment vertical="top" wrapText="1"/>
    </xf>
    <xf numFmtId="0" fontId="50" fillId="0" borderId="0" xfId="0" applyFont="1">
      <alignment vertical="top" wrapText="1"/>
    </xf>
    <xf numFmtId="3" fontId="15" fillId="10" borderId="23" xfId="0" applyNumberFormat="1" applyFont="1" applyFill="1" applyBorder="1" applyAlignment="1" applyProtection="1">
      <alignment horizontal="center"/>
      <protection locked="0"/>
    </xf>
    <xf numFmtId="0" fontId="15" fillId="9" borderId="20" xfId="0" applyFont="1" applyFill="1" applyBorder="1">
      <alignment vertical="top" wrapText="1"/>
    </xf>
    <xf numFmtId="3" fontId="15" fillId="9" borderId="20" xfId="0" applyNumberFormat="1" applyFont="1" applyFill="1" applyBorder="1">
      <alignment vertical="top" wrapText="1"/>
    </xf>
    <xf numFmtId="166" fontId="15" fillId="13" borderId="10" xfId="0" applyNumberFormat="1" applyFont="1" applyFill="1" applyBorder="1" applyAlignment="1" applyProtection="1">
      <alignment horizontal="right"/>
      <protection locked="0"/>
    </xf>
    <xf numFmtId="168" fontId="37" fillId="9" borderId="20" xfId="0" applyNumberFormat="1" applyFont="1" applyFill="1" applyBorder="1">
      <alignment vertical="top" wrapText="1"/>
    </xf>
    <xf numFmtId="166" fontId="15" fillId="13" borderId="8" xfId="0" applyNumberFormat="1" applyFont="1" applyFill="1" applyBorder="1" applyAlignment="1" applyProtection="1">
      <alignment horizontal="right"/>
      <protection locked="0"/>
    </xf>
    <xf numFmtId="166" fontId="15" fillId="13" borderId="14" xfId="0" applyNumberFormat="1" applyFont="1" applyFill="1" applyBorder="1" applyAlignment="1" applyProtection="1">
      <alignment horizontal="right"/>
      <protection locked="0"/>
    </xf>
    <xf numFmtId="166" fontId="15" fillId="13" borderId="20" xfId="0" applyNumberFormat="1" applyFont="1" applyFill="1" applyBorder="1" applyAlignment="1" applyProtection="1">
      <alignment horizontal="right"/>
      <protection locked="0"/>
    </xf>
    <xf numFmtId="3" fontId="2" fillId="11" borderId="0" xfId="0" applyNumberFormat="1" applyFont="1" applyFill="1">
      <alignment vertical="top" wrapText="1"/>
    </xf>
    <xf numFmtId="0" fontId="37" fillId="8" borderId="20" xfId="0" applyFont="1" applyFill="1" applyBorder="1" applyProtection="1">
      <alignment vertical="top" wrapText="1"/>
      <protection locked="0"/>
    </xf>
    <xf numFmtId="0" fontId="37" fillId="8" borderId="21" xfId="0" applyFont="1" applyFill="1" applyBorder="1" applyProtection="1">
      <alignment vertical="top" wrapText="1"/>
      <protection locked="0"/>
    </xf>
    <xf numFmtId="3" fontId="15" fillId="15" borderId="1" xfId="2" applyNumberFormat="1" applyFont="1" applyFill="1" applyAlignment="1" applyProtection="1">
      <alignment horizontal="right"/>
      <protection locked="0"/>
    </xf>
    <xf numFmtId="3" fontId="15" fillId="3" borderId="1" xfId="2" applyNumberFormat="1" applyFont="1" applyAlignment="1" applyProtection="1">
      <alignment horizontal="right"/>
      <protection locked="0"/>
    </xf>
    <xf numFmtId="1" fontId="37" fillId="8" borderId="20" xfId="0" applyNumberFormat="1" applyFont="1" applyFill="1" applyBorder="1" applyProtection="1">
      <alignment vertical="top" wrapText="1"/>
      <protection locked="0"/>
    </xf>
    <xf numFmtId="1" fontId="37" fillId="8" borderId="0" xfId="0" applyNumberFormat="1" applyFont="1" applyFill="1" applyBorder="1" applyProtection="1">
      <alignment vertical="top" wrapText="1"/>
      <protection locked="0"/>
    </xf>
    <xf numFmtId="1" fontId="15" fillId="8" borderId="31" xfId="0" applyNumberFormat="1" applyFont="1" applyFill="1" applyBorder="1" applyProtection="1">
      <alignment vertical="top" wrapText="1"/>
      <protection locked="0"/>
    </xf>
    <xf numFmtId="3" fontId="15" fillId="15" borderId="27" xfId="2" applyNumberFormat="1" applyFont="1" applyFill="1" applyBorder="1" applyAlignment="1" applyProtection="1">
      <alignment horizontal="right"/>
      <protection locked="0"/>
    </xf>
    <xf numFmtId="3" fontId="15" fillId="15" borderId="20" xfId="2" applyNumberFormat="1" applyFont="1" applyFill="1" applyBorder="1" applyAlignment="1" applyProtection="1">
      <alignment horizontal="right"/>
      <protection locked="0"/>
    </xf>
    <xf numFmtId="0" fontId="2" fillId="0" borderId="20" xfId="0" applyFont="1" applyFill="1" applyBorder="1" applyProtection="1">
      <alignment vertical="top" wrapText="1"/>
      <protection locked="0"/>
    </xf>
    <xf numFmtId="1" fontId="37" fillId="8" borderId="20" xfId="0" applyNumberFormat="1" applyFont="1" applyFill="1" applyBorder="1" applyProtection="1">
      <alignment vertical="top" wrapText="1"/>
      <protection locked="0" hidden="1"/>
    </xf>
    <xf numFmtId="0" fontId="18" fillId="0" borderId="6" xfId="0" applyFont="1" applyFill="1" applyBorder="1">
      <alignment vertical="top" wrapText="1"/>
    </xf>
    <xf numFmtId="3" fontId="18" fillId="0" borderId="20" xfId="0" applyNumberFormat="1" applyFont="1" applyFill="1" applyBorder="1" applyAlignment="1">
      <alignment horizontal="center"/>
    </xf>
    <xf numFmtId="0" fontId="20" fillId="0" borderId="10" xfId="0" applyFont="1" applyFill="1" applyBorder="1" applyAlignment="1">
      <alignment vertical="top" wrapText="1"/>
    </xf>
    <xf numFmtId="3" fontId="20" fillId="0" borderId="10" xfId="0" applyNumberFormat="1" applyFont="1" applyFill="1" applyBorder="1" applyAlignment="1">
      <alignment horizontal="center"/>
    </xf>
    <xf numFmtId="9" fontId="15" fillId="10" borderId="9" xfId="0" applyNumberFormat="1" applyFont="1" applyFill="1" applyBorder="1" applyAlignment="1" applyProtection="1">
      <alignment horizontal="right"/>
      <protection locked="0"/>
    </xf>
    <xf numFmtId="10" fontId="15" fillId="8" borderId="20" xfId="18" applyNumberFormat="1" applyFont="1" applyFill="1" applyBorder="1" applyAlignment="1" applyProtection="1">
      <protection locked="0"/>
    </xf>
    <xf numFmtId="0" fontId="15" fillId="11" borderId="0" xfId="0" applyFont="1" applyFill="1" applyBorder="1" applyAlignment="1" applyProtection="1">
      <alignment wrapText="1"/>
    </xf>
    <xf numFmtId="0" fontId="39" fillId="9" borderId="20" xfId="0" applyFont="1" applyFill="1" applyBorder="1" applyAlignment="1" applyProtection="1">
      <alignment horizontal="center" vertical="top" wrapText="1"/>
      <protection locked="0"/>
    </xf>
    <xf numFmtId="3" fontId="39" fillId="9" borderId="20" xfId="0" applyNumberFormat="1" applyFont="1" applyFill="1" applyBorder="1" applyAlignment="1" applyProtection="1">
      <alignment horizontal="center" vertical="top" wrapText="1"/>
      <protection locked="0"/>
    </xf>
    <xf numFmtId="0" fontId="37" fillId="11" borderId="20" xfId="0" applyFont="1" applyFill="1" applyBorder="1">
      <alignment vertical="top" wrapText="1"/>
    </xf>
    <xf numFmtId="3" fontId="39" fillId="9" borderId="20" xfId="2" applyNumberFormat="1" applyFont="1" applyFill="1" applyBorder="1" applyAlignment="1" applyProtection="1">
      <alignment horizontal="right"/>
      <protection locked="0"/>
    </xf>
    <xf numFmtId="3" fontId="39" fillId="9" borderId="20" xfId="2" applyNumberFormat="1" applyFont="1" applyFill="1" applyBorder="1" applyAlignment="1">
      <alignment horizontal="right"/>
    </xf>
    <xf numFmtId="3" fontId="37" fillId="9" borderId="20" xfId="2" applyNumberFormat="1" applyFont="1" applyFill="1" applyBorder="1" applyAlignment="1">
      <alignment horizontal="right"/>
    </xf>
    <xf numFmtId="3" fontId="37" fillId="9" borderId="20" xfId="2" applyNumberFormat="1" applyFont="1" applyFill="1" applyBorder="1" applyAlignment="1" applyProtection="1">
      <alignment horizontal="right"/>
      <protection locked="0"/>
    </xf>
    <xf numFmtId="3" fontId="18" fillId="9" borderId="21" xfId="2" applyNumberFormat="1" applyFont="1" applyFill="1" applyBorder="1" applyAlignment="1" applyProtection="1">
      <alignment horizontal="right"/>
    </xf>
    <xf numFmtId="3" fontId="15" fillId="9" borderId="21" xfId="2" applyNumberFormat="1" applyFont="1" applyFill="1" applyBorder="1" applyAlignment="1" applyProtection="1">
      <alignment horizontal="right"/>
    </xf>
    <xf numFmtId="0" fontId="37" fillId="11" borderId="20" xfId="0" applyFont="1" applyFill="1" applyBorder="1" applyAlignment="1">
      <alignment wrapText="1"/>
    </xf>
    <xf numFmtId="3" fontId="15" fillId="11" borderId="6" xfId="0" applyNumberFormat="1" applyFont="1" applyFill="1" applyBorder="1" applyAlignment="1" applyProtection="1">
      <alignment horizontal="center"/>
    </xf>
    <xf numFmtId="165" fontId="39" fillId="3" borderId="11" xfId="2" applyNumberFormat="1" applyFont="1" applyBorder="1" applyAlignment="1" applyProtection="1"/>
    <xf numFmtId="0" fontId="15" fillId="11" borderId="0" xfId="0" applyFont="1" applyFill="1" applyBorder="1" applyAlignment="1"/>
    <xf numFmtId="0" fontId="15" fillId="11" borderId="13" xfId="0" applyFont="1" applyFill="1" applyBorder="1" applyProtection="1">
      <alignment vertical="top" wrapText="1"/>
      <protection locked="0"/>
    </xf>
    <xf numFmtId="0" fontId="18" fillId="14" borderId="1" xfId="2" applyNumberFormat="1" applyFont="1" applyFill="1" applyAlignment="1" applyProtection="1">
      <alignment horizontal="center"/>
    </xf>
    <xf numFmtId="0" fontId="18" fillId="11" borderId="0" xfId="0" applyFont="1" applyFill="1" applyBorder="1" applyAlignment="1" applyProtection="1">
      <alignment horizontal="center"/>
      <protection locked="0"/>
    </xf>
    <xf numFmtId="0" fontId="18" fillId="11" borderId="0" xfId="0" applyFont="1" applyFill="1" applyBorder="1" applyAlignment="1" applyProtection="1">
      <alignment horizontal="center" wrapText="1"/>
      <protection locked="0"/>
    </xf>
    <xf numFmtId="3" fontId="15" fillId="14" borderId="14" xfId="0" applyNumberFormat="1" applyFont="1" applyFill="1" applyBorder="1" applyAlignment="1" applyProtection="1">
      <alignment horizontal="right"/>
    </xf>
    <xf numFmtId="3" fontId="15" fillId="11" borderId="0" xfId="0" applyNumberFormat="1" applyFont="1" applyFill="1" applyBorder="1" applyAlignment="1" applyProtection="1">
      <alignment horizontal="right" wrapText="1"/>
    </xf>
    <xf numFmtId="3" fontId="18" fillId="11" borderId="14" xfId="0" applyNumberFormat="1" applyFont="1" applyFill="1" applyBorder="1" applyAlignment="1" applyProtection="1">
      <alignment horizontal="right"/>
    </xf>
    <xf numFmtId="3" fontId="15" fillId="11" borderId="1" xfId="2" applyNumberFormat="1" applyFont="1" applyFill="1" applyAlignment="1" applyProtection="1">
      <alignment horizontal="right"/>
    </xf>
    <xf numFmtId="166" fontId="18" fillId="11" borderId="14" xfId="0" applyNumberFormat="1" applyFont="1" applyFill="1" applyBorder="1" applyAlignment="1">
      <alignment horizontal="center"/>
    </xf>
    <xf numFmtId="0" fontId="39" fillId="11" borderId="0" xfId="14" applyFont="1" applyFill="1"/>
    <xf numFmtId="0" fontId="37" fillId="11" borderId="0" xfId="14" applyFont="1" applyFill="1"/>
    <xf numFmtId="0" fontId="52" fillId="11" borderId="20" xfId="14" applyFont="1" applyFill="1" applyBorder="1"/>
    <xf numFmtId="0" fontId="53" fillId="11" borderId="20" xfId="14" applyFont="1" applyFill="1" applyBorder="1" applyAlignment="1">
      <alignment horizontal="center" vertical="center" wrapText="1"/>
    </xf>
    <xf numFmtId="165" fontId="52" fillId="11" borderId="20" xfId="20" applyNumberFormat="1" applyFont="1" applyFill="1" applyBorder="1"/>
    <xf numFmtId="4" fontId="52" fillId="11" borderId="20" xfId="14" applyNumberFormat="1" applyFont="1" applyFill="1" applyBorder="1"/>
    <xf numFmtId="4" fontId="69" fillId="11" borderId="0" xfId="14" applyNumberFormat="1" applyFont="1" applyFill="1"/>
    <xf numFmtId="0" fontId="37" fillId="11" borderId="0" xfId="14" quotePrefix="1" applyFont="1" applyFill="1"/>
    <xf numFmtId="0" fontId="69" fillId="11" borderId="0" xfId="14" applyFont="1" applyFill="1" applyAlignment="1">
      <alignment horizontal="right"/>
    </xf>
    <xf numFmtId="0" fontId="37" fillId="11" borderId="20" xfId="14" applyFont="1" applyFill="1" applyBorder="1" applyAlignment="1">
      <alignment horizontal="center" vertical="center" wrapText="1"/>
    </xf>
    <xf numFmtId="0" fontId="37" fillId="11" borderId="20" xfId="14" applyFont="1" applyFill="1" applyBorder="1" applyAlignment="1">
      <alignment horizontal="center" vertical="center"/>
    </xf>
    <xf numFmtId="170" fontId="37" fillId="11" borderId="20" xfId="21" applyNumberFormat="1" applyFont="1" applyFill="1" applyBorder="1"/>
    <xf numFmtId="10" fontId="37" fillId="11" borderId="20" xfId="14" applyNumberFormat="1" applyFont="1" applyFill="1" applyBorder="1"/>
    <xf numFmtId="4" fontId="37" fillId="11" borderId="20" xfId="2" applyNumberFormat="1" applyFont="1" applyFill="1" applyBorder="1" applyAlignment="1"/>
    <xf numFmtId="170" fontId="37" fillId="11" borderId="20" xfId="20" applyNumberFormat="1" applyFont="1" applyFill="1" applyBorder="1"/>
    <xf numFmtId="170" fontId="69" fillId="11" borderId="0" xfId="20" applyNumberFormat="1" applyFont="1" applyFill="1"/>
    <xf numFmtId="4" fontId="37" fillId="11" borderId="0" xfId="2" quotePrefix="1" applyNumberFormat="1" applyFont="1" applyFill="1" applyBorder="1" applyAlignment="1"/>
    <xf numFmtId="4" fontId="37" fillId="11" borderId="20" xfId="14" applyNumberFormat="1" applyFont="1" applyFill="1" applyBorder="1" applyAlignment="1">
      <alignment horizontal="center"/>
    </xf>
    <xf numFmtId="3" fontId="54" fillId="11" borderId="0" xfId="14" applyNumberFormat="1" applyFont="1" applyFill="1"/>
    <xf numFmtId="9" fontId="15" fillId="0" borderId="0" xfId="20" applyFont="1" applyAlignment="1" applyProtection="1">
      <alignment vertical="top" wrapText="1"/>
      <protection locked="0"/>
    </xf>
    <xf numFmtId="10" fontId="30" fillId="11" borderId="10" xfId="20" applyNumberFormat="1" applyFont="1" applyFill="1" applyBorder="1" applyAlignment="1" applyProtection="1">
      <alignment vertical="top" wrapText="1"/>
    </xf>
    <xf numFmtId="165" fontId="37" fillId="8" borderId="20" xfId="20" applyNumberFormat="1" applyFont="1" applyFill="1" applyBorder="1"/>
    <xf numFmtId="0" fontId="15" fillId="8" borderId="0" xfId="0" applyFont="1" applyFill="1" applyProtection="1">
      <alignment vertical="top" wrapText="1"/>
      <protection locked="0"/>
    </xf>
    <xf numFmtId="4" fontId="30" fillId="11" borderId="10" xfId="0" applyNumberFormat="1" applyFont="1" applyFill="1" applyBorder="1" applyAlignment="1" applyProtection="1">
      <alignment vertical="top" wrapText="1"/>
    </xf>
    <xf numFmtId="4" fontId="38" fillId="11" borderId="10" xfId="0" applyNumberFormat="1" applyFont="1" applyFill="1" applyBorder="1" applyAlignment="1" applyProtection="1">
      <alignment vertical="top" wrapText="1"/>
    </xf>
    <xf numFmtId="4" fontId="30" fillId="11" borderId="10" xfId="20" applyNumberFormat="1" applyFont="1" applyFill="1" applyBorder="1" applyAlignment="1" applyProtection="1">
      <alignment vertical="top" wrapText="1"/>
    </xf>
    <xf numFmtId="10" fontId="38" fillId="11" borderId="10" xfId="20" applyNumberFormat="1" applyFont="1" applyFill="1" applyBorder="1" applyAlignment="1" applyProtection="1">
      <alignment vertical="top" wrapText="1"/>
    </xf>
    <xf numFmtId="10" fontId="29" fillId="11" borderId="10" xfId="20" applyNumberFormat="1" applyFont="1" applyFill="1" applyBorder="1"/>
    <xf numFmtId="165" fontId="2" fillId="11" borderId="0" xfId="18" applyNumberFormat="1" applyFont="1" applyFill="1" applyProtection="1">
      <alignment vertical="top"/>
      <protection locked="0"/>
    </xf>
    <xf numFmtId="165" fontId="15" fillId="11" borderId="0" xfId="0" applyNumberFormat="1" applyFont="1" applyFill="1" applyProtection="1">
      <alignment vertical="top" wrapText="1"/>
      <protection locked="0"/>
    </xf>
    <xf numFmtId="0" fontId="2" fillId="11" borderId="0" xfId="18" applyFont="1" applyFill="1" applyProtection="1">
      <alignment vertical="top"/>
      <protection locked="0"/>
    </xf>
    <xf numFmtId="0" fontId="55" fillId="0" borderId="0" xfId="0" applyFont="1" applyAlignment="1"/>
    <xf numFmtId="0" fontId="56" fillId="11" borderId="0" xfId="0" applyFont="1" applyFill="1" applyAlignment="1"/>
    <xf numFmtId="0" fontId="57" fillId="11" borderId="0" xfId="0" applyFont="1" applyFill="1" applyAlignment="1"/>
    <xf numFmtId="3" fontId="56" fillId="11" borderId="0" xfId="0" applyNumberFormat="1" applyFont="1" applyFill="1" applyAlignment="1"/>
    <xf numFmtId="0" fontId="50" fillId="11" borderId="0" xfId="0" applyFont="1" applyFill="1" applyAlignment="1"/>
    <xf numFmtId="0" fontId="58" fillId="11" borderId="0" xfId="0" applyFont="1" applyFill="1" applyAlignment="1"/>
    <xf numFmtId="0" fontId="58" fillId="0" borderId="0" xfId="0" applyFont="1" applyFill="1" applyAlignment="1"/>
    <xf numFmtId="3" fontId="58" fillId="11" borderId="0" xfId="0" applyNumberFormat="1" applyFont="1" applyFill="1" applyAlignment="1"/>
    <xf numFmtId="0" fontId="0" fillId="11" borderId="0" xfId="0" applyFill="1" applyAlignment="1"/>
    <xf numFmtId="0" fontId="58" fillId="11" borderId="0" xfId="0" applyFont="1" applyFill="1" applyBorder="1" applyAlignment="1"/>
    <xf numFmtId="3" fontId="58" fillId="11" borderId="0" xfId="0" applyNumberFormat="1" applyFont="1" applyFill="1" applyBorder="1" applyAlignment="1"/>
    <xf numFmtId="0" fontId="50" fillId="0" borderId="0" xfId="0" applyFont="1" applyFill="1" applyBorder="1" applyAlignment="1"/>
    <xf numFmtId="3" fontId="0" fillId="11" borderId="0" xfId="0" applyNumberFormat="1" applyFill="1" applyAlignment="1"/>
    <xf numFmtId="9" fontId="0" fillId="11" borderId="0" xfId="0" applyNumberFormat="1" applyFill="1" applyAlignment="1"/>
    <xf numFmtId="0" fontId="39" fillId="11" borderId="0" xfId="0" applyFont="1" applyFill="1" applyBorder="1" applyAlignment="1"/>
    <xf numFmtId="0" fontId="37" fillId="11" borderId="0" xfId="0" applyFont="1" applyFill="1" applyBorder="1" applyAlignment="1"/>
    <xf numFmtId="0" fontId="37" fillId="11" borderId="36" xfId="0" applyFont="1" applyFill="1" applyBorder="1" applyAlignment="1"/>
    <xf numFmtId="3" fontId="37" fillId="11" borderId="36" xfId="0" applyNumberFormat="1" applyFont="1" applyFill="1" applyBorder="1" applyAlignment="1"/>
    <xf numFmtId="0" fontId="37" fillId="11" borderId="37" xfId="0" applyFont="1" applyFill="1" applyBorder="1" applyAlignment="1"/>
    <xf numFmtId="0" fontId="39" fillId="11" borderId="37" xfId="0" applyFont="1" applyFill="1" applyBorder="1" applyAlignment="1"/>
    <xf numFmtId="0" fontId="37" fillId="11" borderId="0" xfId="0" applyFont="1" applyFill="1" applyAlignment="1"/>
    <xf numFmtId="171" fontId="37" fillId="11" borderId="38" xfId="0" applyNumberFormat="1" applyFont="1" applyFill="1" applyBorder="1" applyAlignment="1">
      <alignment horizontal="center" vertical="center"/>
    </xf>
    <xf numFmtId="171" fontId="37" fillId="11" borderId="39" xfId="0" applyNumberFormat="1" applyFont="1" applyFill="1" applyBorder="1" applyAlignment="1">
      <alignment horizontal="center" vertical="center"/>
    </xf>
    <xf numFmtId="3" fontId="37" fillId="11" borderId="39" xfId="0" applyNumberFormat="1" applyFont="1" applyFill="1" applyBorder="1" applyAlignment="1">
      <alignment horizontal="center" vertical="center"/>
    </xf>
    <xf numFmtId="171" fontId="37" fillId="11" borderId="40" xfId="0" applyNumberFormat="1" applyFont="1" applyFill="1" applyBorder="1" applyAlignment="1">
      <alignment horizontal="center" vertical="center"/>
    </xf>
    <xf numFmtId="171" fontId="37" fillId="11" borderId="41" xfId="0" applyNumberFormat="1" applyFont="1" applyFill="1" applyBorder="1" applyAlignment="1">
      <alignment horizontal="center" vertical="center"/>
    </xf>
    <xf numFmtId="0" fontId="37" fillId="11" borderId="0" xfId="0" applyFont="1" applyFill="1" applyAlignment="1">
      <alignment vertical="center"/>
    </xf>
    <xf numFmtId="0" fontId="37" fillId="11" borderId="20" xfId="0" applyFont="1" applyFill="1" applyBorder="1" applyAlignment="1"/>
    <xf numFmtId="0" fontId="37" fillId="11" borderId="42" xfId="0" applyFont="1" applyFill="1" applyBorder="1" applyAlignment="1"/>
    <xf numFmtId="0" fontId="37" fillId="11" borderId="43" xfId="0" applyFont="1" applyFill="1" applyBorder="1" applyAlignment="1"/>
    <xf numFmtId="0" fontId="37" fillId="11" borderId="44" xfId="0" applyFont="1" applyFill="1" applyBorder="1" applyAlignment="1"/>
    <xf numFmtId="0" fontId="37" fillId="11" borderId="20" xfId="0" applyFont="1" applyFill="1" applyBorder="1" applyAlignment="1">
      <alignment horizontal="center"/>
    </xf>
    <xf numFmtId="0" fontId="59" fillId="11" borderId="20" xfId="0" applyFont="1" applyFill="1" applyBorder="1" applyAlignment="1">
      <alignment horizontal="center"/>
    </xf>
    <xf numFmtId="0" fontId="37" fillId="11" borderId="21" xfId="0" applyFont="1" applyFill="1" applyBorder="1" applyAlignment="1">
      <alignment horizontal="center"/>
    </xf>
    <xf numFmtId="0" fontId="37" fillId="11" borderId="45" xfId="0" applyFont="1" applyFill="1" applyBorder="1" applyAlignment="1"/>
    <xf numFmtId="0" fontId="37" fillId="11" borderId="34" xfId="0" applyFont="1" applyFill="1" applyBorder="1" applyAlignment="1">
      <alignment horizontal="center"/>
    </xf>
    <xf numFmtId="0" fontId="39" fillId="11" borderId="43" xfId="0" applyFont="1" applyFill="1" applyBorder="1" applyAlignment="1"/>
    <xf numFmtId="0" fontId="39" fillId="11" borderId="44" xfId="0" applyFont="1" applyFill="1" applyBorder="1" applyAlignment="1"/>
    <xf numFmtId="3" fontId="37" fillId="11" borderId="20" xfId="0" applyNumberFormat="1" applyFont="1" applyFill="1" applyBorder="1" applyAlignment="1"/>
    <xf numFmtId="0" fontId="37" fillId="11" borderId="46" xfId="0" applyFont="1" applyFill="1" applyBorder="1" applyAlignment="1"/>
    <xf numFmtId="3" fontId="37" fillId="11" borderId="47" xfId="0" applyNumberFormat="1" applyFont="1" applyFill="1" applyBorder="1" applyAlignment="1"/>
    <xf numFmtId="0" fontId="37" fillId="11" borderId="48" xfId="0" applyFont="1" applyFill="1" applyBorder="1" applyAlignment="1"/>
    <xf numFmtId="3" fontId="37" fillId="11" borderId="49" xfId="0" applyNumberFormat="1" applyFont="1" applyFill="1" applyBorder="1" applyAlignment="1">
      <alignment horizontal="center"/>
    </xf>
    <xf numFmtId="3" fontId="37" fillId="11" borderId="50" xfId="0" applyNumberFormat="1" applyFont="1" applyFill="1" applyBorder="1" applyAlignment="1">
      <alignment horizontal="center"/>
    </xf>
    <xf numFmtId="3" fontId="40" fillId="11" borderId="51" xfId="0" applyNumberFormat="1" applyFont="1" applyFill="1" applyBorder="1" applyAlignment="1">
      <alignment horizontal="center"/>
    </xf>
    <xf numFmtId="3" fontId="37" fillId="11" borderId="52" xfId="0" applyNumberFormat="1" applyFont="1" applyFill="1" applyBorder="1" applyAlignment="1">
      <alignment horizontal="center"/>
    </xf>
    <xf numFmtId="3" fontId="43" fillId="11" borderId="47" xfId="0" applyNumberFormat="1" applyFont="1" applyFill="1" applyBorder="1" applyAlignment="1">
      <alignment horizontal="center"/>
    </xf>
    <xf numFmtId="3" fontId="43" fillId="11" borderId="48" xfId="0" applyNumberFormat="1" applyFont="1" applyFill="1" applyBorder="1" applyAlignment="1">
      <alignment horizontal="center"/>
    </xf>
    <xf numFmtId="0" fontId="39" fillId="11" borderId="20" xfId="0" applyFont="1" applyFill="1" applyBorder="1" applyAlignment="1"/>
    <xf numFmtId="0" fontId="37" fillId="11" borderId="53" xfId="0" applyFont="1" applyFill="1" applyBorder="1" applyAlignment="1"/>
    <xf numFmtId="3" fontId="37" fillId="11" borderId="54" xfId="0" applyNumberFormat="1" applyFont="1" applyFill="1" applyBorder="1" applyAlignment="1"/>
    <xf numFmtId="0" fontId="37" fillId="11" borderId="55" xfId="0" applyFont="1" applyFill="1" applyBorder="1" applyAlignment="1"/>
    <xf numFmtId="169" fontId="37" fillId="11" borderId="56" xfId="0" applyNumberFormat="1" applyFont="1" applyFill="1" applyBorder="1" applyAlignment="1"/>
    <xf numFmtId="169" fontId="37" fillId="11" borderId="57" xfId="0" applyNumberFormat="1" applyFont="1" applyFill="1" applyBorder="1" applyAlignment="1"/>
    <xf numFmtId="169" fontId="37" fillId="11" borderId="58" xfId="0" applyNumberFormat="1" applyFont="1" applyFill="1" applyBorder="1" applyAlignment="1"/>
    <xf numFmtId="169" fontId="37" fillId="11" borderId="59" xfId="0" applyNumberFormat="1" applyFont="1" applyFill="1" applyBorder="1" applyAlignment="1"/>
    <xf numFmtId="3" fontId="37" fillId="11" borderId="56" xfId="0" applyNumberFormat="1" applyFont="1" applyFill="1" applyBorder="1" applyAlignment="1"/>
    <xf numFmtId="3" fontId="39" fillId="11" borderId="54" xfId="0" applyNumberFormat="1" applyFont="1" applyFill="1" applyBorder="1" applyAlignment="1"/>
    <xf numFmtId="3" fontId="39" fillId="11" borderId="55" xfId="0" applyNumberFormat="1" applyFont="1" applyFill="1" applyBorder="1" applyAlignment="1"/>
    <xf numFmtId="0" fontId="43" fillId="11" borderId="20" xfId="0" applyFont="1" applyFill="1" applyBorder="1" applyAlignment="1">
      <alignment horizontal="left" vertical="center"/>
    </xf>
    <xf numFmtId="0" fontId="37" fillId="11" borderId="0" xfId="0" applyFont="1" applyFill="1" applyBorder="1" applyAlignment="1">
      <alignment horizontal="right" vertical="center"/>
    </xf>
    <xf numFmtId="172" fontId="37" fillId="11" borderId="0" xfId="0" applyNumberFormat="1" applyFont="1" applyFill="1" applyBorder="1" applyAlignment="1">
      <alignment horizontal="right" vertical="center"/>
    </xf>
    <xf numFmtId="0" fontId="59" fillId="11" borderId="0" xfId="0" applyFont="1" applyFill="1" applyBorder="1" applyAlignment="1">
      <alignment horizontal="right" vertical="center"/>
    </xf>
    <xf numFmtId="1" fontId="37" fillId="11" borderId="0" xfId="0" applyNumberFormat="1" applyFont="1" applyFill="1" applyBorder="1" applyAlignment="1">
      <alignment horizontal="right" vertical="center"/>
    </xf>
    <xf numFmtId="0" fontId="37" fillId="11" borderId="20" xfId="0" applyFont="1" applyFill="1" applyBorder="1" applyAlignment="1">
      <alignment horizontal="left" vertical="center"/>
    </xf>
    <xf numFmtId="0" fontId="39" fillId="21" borderId="20" xfId="0" applyFont="1" applyFill="1" applyBorder="1" applyAlignment="1">
      <alignment wrapText="1"/>
    </xf>
    <xf numFmtId="173" fontId="37" fillId="11" borderId="20" xfId="0" applyNumberFormat="1" applyFont="1" applyFill="1" applyBorder="1" applyAlignment="1">
      <alignment vertical="center" wrapText="1"/>
    </xf>
    <xf numFmtId="0" fontId="39" fillId="9" borderId="20" xfId="0" applyFont="1" applyFill="1" applyBorder="1" applyAlignment="1">
      <alignment vertical="center" wrapText="1"/>
    </xf>
    <xf numFmtId="0" fontId="40" fillId="11" borderId="0" xfId="0" applyFont="1" applyFill="1" applyBorder="1" applyAlignment="1"/>
    <xf numFmtId="0" fontId="15" fillId="0" borderId="20" xfId="0" applyFont="1" applyBorder="1" applyAlignment="1">
      <alignment vertical="center" wrapText="1"/>
    </xf>
    <xf numFmtId="3" fontId="37" fillId="11" borderId="0" xfId="0" applyNumberFormat="1" applyFont="1" applyFill="1" applyBorder="1" applyAlignment="1"/>
    <xf numFmtId="0" fontId="37" fillId="0" borderId="20" xfId="0" applyFont="1" applyBorder="1" applyAlignment="1">
      <alignment vertical="center" wrapText="1"/>
    </xf>
    <xf numFmtId="0" fontId="39" fillId="9" borderId="20" xfId="0" applyFont="1" applyFill="1" applyBorder="1" applyAlignment="1">
      <alignment wrapText="1"/>
    </xf>
    <xf numFmtId="0" fontId="63" fillId="11" borderId="20" xfId="0" applyFont="1" applyFill="1" applyBorder="1" applyAlignment="1">
      <alignment wrapText="1"/>
    </xf>
    <xf numFmtId="0" fontId="63" fillId="11" borderId="0" xfId="0" applyFont="1" applyFill="1" applyBorder="1" applyAlignment="1"/>
    <xf numFmtId="0" fontId="37" fillId="11" borderId="20" xfId="0" applyFont="1" applyFill="1" applyBorder="1" applyAlignment="1">
      <alignment horizontal="left" wrapText="1"/>
    </xf>
    <xf numFmtId="0" fontId="43" fillId="22" borderId="20" xfId="0" applyFont="1" applyFill="1" applyBorder="1" applyAlignment="1">
      <alignment horizontal="left" wrapText="1"/>
    </xf>
    <xf numFmtId="0" fontId="43" fillId="11" borderId="0" xfId="0" applyFont="1" applyFill="1" applyBorder="1" applyAlignment="1"/>
    <xf numFmtId="0" fontId="65" fillId="11" borderId="20" xfId="0" applyFont="1" applyFill="1" applyBorder="1" applyAlignment="1"/>
    <xf numFmtId="0" fontId="37" fillId="0" borderId="20" xfId="0" applyFont="1" applyFill="1" applyBorder="1" applyAlignment="1">
      <alignment horizontal="left" vertical="center"/>
    </xf>
    <xf numFmtId="0" fontId="37" fillId="0" borderId="0" xfId="0" applyFont="1" applyFill="1" applyBorder="1" applyAlignment="1">
      <alignment horizontal="left" vertical="center" wrapText="1"/>
    </xf>
    <xf numFmtId="3" fontId="43" fillId="11" borderId="0" xfId="0" applyNumberFormat="1" applyFont="1" applyFill="1" applyBorder="1" applyAlignment="1"/>
    <xf numFmtId="3" fontId="40" fillId="11" borderId="0" xfId="0" applyNumberFormat="1" applyFont="1" applyFill="1" applyBorder="1" applyAlignment="1"/>
    <xf numFmtId="49" fontId="58" fillId="11" borderId="0" xfId="0" applyNumberFormat="1" applyFont="1" applyFill="1" applyBorder="1" applyAlignment="1"/>
    <xf numFmtId="0" fontId="50" fillId="11" borderId="0" xfId="0" applyFont="1" applyFill="1" applyBorder="1" applyAlignment="1"/>
    <xf numFmtId="0" fontId="0" fillId="11" borderId="0" xfId="0" applyFill="1" applyBorder="1" applyAlignment="1"/>
    <xf numFmtId="3" fontId="0" fillId="11" borderId="0" xfId="0" applyNumberFormat="1" applyFill="1" applyBorder="1" applyAlignment="1"/>
    <xf numFmtId="0" fontId="58" fillId="11" borderId="0" xfId="17" applyFont="1" applyFill="1"/>
    <xf numFmtId="0" fontId="50" fillId="11" borderId="0" xfId="0" applyFont="1" applyFill="1" applyAlignment="1">
      <alignment horizontal="left"/>
    </xf>
    <xf numFmtId="0" fontId="33" fillId="11" borderId="0" xfId="0" applyFont="1" applyFill="1" applyAlignment="1"/>
    <xf numFmtId="3" fontId="33" fillId="11" borderId="0" xfId="0" applyNumberFormat="1" applyFont="1" applyFill="1" applyAlignment="1"/>
    <xf numFmtId="0" fontId="58" fillId="11" borderId="0" xfId="0" quotePrefix="1" applyFont="1" applyFill="1" applyAlignment="1"/>
    <xf numFmtId="0" fontId="58" fillId="11" borderId="0" xfId="0" applyFont="1" applyFill="1" applyAlignment="1">
      <alignment horizontal="right"/>
    </xf>
    <xf numFmtId="0" fontId="58" fillId="11" borderId="0" xfId="0" quotePrefix="1" applyFont="1" applyFill="1" applyBorder="1" applyAlignment="1">
      <alignment horizontal="left"/>
    </xf>
    <xf numFmtId="0" fontId="67" fillId="11" borderId="0" xfId="0" applyFont="1" applyFill="1" applyAlignment="1"/>
    <xf numFmtId="0" fontId="18" fillId="11" borderId="0" xfId="0" applyFont="1" applyFill="1" applyAlignment="1">
      <alignment horizontal="left"/>
    </xf>
    <xf numFmtId="3" fontId="37" fillId="11" borderId="0" xfId="0" applyNumberFormat="1" applyFont="1" applyFill="1" applyAlignment="1"/>
    <xf numFmtId="0" fontId="58" fillId="11" borderId="0" xfId="0" applyFont="1" applyFill="1" applyAlignment="1">
      <alignment horizontal="left" indent="3"/>
    </xf>
    <xf numFmtId="0" fontId="58" fillId="11" borderId="0" xfId="0" applyFont="1" applyFill="1" applyAlignment="1">
      <alignment horizontal="left" indent="13"/>
    </xf>
    <xf numFmtId="0" fontId="58" fillId="11" borderId="0" xfId="0" quotePrefix="1" applyFont="1" applyFill="1" applyAlignment="1">
      <alignment horizontal="left"/>
    </xf>
    <xf numFmtId="0" fontId="58" fillId="11" borderId="0" xfId="0" quotePrefix="1" applyFont="1" applyFill="1" applyAlignment="1">
      <alignment horizontal="left" indent="13"/>
    </xf>
    <xf numFmtId="0" fontId="15" fillId="8" borderId="34" xfId="18" applyNumberFormat="1" applyFont="1" applyFill="1" applyBorder="1" applyAlignment="1" applyProtection="1">
      <alignment horizontal="right"/>
      <protection locked="0"/>
    </xf>
    <xf numFmtId="3" fontId="18" fillId="10" borderId="14" xfId="0" applyNumberFormat="1" applyFont="1" applyFill="1" applyBorder="1" applyAlignment="1" applyProtection="1">
      <protection locked="0"/>
    </xf>
    <xf numFmtId="0" fontId="37" fillId="8" borderId="20" xfId="0" applyFont="1" applyFill="1" applyBorder="1">
      <alignment vertical="top" wrapText="1"/>
    </xf>
    <xf numFmtId="165" fontId="15" fillId="8" borderId="34" xfId="18" applyNumberFormat="1" applyFont="1" applyFill="1" applyBorder="1" applyAlignment="1" applyProtection="1">
      <protection locked="0"/>
    </xf>
    <xf numFmtId="0" fontId="15" fillId="11" borderId="20" xfId="0" applyFont="1" applyFill="1" applyBorder="1" applyProtection="1">
      <alignment vertical="top" wrapText="1"/>
      <protection locked="0"/>
    </xf>
    <xf numFmtId="3" fontId="15" fillId="0" borderId="6" xfId="0" applyNumberFormat="1" applyFont="1" applyFill="1" applyBorder="1" applyAlignment="1" applyProtection="1">
      <alignment horizontal="center" wrapText="1"/>
    </xf>
    <xf numFmtId="3" fontId="18" fillId="11" borderId="6" xfId="0" applyNumberFormat="1" applyFont="1" applyFill="1" applyBorder="1" applyAlignment="1" applyProtection="1">
      <alignment horizontal="center"/>
    </xf>
    <xf numFmtId="166" fontId="15" fillId="11" borderId="6" xfId="0" applyNumberFormat="1" applyFont="1" applyFill="1" applyBorder="1" applyAlignment="1" applyProtection="1">
      <alignment horizontal="center"/>
    </xf>
    <xf numFmtId="166" fontId="18" fillId="11" borderId="6" xfId="0" applyNumberFormat="1" applyFont="1" applyFill="1" applyBorder="1" applyAlignment="1" applyProtection="1">
      <alignment horizontal="center"/>
    </xf>
    <xf numFmtId="3" fontId="15" fillId="0" borderId="6" xfId="0" applyNumberFormat="1" applyFont="1" applyFill="1" applyBorder="1" applyAlignment="1" applyProtection="1">
      <alignment horizontal="center"/>
    </xf>
    <xf numFmtId="0" fontId="32" fillId="14" borderId="22" xfId="0" applyFont="1" applyFill="1" applyBorder="1" applyProtection="1">
      <alignment vertical="top" wrapText="1"/>
    </xf>
    <xf numFmtId="0" fontId="15" fillId="11" borderId="0" xfId="0" applyFont="1" applyFill="1" applyBorder="1" applyProtection="1">
      <alignment vertical="top" wrapText="1"/>
    </xf>
    <xf numFmtId="0" fontId="18" fillId="11" borderId="0" xfId="0" applyFont="1" applyFill="1" applyBorder="1" applyAlignment="1" applyProtection="1">
      <alignment horizontal="center"/>
    </xf>
    <xf numFmtId="3" fontId="15" fillId="11" borderId="0" xfId="0" applyNumberFormat="1" applyFont="1" applyFill="1" applyBorder="1" applyAlignment="1" applyProtection="1">
      <alignment horizontal="center"/>
    </xf>
    <xf numFmtId="3" fontId="15" fillId="0" borderId="0" xfId="0" applyNumberFormat="1" applyFont="1" applyFill="1" applyBorder="1" applyAlignment="1" applyProtection="1">
      <alignment horizontal="center" wrapText="1"/>
    </xf>
    <xf numFmtId="3" fontId="18" fillId="11" borderId="0" xfId="0" applyNumberFormat="1" applyFont="1" applyFill="1" applyBorder="1" applyAlignment="1" applyProtection="1">
      <alignment horizontal="center"/>
    </xf>
    <xf numFmtId="166" fontId="15" fillId="11" borderId="0" xfId="0" applyNumberFormat="1" applyFont="1" applyFill="1" applyBorder="1" applyAlignment="1" applyProtection="1">
      <alignment horizontal="center"/>
    </xf>
    <xf numFmtId="166" fontId="18" fillId="11" borderId="0" xfId="0" applyNumberFormat="1" applyFont="1" applyFill="1" applyBorder="1" applyAlignment="1" applyProtection="1">
      <alignment horizontal="center"/>
    </xf>
    <xf numFmtId="3" fontId="15" fillId="0" borderId="0" xfId="0" applyNumberFormat="1" applyFont="1" applyFill="1" applyBorder="1" applyAlignment="1" applyProtection="1">
      <alignment horizontal="center"/>
    </xf>
    <xf numFmtId="3" fontId="15" fillId="11" borderId="20" xfId="0" applyNumberFormat="1" applyFont="1" applyFill="1" applyBorder="1" applyAlignment="1" applyProtection="1">
      <alignment horizontal="center"/>
    </xf>
    <xf numFmtId="3" fontId="15" fillId="0" borderId="20" xfId="0" applyNumberFormat="1" applyFont="1" applyFill="1" applyBorder="1" applyAlignment="1" applyProtection="1">
      <alignment horizontal="center" wrapText="1"/>
    </xf>
    <xf numFmtId="3" fontId="18" fillId="11" borderId="20" xfId="0" applyNumberFormat="1" applyFont="1" applyFill="1" applyBorder="1" applyAlignment="1" applyProtection="1">
      <alignment horizontal="center"/>
    </xf>
    <xf numFmtId="166" fontId="15" fillId="11" borderId="20" xfId="0" applyNumberFormat="1" applyFont="1" applyFill="1" applyBorder="1" applyAlignment="1" applyProtection="1">
      <alignment horizontal="center"/>
    </xf>
    <xf numFmtId="166" fontId="18" fillId="11" borderId="20" xfId="0" applyNumberFormat="1" applyFont="1" applyFill="1" applyBorder="1" applyAlignment="1" applyProtection="1">
      <alignment horizontal="center"/>
    </xf>
    <xf numFmtId="3" fontId="15" fillId="0" borderId="20" xfId="0" applyNumberFormat="1" applyFont="1" applyFill="1" applyBorder="1" applyAlignment="1" applyProtection="1">
      <alignment horizontal="center"/>
    </xf>
    <xf numFmtId="2" fontId="15" fillId="11" borderId="20" xfId="2" applyNumberFormat="1" applyFont="1" applyFill="1" applyBorder="1" applyAlignment="1" applyProtection="1"/>
    <xf numFmtId="3" fontId="18" fillId="14" borderId="60" xfId="2" applyNumberFormat="1" applyFont="1" applyFill="1" applyBorder="1" applyAlignment="1" applyProtection="1">
      <alignment horizontal="right"/>
      <protection locked="0"/>
    </xf>
    <xf numFmtId="0" fontId="54" fillId="9" borderId="20" xfId="0" applyFont="1" applyFill="1" applyBorder="1" applyProtection="1">
      <alignment vertical="top" wrapText="1"/>
      <protection locked="0"/>
    </xf>
    <xf numFmtId="0" fontId="50" fillId="8" borderId="0" xfId="0" applyFont="1" applyFill="1">
      <alignment vertical="top" wrapText="1"/>
    </xf>
    <xf numFmtId="0" fontId="39" fillId="11" borderId="0" xfId="0" applyFont="1" applyFill="1" applyProtection="1">
      <alignment vertical="top" wrapText="1"/>
      <protection locked="0"/>
    </xf>
    <xf numFmtId="0" fontId="39" fillId="8" borderId="0" xfId="0" applyFont="1" applyFill="1">
      <alignment vertical="top" wrapText="1"/>
    </xf>
    <xf numFmtId="10" fontId="15" fillId="0" borderId="0" xfId="0" applyNumberFormat="1" applyFont="1">
      <alignment vertical="top" wrapText="1"/>
    </xf>
    <xf numFmtId="9" fontId="15" fillId="0" borderId="0" xfId="0" applyNumberFormat="1" applyFont="1">
      <alignment vertical="top" wrapText="1"/>
    </xf>
    <xf numFmtId="10" fontId="15" fillId="8" borderId="20" xfId="20" applyNumberFormat="1" applyFont="1" applyFill="1" applyBorder="1" applyAlignment="1" applyProtection="1">
      <protection locked="0"/>
    </xf>
    <xf numFmtId="4" fontId="37" fillId="0" borderId="20" xfId="0" applyNumberFormat="1" applyFont="1" applyBorder="1" applyAlignment="1"/>
    <xf numFmtId="4" fontId="37" fillId="0" borderId="43" xfId="0" applyNumberFormat="1" applyFont="1" applyBorder="1" applyAlignment="1"/>
    <xf numFmtId="4" fontId="37" fillId="11" borderId="44" xfId="20" applyNumberFormat="1" applyFont="1" applyFill="1" applyBorder="1" applyAlignment="1">
      <alignment horizontal="right" vertical="center"/>
    </xf>
    <xf numFmtId="4" fontId="37" fillId="11" borderId="20" xfId="0" applyNumberFormat="1" applyFont="1" applyFill="1" applyBorder="1" applyAlignment="1">
      <alignment horizontal="right" vertical="center"/>
    </xf>
    <xf numFmtId="4" fontId="37" fillId="11" borderId="21" xfId="0" applyNumberFormat="1" applyFont="1" applyFill="1" applyBorder="1" applyAlignment="1">
      <alignment horizontal="right" vertical="center"/>
    </xf>
    <xf numFmtId="4" fontId="37" fillId="11" borderId="45" xfId="0" applyNumberFormat="1" applyFont="1" applyFill="1" applyBorder="1" applyAlignment="1">
      <alignment horizontal="right" vertical="center"/>
    </xf>
    <xf numFmtId="4" fontId="37" fillId="11" borderId="34" xfId="0" applyNumberFormat="1" applyFont="1" applyFill="1" applyBorder="1" applyAlignment="1">
      <alignment horizontal="right" vertical="center"/>
    </xf>
    <xf numFmtId="4" fontId="59" fillId="11" borderId="20" xfId="0" applyNumberFormat="1" applyFont="1" applyFill="1" applyBorder="1" applyAlignment="1">
      <alignment horizontal="right" vertical="center"/>
    </xf>
    <xf numFmtId="4" fontId="59" fillId="11" borderId="0" xfId="0" applyNumberFormat="1" applyFont="1" applyFill="1" applyBorder="1" applyAlignment="1">
      <alignment horizontal="right" vertical="center"/>
    </xf>
    <xf numFmtId="4" fontId="61" fillId="11" borderId="20" xfId="0" applyNumberFormat="1" applyFont="1" applyFill="1" applyBorder="1" applyAlignment="1">
      <alignment horizontal="right" vertical="center"/>
    </xf>
    <xf numFmtId="4" fontId="37" fillId="11" borderId="0" xfId="0" applyNumberFormat="1" applyFont="1" applyFill="1" applyBorder="1" applyAlignment="1">
      <alignment horizontal="right" vertical="center"/>
    </xf>
    <xf numFmtId="4" fontId="37" fillId="11" borderId="43" xfId="0" applyNumberFormat="1" applyFont="1" applyFill="1" applyBorder="1" applyAlignment="1">
      <alignment horizontal="right" vertical="center"/>
    </xf>
    <xf numFmtId="4" fontId="62" fillId="11" borderId="20" xfId="0" applyNumberFormat="1" applyFont="1" applyFill="1" applyBorder="1" applyAlignment="1">
      <alignment horizontal="right" vertical="center"/>
    </xf>
    <xf numFmtId="4" fontId="0" fillId="0" borderId="61" xfId="0" applyNumberFormat="1" applyBorder="1" applyAlignment="1"/>
    <xf numFmtId="4" fontId="39" fillId="21" borderId="20" xfId="0" applyNumberFormat="1" applyFont="1" applyFill="1" applyBorder="1" applyAlignment="1"/>
    <xf numFmtId="4" fontId="39" fillId="21" borderId="62" xfId="0" applyNumberFormat="1" applyFont="1" applyFill="1" applyBorder="1" applyAlignment="1"/>
    <xf numFmtId="4" fontId="37" fillId="21" borderId="63" xfId="20" applyNumberFormat="1" applyFont="1" applyFill="1" applyBorder="1"/>
    <xf numFmtId="4" fontId="39" fillId="21" borderId="64" xfId="0" applyNumberFormat="1" applyFont="1" applyFill="1" applyBorder="1" applyAlignment="1"/>
    <xf numFmtId="4" fontId="39" fillId="21" borderId="65" xfId="0" applyNumberFormat="1" applyFont="1" applyFill="1" applyBorder="1" applyAlignment="1"/>
    <xf numFmtId="4" fontId="39" fillId="21" borderId="66" xfId="0" applyNumberFormat="1" applyFont="1" applyFill="1" applyBorder="1" applyAlignment="1"/>
    <xf numFmtId="4" fontId="39" fillId="21" borderId="67" xfId="0" applyNumberFormat="1" applyFont="1" applyFill="1" applyBorder="1" applyAlignment="1"/>
    <xf numFmtId="4" fontId="39" fillId="11" borderId="0" xfId="0" applyNumberFormat="1" applyFont="1" applyFill="1" applyBorder="1" applyAlignment="1"/>
    <xf numFmtId="4" fontId="37" fillId="11" borderId="20" xfId="0" applyNumberFormat="1" applyFont="1" applyFill="1" applyBorder="1" applyAlignment="1"/>
    <xf numFmtId="4" fontId="37" fillId="11" borderId="42" xfId="0" applyNumberFormat="1" applyFont="1" applyFill="1" applyBorder="1" applyAlignment="1"/>
    <xf numFmtId="4" fontId="37" fillId="11" borderId="54" xfId="0" applyNumberFormat="1" applyFont="1" applyFill="1" applyBorder="1" applyAlignment="1"/>
    <xf numFmtId="4" fontId="37" fillId="11" borderId="44" xfId="0" applyNumberFormat="1" applyFont="1" applyFill="1" applyBorder="1" applyAlignment="1"/>
    <xf numFmtId="4" fontId="37" fillId="11" borderId="34" xfId="0" applyNumberFormat="1" applyFont="1" applyFill="1" applyBorder="1" applyAlignment="1"/>
    <xf numFmtId="4" fontId="37" fillId="11" borderId="21" xfId="0" applyNumberFormat="1" applyFont="1" applyFill="1" applyBorder="1" applyAlignment="1"/>
    <xf numFmtId="4" fontId="37" fillId="11" borderId="68" xfId="0" applyNumberFormat="1" applyFont="1" applyFill="1" applyBorder="1" applyAlignment="1"/>
    <xf numFmtId="4" fontId="37" fillId="11" borderId="0" xfId="0" applyNumberFormat="1" applyFont="1" applyFill="1" applyBorder="1" applyAlignment="1"/>
    <xf numFmtId="4" fontId="39" fillId="11" borderId="43" xfId="0" applyNumberFormat="1" applyFont="1" applyFill="1" applyBorder="1" applyAlignment="1"/>
    <xf numFmtId="4" fontId="37" fillId="11" borderId="43" xfId="0" applyNumberFormat="1" applyFont="1" applyFill="1" applyBorder="1" applyAlignment="1"/>
    <xf numFmtId="4" fontId="60" fillId="11" borderId="34" xfId="0" applyNumberFormat="1" applyFont="1" applyFill="1" applyBorder="1" applyAlignment="1"/>
    <xf numFmtId="4" fontId="60" fillId="11" borderId="45" xfId="0" applyNumberFormat="1" applyFont="1" applyFill="1" applyBorder="1" applyAlignment="1"/>
    <xf numFmtId="4" fontId="39" fillId="21" borderId="69" xfId="0" applyNumberFormat="1" applyFont="1" applyFill="1" applyBorder="1" applyAlignment="1"/>
    <xf numFmtId="4" fontId="39" fillId="21" borderId="70" xfId="20" applyNumberFormat="1" applyFont="1" applyFill="1" applyBorder="1"/>
    <xf numFmtId="4" fontId="43" fillId="9" borderId="20" xfId="0" applyNumberFormat="1" applyFont="1" applyFill="1" applyBorder="1" applyAlignment="1"/>
    <xf numFmtId="4" fontId="40" fillId="9" borderId="71" xfId="0" applyNumberFormat="1" applyFont="1" applyFill="1" applyBorder="1" applyAlignment="1"/>
    <xf numFmtId="4" fontId="43" fillId="9" borderId="69" xfId="0" applyNumberFormat="1" applyFont="1" applyFill="1" applyBorder="1" applyAlignment="1"/>
    <xf numFmtId="4" fontId="40" fillId="9" borderId="70" xfId="0" applyNumberFormat="1" applyFont="1" applyFill="1" applyBorder="1" applyAlignment="1"/>
    <xf numFmtId="4" fontId="40" fillId="9" borderId="64" xfId="0" applyNumberFormat="1" applyFont="1" applyFill="1" applyBorder="1" applyAlignment="1"/>
    <xf numFmtId="4" fontId="40" fillId="11" borderId="0" xfId="0" applyNumberFormat="1" applyFont="1" applyFill="1" applyBorder="1" applyAlignment="1"/>
    <xf numFmtId="4" fontId="43" fillId="9" borderId="70" xfId="0" applyNumberFormat="1" applyFont="1" applyFill="1" applyBorder="1" applyAlignment="1"/>
    <xf numFmtId="4" fontId="37" fillId="11" borderId="72" xfId="0" applyNumberFormat="1" applyFont="1" applyFill="1" applyBorder="1" applyAlignment="1"/>
    <xf numFmtId="4" fontId="37" fillId="11" borderId="73" xfId="0" applyNumberFormat="1" applyFont="1" applyFill="1" applyBorder="1" applyAlignment="1"/>
    <xf numFmtId="4" fontId="37" fillId="11" borderId="74" xfId="0" applyNumberFormat="1" applyFont="1" applyFill="1" applyBorder="1" applyAlignment="1"/>
    <xf numFmtId="4" fontId="39" fillId="11" borderId="75" xfId="0" applyNumberFormat="1" applyFont="1" applyFill="1" applyBorder="1" applyAlignment="1"/>
    <xf numFmtId="4" fontId="37" fillId="11" borderId="76" xfId="0" applyNumberFormat="1" applyFont="1" applyFill="1" applyBorder="1" applyAlignment="1"/>
    <xf numFmtId="4" fontId="37" fillId="11" borderId="77" xfId="0" applyNumberFormat="1" applyFont="1" applyFill="1" applyBorder="1" applyAlignment="1"/>
    <xf numFmtId="4" fontId="37" fillId="11" borderId="78" xfId="0" applyNumberFormat="1" applyFont="1" applyFill="1" applyBorder="1" applyAlignment="1"/>
    <xf numFmtId="4" fontId="37" fillId="11" borderId="31" xfId="0" applyNumberFormat="1" applyFont="1" applyFill="1" applyBorder="1" applyAlignment="1"/>
    <xf numFmtId="4" fontId="37" fillId="11" borderId="45" xfId="0" applyNumberFormat="1" applyFont="1" applyFill="1" applyBorder="1" applyAlignment="1"/>
    <xf numFmtId="4" fontId="37" fillId="11" borderId="79" xfId="0" applyNumberFormat="1" applyFont="1" applyFill="1" applyBorder="1" applyAlignment="1"/>
    <xf numFmtId="4" fontId="37" fillId="11" borderId="80" xfId="0" applyNumberFormat="1" applyFont="1" applyFill="1" applyBorder="1" applyAlignment="1"/>
    <xf numFmtId="4" fontId="37" fillId="11" borderId="38" xfId="0" applyNumberFormat="1" applyFont="1" applyFill="1" applyBorder="1" applyAlignment="1"/>
    <xf numFmtId="4" fontId="39" fillId="11" borderId="81" xfId="0" applyNumberFormat="1" applyFont="1" applyFill="1" applyBorder="1" applyAlignment="1"/>
    <xf numFmtId="4" fontId="40" fillId="9" borderId="66" xfId="0" applyNumberFormat="1" applyFont="1" applyFill="1" applyBorder="1" applyAlignment="1"/>
    <xf numFmtId="4" fontId="40" fillId="9" borderId="67" xfId="0" applyNumberFormat="1" applyFont="1" applyFill="1" applyBorder="1" applyAlignment="1"/>
    <xf numFmtId="4" fontId="63" fillId="11" borderId="20" xfId="0" applyNumberFormat="1" applyFont="1" applyFill="1" applyBorder="1" applyAlignment="1"/>
    <xf numFmtId="4" fontId="63" fillId="11" borderId="36" xfId="0" applyNumberFormat="1" applyFont="1" applyFill="1" applyBorder="1" applyAlignment="1"/>
    <xf numFmtId="4" fontId="63" fillId="11" borderId="0" xfId="0" applyNumberFormat="1" applyFont="1" applyFill="1" applyBorder="1" applyAlignment="1"/>
    <xf numFmtId="4" fontId="64" fillId="11" borderId="82" xfId="0" applyNumberFormat="1" applyFont="1" applyFill="1" applyBorder="1" applyAlignment="1"/>
    <xf numFmtId="4" fontId="40" fillId="11" borderId="20" xfId="0" applyNumberFormat="1" applyFont="1" applyFill="1" applyBorder="1" applyAlignment="1"/>
    <xf numFmtId="4" fontId="40" fillId="11" borderId="53" xfId="0" applyNumberFormat="1" applyFont="1" applyFill="1" applyBorder="1" applyAlignment="1"/>
    <xf numFmtId="4" fontId="40" fillId="11" borderId="54" xfId="0" applyNumberFormat="1" applyFont="1" applyFill="1" applyBorder="1" applyAlignment="1"/>
    <xf numFmtId="4" fontId="40" fillId="11" borderId="55" xfId="0" applyNumberFormat="1" applyFont="1" applyFill="1" applyBorder="1" applyAlignment="1"/>
    <xf numFmtId="4" fontId="40" fillId="11" borderId="56" xfId="0" applyNumberFormat="1" applyFont="1" applyFill="1" applyBorder="1" applyAlignment="1"/>
    <xf numFmtId="4" fontId="37" fillId="11" borderId="58" xfId="0" applyNumberFormat="1" applyFont="1" applyFill="1" applyBorder="1" applyAlignment="1"/>
    <xf numFmtId="4" fontId="40" fillId="11" borderId="59" xfId="0" applyNumberFormat="1" applyFont="1" applyFill="1" applyBorder="1" applyAlignment="1"/>
    <xf numFmtId="4" fontId="43" fillId="11" borderId="55" xfId="0" applyNumberFormat="1" applyFont="1" applyFill="1" applyBorder="1" applyAlignment="1"/>
    <xf numFmtId="4" fontId="37" fillId="11" borderId="83" xfId="0" applyNumberFormat="1" applyFont="1" applyFill="1" applyBorder="1" applyAlignment="1"/>
    <xf numFmtId="4" fontId="37" fillId="11" borderId="81" xfId="0" applyNumberFormat="1" applyFont="1" applyFill="1" applyBorder="1" applyAlignment="1"/>
    <xf numFmtId="4" fontId="43" fillId="11" borderId="81" xfId="0" applyNumberFormat="1" applyFont="1" applyFill="1" applyBorder="1" applyAlignment="1"/>
    <xf numFmtId="4" fontId="43" fillId="11" borderId="20" xfId="0" applyNumberFormat="1" applyFont="1" applyFill="1" applyBorder="1" applyAlignment="1"/>
    <xf numFmtId="4" fontId="43" fillId="22" borderId="71" xfId="0" applyNumberFormat="1" applyFont="1" applyFill="1" applyBorder="1" applyAlignment="1"/>
    <xf numFmtId="4" fontId="43" fillId="22" borderId="69" xfId="0" applyNumberFormat="1" applyFont="1" applyFill="1" applyBorder="1" applyAlignment="1"/>
    <xf numFmtId="4" fontId="43" fillId="22" borderId="70" xfId="0" applyNumberFormat="1" applyFont="1" applyFill="1" applyBorder="1" applyAlignment="1"/>
    <xf numFmtId="4" fontId="43" fillId="22" borderId="84" xfId="0" applyNumberFormat="1" applyFont="1" applyFill="1" applyBorder="1" applyAlignment="1"/>
    <xf numFmtId="4" fontId="43" fillId="11" borderId="36" xfId="0" applyNumberFormat="1" applyFont="1" applyFill="1" applyBorder="1" applyAlignment="1"/>
    <xf numFmtId="4" fontId="43" fillId="11" borderId="82" xfId="0" applyNumberFormat="1" applyFont="1" applyFill="1" applyBorder="1" applyAlignment="1"/>
    <xf numFmtId="4" fontId="43" fillId="11" borderId="0" xfId="0" applyNumberFormat="1" applyFont="1" applyFill="1" applyBorder="1" applyAlignment="1"/>
    <xf numFmtId="4" fontId="43" fillId="11" borderId="85" xfId="0" applyNumberFormat="1" applyFont="1" applyFill="1" applyBorder="1" applyAlignment="1"/>
    <xf numFmtId="4" fontId="43" fillId="11" borderId="53" xfId="0" applyNumberFormat="1" applyFont="1" applyFill="1" applyBorder="1" applyAlignment="1"/>
    <xf numFmtId="4" fontId="43" fillId="11" borderId="43" xfId="0" applyNumberFormat="1" applyFont="1" applyFill="1" applyBorder="1" applyAlignment="1"/>
    <xf numFmtId="4" fontId="43" fillId="11" borderId="56" xfId="0" applyNumberFormat="1" applyFont="1" applyFill="1" applyBorder="1" applyAlignment="1"/>
    <xf numFmtId="4" fontId="43" fillId="11" borderId="59" xfId="0" applyNumberFormat="1" applyFont="1" applyFill="1" applyBorder="1" applyAlignment="1"/>
    <xf numFmtId="4" fontId="43" fillId="11" borderId="86" xfId="0" applyNumberFormat="1" applyFont="1" applyFill="1" applyBorder="1" applyAlignment="1"/>
    <xf numFmtId="10" fontId="37" fillId="11" borderId="42" xfId="20" applyNumberFormat="1" applyFont="1" applyFill="1" applyBorder="1" applyAlignment="1"/>
    <xf numFmtId="0" fontId="18" fillId="3" borderId="10" xfId="2" applyNumberFormat="1" applyFont="1" applyFill="1" applyBorder="1" applyAlignment="1" applyProtection="1">
      <alignment horizontal="center"/>
    </xf>
    <xf numFmtId="0" fontId="2" fillId="0" borderId="20" xfId="0" applyFont="1" applyFill="1" applyBorder="1">
      <alignment vertical="top" wrapText="1"/>
    </xf>
    <xf numFmtId="3" fontId="15" fillId="0" borderId="10" xfId="0" applyNumberFormat="1" applyFont="1" applyFill="1" applyBorder="1" applyAlignment="1" applyProtection="1">
      <alignment horizontal="right"/>
      <protection locked="0"/>
    </xf>
    <xf numFmtId="0" fontId="15" fillId="0" borderId="10" xfId="0" applyFont="1" applyFill="1" applyBorder="1" applyAlignment="1" applyProtection="1">
      <alignment horizontal="right"/>
      <protection locked="0"/>
    </xf>
    <xf numFmtId="0" fontId="18" fillId="23" borderId="10" xfId="2" applyNumberFormat="1" applyFont="1" applyFill="1" applyBorder="1" applyAlignment="1" applyProtection="1">
      <alignment horizontal="center"/>
    </xf>
    <xf numFmtId="170" fontId="37" fillId="11" borderId="44" xfId="20" applyNumberFormat="1" applyFont="1" applyFill="1" applyBorder="1" applyAlignment="1">
      <alignment horizontal="right" vertical="center"/>
    </xf>
    <xf numFmtId="170" fontId="37" fillId="21" borderId="63" xfId="20" applyNumberFormat="1" applyFont="1" applyFill="1" applyBorder="1"/>
    <xf numFmtId="170" fontId="39" fillId="11" borderId="44" xfId="20" applyNumberFormat="1" applyFont="1" applyFill="1" applyBorder="1" applyAlignment="1"/>
    <xf numFmtId="170" fontId="39" fillId="21" borderId="70" xfId="20" applyNumberFormat="1" applyFont="1" applyFill="1" applyBorder="1" applyAlignment="1"/>
    <xf numFmtId="9" fontId="70" fillId="15" borderId="1" xfId="20" applyFont="1" applyFill="1" applyBorder="1" applyAlignment="1" applyProtection="1">
      <alignment horizontal="right"/>
    </xf>
    <xf numFmtId="0" fontId="40" fillId="0" borderId="36" xfId="0" applyFont="1" applyFill="1" applyBorder="1" applyAlignment="1" applyProtection="1">
      <alignment vertical="top" wrapText="1"/>
    </xf>
    <xf numFmtId="9" fontId="70" fillId="15" borderId="87" xfId="20" applyFont="1" applyFill="1" applyBorder="1" applyAlignment="1" applyProtection="1">
      <alignment horizontal="right"/>
    </xf>
    <xf numFmtId="0" fontId="40" fillId="0" borderId="10" xfId="0" applyFont="1" applyFill="1" applyBorder="1" applyAlignment="1" applyProtection="1">
      <alignment horizontal="left" vertical="top" wrapText="1"/>
    </xf>
    <xf numFmtId="2" fontId="28" fillId="8" borderId="20" xfId="0" applyNumberFormat="1" applyFont="1" applyFill="1" applyBorder="1" applyAlignment="1" applyProtection="1">
      <protection locked="0"/>
    </xf>
    <xf numFmtId="2" fontId="2" fillId="0" borderId="20" xfId="0" applyNumberFormat="1" applyFont="1" applyFill="1" applyBorder="1" applyProtection="1">
      <alignment vertical="top" wrapText="1"/>
      <protection locked="0"/>
    </xf>
    <xf numFmtId="9" fontId="71" fillId="9" borderId="20" xfId="20" applyFont="1" applyFill="1" applyBorder="1" applyAlignment="1" applyProtection="1">
      <protection locked="0"/>
    </xf>
    <xf numFmtId="0" fontId="37" fillId="18" borderId="6" xfId="0" applyFont="1" applyFill="1" applyBorder="1" applyAlignment="1" applyProtection="1">
      <alignment horizontal="left"/>
    </xf>
    <xf numFmtId="0" fontId="37" fillId="11" borderId="34" xfId="0" applyFont="1" applyFill="1" applyBorder="1" applyAlignment="1"/>
    <xf numFmtId="0" fontId="18" fillId="0" borderId="0" xfId="0" applyFont="1" applyFill="1" applyBorder="1" applyAlignment="1">
      <alignment vertical="top" wrapText="1"/>
    </xf>
    <xf numFmtId="3" fontId="18" fillId="0" borderId="0" xfId="0" applyNumberFormat="1" applyFont="1" applyFill="1" applyBorder="1" applyAlignment="1">
      <alignment horizontal="center"/>
    </xf>
    <xf numFmtId="3" fontId="15" fillId="0" borderId="14" xfId="0" applyNumberFormat="1" applyFont="1" applyFill="1" applyBorder="1" applyAlignment="1" applyProtection="1">
      <alignment horizontal="right"/>
    </xf>
    <xf numFmtId="0" fontId="2" fillId="11" borderId="20" xfId="0" applyFont="1" applyFill="1" applyBorder="1">
      <alignment vertical="top" wrapText="1"/>
    </xf>
    <xf numFmtId="0" fontId="24" fillId="0" borderId="6" xfId="0" applyFont="1" applyBorder="1" applyProtection="1">
      <alignment vertical="top" wrapText="1"/>
      <protection locked="0"/>
    </xf>
    <xf numFmtId="0" fontId="15" fillId="0" borderId="31" xfId="0" applyFont="1" applyBorder="1" applyProtection="1">
      <alignment vertical="top" wrapText="1"/>
      <protection locked="0"/>
    </xf>
    <xf numFmtId="0" fontId="15" fillId="0" borderId="56" xfId="0" applyFont="1" applyBorder="1" applyProtection="1">
      <alignment vertical="top" wrapText="1"/>
      <protection locked="0"/>
    </xf>
    <xf numFmtId="3" fontId="15" fillId="0" borderId="14" xfId="0" applyNumberFormat="1" applyFont="1" applyFill="1" applyBorder="1" applyAlignment="1" applyProtection="1">
      <alignment horizontal="right"/>
      <protection locked="0"/>
    </xf>
    <xf numFmtId="0" fontId="20" fillId="0" borderId="0" xfId="0" applyFont="1" applyFill="1" applyBorder="1" applyAlignment="1" applyProtection="1">
      <alignment horizontal="right"/>
      <protection locked="0"/>
    </xf>
    <xf numFmtId="3" fontId="15" fillId="0" borderId="88" xfId="2" applyNumberFormat="1" applyFont="1" applyFill="1" applyBorder="1" applyAlignment="1" applyProtection="1">
      <alignment horizontal="right"/>
    </xf>
    <xf numFmtId="3" fontId="15" fillId="0" borderId="20" xfId="0" applyNumberFormat="1" applyFont="1" applyFill="1" applyBorder="1" applyAlignment="1" applyProtection="1">
      <alignment horizontal="right"/>
      <protection locked="0"/>
    </xf>
    <xf numFmtId="3" fontId="15" fillId="4" borderId="8" xfId="0" applyNumberFormat="1" applyFont="1" applyFill="1" applyBorder="1" applyAlignment="1" applyProtection="1">
      <alignment horizontal="right"/>
      <protection locked="0"/>
    </xf>
    <xf numFmtId="4" fontId="43" fillId="22" borderId="20" xfId="0" applyNumberFormat="1" applyFont="1" applyFill="1" applyBorder="1" applyAlignment="1"/>
    <xf numFmtId="170" fontId="37" fillId="11" borderId="42" xfId="20" applyNumberFormat="1" applyFont="1" applyFill="1" applyBorder="1" applyAlignment="1">
      <alignment horizontal="right" vertical="center"/>
    </xf>
    <xf numFmtId="170" fontId="37" fillId="11" borderId="42" xfId="20" applyNumberFormat="1" applyFont="1" applyFill="1" applyBorder="1" applyAlignment="1"/>
    <xf numFmtId="170" fontId="39" fillId="21" borderId="71" xfId="20" applyNumberFormat="1" applyFont="1" applyFill="1" applyBorder="1"/>
    <xf numFmtId="10" fontId="15" fillId="0" borderId="0" xfId="20" applyNumberFormat="1" applyFont="1" applyBorder="1" applyAlignment="1" applyProtection="1">
      <alignment horizontal="center"/>
      <protection locked="0"/>
    </xf>
    <xf numFmtId="3" fontId="37" fillId="0" borderId="0" xfId="0" applyNumberFormat="1" applyFont="1" applyBorder="1" applyAlignment="1" applyProtection="1">
      <alignment horizontal="right"/>
      <protection locked="0"/>
    </xf>
    <xf numFmtId="10" fontId="37" fillId="0" borderId="0" xfId="20" applyNumberFormat="1" applyFont="1" applyBorder="1" applyAlignment="1" applyProtection="1">
      <alignment horizontal="right"/>
      <protection locked="0"/>
    </xf>
    <xf numFmtId="10" fontId="39" fillId="0" borderId="0" xfId="20" applyNumberFormat="1" applyFont="1" applyBorder="1" applyAlignment="1" applyProtection="1">
      <alignment horizontal="center"/>
      <protection locked="0"/>
    </xf>
    <xf numFmtId="3" fontId="15" fillId="11" borderId="9" xfId="0" applyNumberFormat="1" applyFont="1" applyFill="1" applyBorder="1" applyAlignment="1" applyProtection="1">
      <alignment horizontal="center"/>
    </xf>
    <xf numFmtId="3" fontId="15" fillId="11" borderId="56" xfId="0" applyNumberFormat="1" applyFont="1" applyFill="1" applyBorder="1" applyAlignment="1" applyProtection="1">
      <alignment horizontal="center"/>
    </xf>
    <xf numFmtId="0" fontId="15" fillId="11" borderId="73" xfId="0" applyFont="1" applyFill="1" applyBorder="1" applyProtection="1">
      <alignment vertical="top" wrapText="1"/>
    </xf>
    <xf numFmtId="0" fontId="18" fillId="11" borderId="73" xfId="0" applyFont="1" applyFill="1" applyBorder="1" applyAlignment="1" applyProtection="1">
      <alignment horizontal="center"/>
    </xf>
    <xf numFmtId="4" fontId="15" fillId="3" borderId="27" xfId="2" applyNumberFormat="1" applyFont="1" applyFill="1" applyBorder="1" applyAlignment="1" applyProtection="1">
      <alignment horizontal="right"/>
    </xf>
    <xf numFmtId="4" fontId="15" fillId="3" borderId="1" xfId="2" applyNumberFormat="1" applyFont="1" applyFill="1" applyAlignment="1" applyProtection="1">
      <alignment horizontal="right"/>
    </xf>
    <xf numFmtId="4" fontId="15" fillId="8" borderId="20" xfId="18" applyNumberFormat="1" applyFont="1" applyFill="1" applyBorder="1" applyAlignment="1" applyProtection="1">
      <alignment horizontal="right"/>
      <protection locked="0"/>
    </xf>
    <xf numFmtId="4" fontId="15" fillId="8" borderId="20" xfId="0" applyNumberFormat="1" applyFont="1" applyFill="1" applyBorder="1" applyAlignment="1" applyProtection="1">
      <alignment horizontal="right"/>
      <protection locked="0"/>
    </xf>
    <xf numFmtId="4" fontId="15" fillId="9" borderId="20" xfId="18" applyNumberFormat="1" applyFont="1" applyFill="1" applyBorder="1" applyAlignment="1" applyProtection="1">
      <alignment horizontal="right"/>
    </xf>
    <xf numFmtId="169" fontId="37" fillId="11" borderId="56" xfId="0" applyNumberFormat="1" applyFont="1" applyFill="1" applyBorder="1" applyAlignment="1">
      <alignment horizontal="center"/>
    </xf>
    <xf numFmtId="10" fontId="54" fillId="11" borderId="10" xfId="20" applyNumberFormat="1" applyFont="1" applyFill="1" applyBorder="1" applyAlignment="1" applyProtection="1">
      <alignment vertical="top" wrapText="1"/>
    </xf>
    <xf numFmtId="165" fontId="21" fillId="8" borderId="15" xfId="0" applyNumberFormat="1" applyFont="1" applyFill="1" applyBorder="1" applyAlignment="1" applyProtection="1">
      <alignment horizontal="center" vertical="top" wrapText="1"/>
      <protection locked="0"/>
    </xf>
    <xf numFmtId="165" fontId="21" fillId="24" borderId="15" xfId="0" applyNumberFormat="1" applyFont="1" applyFill="1" applyBorder="1" applyAlignment="1" applyProtection="1">
      <alignment horizontal="center" vertical="top" wrapText="1"/>
      <protection locked="0"/>
    </xf>
    <xf numFmtId="0" fontId="72" fillId="0" borderId="6" xfId="0" applyFont="1" applyBorder="1" applyProtection="1">
      <alignment vertical="top" wrapText="1"/>
      <protection locked="0"/>
    </xf>
    <xf numFmtId="0" fontId="15" fillId="0" borderId="0" xfId="0" applyFont="1" applyAlignment="1" applyProtection="1">
      <alignment vertical="top"/>
      <protection locked="0"/>
    </xf>
    <xf numFmtId="10" fontId="15" fillId="25" borderId="20" xfId="18" applyNumberFormat="1" applyFont="1" applyFill="1" applyBorder="1" applyAlignment="1" applyProtection="1">
      <protection locked="0"/>
    </xf>
    <xf numFmtId="0" fontId="15" fillId="24" borderId="20" xfId="0" applyFont="1" applyFill="1" applyBorder="1" applyProtection="1">
      <alignment vertical="top" wrapText="1"/>
      <protection locked="0"/>
    </xf>
    <xf numFmtId="10" fontId="15" fillId="24" borderId="20" xfId="18" applyNumberFormat="1" applyFont="1" applyFill="1" applyBorder="1" applyAlignment="1" applyProtection="1">
      <protection locked="0"/>
    </xf>
    <xf numFmtId="2" fontId="15" fillId="24" borderId="20" xfId="2" applyNumberFormat="1" applyFont="1" applyFill="1" applyBorder="1" applyAlignment="1" applyProtection="1"/>
    <xf numFmtId="0" fontId="29" fillId="0" borderId="6" xfId="0" applyFont="1" applyFill="1" applyBorder="1" applyAlignment="1" applyProtection="1">
      <alignment horizontal="center"/>
    </xf>
    <xf numFmtId="0" fontId="2" fillId="0" borderId="21" xfId="0" applyFont="1" applyFill="1" applyBorder="1" applyProtection="1">
      <alignment vertical="top" wrapText="1"/>
      <protection locked="0"/>
    </xf>
    <xf numFmtId="0" fontId="29" fillId="24" borderId="0" xfId="0" applyFont="1" applyFill="1" applyBorder="1" applyAlignment="1" applyProtection="1">
      <alignment horizontal="center"/>
    </xf>
    <xf numFmtId="0" fontId="2" fillId="24" borderId="0" xfId="0" applyFont="1" applyFill="1" applyBorder="1">
      <alignment vertical="top" wrapText="1"/>
    </xf>
    <xf numFmtId="0" fontId="28" fillId="24" borderId="0" xfId="0" applyNumberFormat="1" applyFont="1" applyFill="1" applyBorder="1" applyAlignment="1" applyProtection="1">
      <protection locked="0"/>
    </xf>
    <xf numFmtId="0" fontId="2" fillId="24" borderId="0" xfId="0" applyFont="1" applyFill="1" applyBorder="1" applyProtection="1">
      <alignment vertical="top" wrapText="1"/>
      <protection locked="0"/>
    </xf>
    <xf numFmtId="0" fontId="29" fillId="0" borderId="20" xfId="0" applyFont="1" applyFill="1" applyBorder="1" applyAlignment="1" applyProtection="1">
      <alignment horizontal="center"/>
    </xf>
    <xf numFmtId="0" fontId="28" fillId="8" borderId="31" xfId="18" applyNumberFormat="1" applyFont="1" applyFill="1" applyBorder="1" applyAlignment="1" applyProtection="1">
      <protection locked="0"/>
    </xf>
    <xf numFmtId="2" fontId="28" fillId="8" borderId="31" xfId="0" applyNumberFormat="1" applyFont="1" applyFill="1" applyBorder="1" applyAlignment="1" applyProtection="1">
      <protection locked="0"/>
    </xf>
    <xf numFmtId="0" fontId="28" fillId="8" borderId="31" xfId="0" applyNumberFormat="1" applyFont="1" applyFill="1" applyBorder="1" applyAlignment="1" applyProtection="1">
      <protection locked="0"/>
    </xf>
    <xf numFmtId="0" fontId="28" fillId="0" borderId="73" xfId="18" applyNumberFormat="1" applyFont="1" applyFill="1" applyBorder="1" applyAlignment="1" applyProtection="1">
      <protection locked="0"/>
    </xf>
    <xf numFmtId="0" fontId="28" fillId="0" borderId="73" xfId="0" applyNumberFormat="1" applyFont="1" applyFill="1" applyBorder="1" applyAlignment="1" applyProtection="1">
      <protection locked="0"/>
    </xf>
    <xf numFmtId="4" fontId="15" fillId="3" borderId="20" xfId="2" applyNumberFormat="1" applyFont="1" applyBorder="1" applyAlignment="1" applyProtection="1">
      <alignment horizontal="center"/>
    </xf>
    <xf numFmtId="4" fontId="15" fillId="3" borderId="9" xfId="2" applyNumberFormat="1" applyFont="1" applyBorder="1" applyAlignment="1" applyProtection="1">
      <alignment horizontal="center"/>
    </xf>
    <xf numFmtId="0" fontId="15" fillId="24" borderId="0" xfId="0" applyFont="1" applyFill="1" applyProtection="1">
      <alignment vertical="top" wrapText="1"/>
      <protection locked="0"/>
    </xf>
    <xf numFmtId="164" fontId="15" fillId="24" borderId="0" xfId="2" applyNumberFormat="1" applyFont="1" applyFill="1" applyBorder="1" applyAlignment="1" applyProtection="1">
      <alignment horizontal="right"/>
    </xf>
    <xf numFmtId="2" fontId="15" fillId="24" borderId="0" xfId="0" applyNumberFormat="1" applyFont="1" applyFill="1" applyBorder="1" applyAlignment="1" applyProtection="1">
      <alignment horizontal="right"/>
      <protection locked="0"/>
    </xf>
    <xf numFmtId="164" fontId="39" fillId="24" borderId="0" xfId="2" applyNumberFormat="1" applyFont="1" applyFill="1" applyBorder="1" applyAlignment="1" applyProtection="1">
      <alignment horizontal="right"/>
    </xf>
    <xf numFmtId="0" fontId="39" fillId="24" borderId="0" xfId="0" applyFont="1" applyFill="1" applyProtection="1">
      <alignment vertical="top" wrapText="1"/>
      <protection locked="0"/>
    </xf>
    <xf numFmtId="0" fontId="28" fillId="24" borderId="0" xfId="0" applyFont="1" applyFill="1" applyProtection="1">
      <alignment vertical="top" wrapText="1"/>
      <protection locked="0"/>
    </xf>
    <xf numFmtId="4" fontId="15" fillId="9" borderId="20" xfId="0" applyNumberFormat="1" applyFont="1" applyFill="1" applyBorder="1" applyProtection="1">
      <alignment vertical="top" wrapText="1"/>
      <protection locked="0"/>
    </xf>
    <xf numFmtId="9" fontId="15" fillId="14" borderId="1" xfId="20" applyFont="1" applyFill="1" applyBorder="1" applyAlignment="1" applyProtection="1">
      <alignment horizontal="right"/>
    </xf>
    <xf numFmtId="9" fontId="15" fillId="14" borderId="35" xfId="20" applyFont="1" applyFill="1" applyBorder="1" applyAlignment="1" applyProtection="1">
      <alignment horizontal="right"/>
    </xf>
    <xf numFmtId="9" fontId="15" fillId="0" borderId="0" xfId="20" applyFont="1" applyFill="1" applyBorder="1" applyAlignment="1" applyProtection="1">
      <alignment horizontal="right"/>
    </xf>
    <xf numFmtId="9" fontId="15" fillId="0" borderId="0" xfId="20" applyFont="1" applyFill="1" applyAlignment="1" applyProtection="1">
      <alignment vertical="top" wrapText="1"/>
      <protection locked="0"/>
    </xf>
    <xf numFmtId="9" fontId="15" fillId="0" borderId="0" xfId="20" applyFont="1" applyBorder="1" applyAlignment="1" applyProtection="1">
      <alignment horizontal="right"/>
      <protection locked="0"/>
    </xf>
    <xf numFmtId="9" fontId="15" fillId="0" borderId="0" xfId="20" applyFont="1" applyAlignment="1">
      <alignment vertical="top" wrapText="1"/>
    </xf>
    <xf numFmtId="9" fontId="15" fillId="14" borderId="28" xfId="20" applyFont="1" applyFill="1" applyBorder="1" applyAlignment="1" applyProtection="1">
      <alignment horizontal="right"/>
    </xf>
    <xf numFmtId="9" fontId="15" fillId="0" borderId="0" xfId="20" applyFont="1" applyFill="1" applyBorder="1" applyAlignment="1" applyProtection="1">
      <alignment vertical="top" wrapText="1"/>
      <protection locked="0"/>
    </xf>
    <xf numFmtId="9" fontId="15" fillId="14" borderId="0" xfId="20" applyFont="1" applyFill="1" applyBorder="1" applyAlignment="1" applyProtection="1">
      <alignment horizontal="right"/>
    </xf>
    <xf numFmtId="0" fontId="28" fillId="8" borderId="89" xfId="18" applyNumberFormat="1" applyFont="1" applyFill="1" applyBorder="1" applyAlignment="1" applyProtection="1">
      <protection locked="0"/>
    </xf>
    <xf numFmtId="2" fontId="28" fillId="8" borderId="89" xfId="0" applyNumberFormat="1" applyFont="1" applyFill="1" applyBorder="1" applyAlignment="1" applyProtection="1">
      <protection locked="0"/>
    </xf>
    <xf numFmtId="0" fontId="28" fillId="8" borderId="89" xfId="0" applyNumberFormat="1" applyFont="1" applyFill="1" applyBorder="1" applyAlignment="1" applyProtection="1">
      <protection locked="0"/>
    </xf>
    <xf numFmtId="165" fontId="15" fillId="25" borderId="33" xfId="18" applyNumberFormat="1" applyFont="1" applyFill="1" applyBorder="1" applyAlignment="1" applyProtection="1">
      <protection locked="0"/>
    </xf>
    <xf numFmtId="165" fontId="37" fillId="25" borderId="20" xfId="0" applyNumberFormat="1" applyFont="1" applyFill="1" applyBorder="1" applyAlignment="1" applyProtection="1">
      <alignment vertical="top" wrapText="1"/>
    </xf>
    <xf numFmtId="165" fontId="15" fillId="25" borderId="21" xfId="18" applyNumberFormat="1" applyFont="1" applyFill="1" applyBorder="1" applyAlignment="1" applyProtection="1">
      <protection locked="0"/>
    </xf>
    <xf numFmtId="165" fontId="15" fillId="26" borderId="21" xfId="18" applyNumberFormat="1" applyFont="1" applyFill="1" applyBorder="1" applyAlignment="1" applyProtection="1">
      <protection locked="0"/>
    </xf>
    <xf numFmtId="165" fontId="37" fillId="25" borderId="20" xfId="18" applyNumberFormat="1" applyFont="1" applyFill="1" applyBorder="1" applyAlignment="1" applyProtection="1">
      <protection locked="0"/>
    </xf>
    <xf numFmtId="165" fontId="15" fillId="27" borderId="9" xfId="2" applyNumberFormat="1" applyFont="1" applyFill="1" applyBorder="1" applyAlignment="1" applyProtection="1">
      <protection locked="0"/>
    </xf>
    <xf numFmtId="165" fontId="2" fillId="25" borderId="20" xfId="0" applyNumberFormat="1" applyFont="1" applyFill="1" applyBorder="1">
      <alignment vertical="top" wrapText="1"/>
    </xf>
    <xf numFmtId="165" fontId="15" fillId="27" borderId="11" xfId="2" applyNumberFormat="1" applyFont="1" applyFill="1" applyBorder="1" applyAlignment="1" applyProtection="1">
      <protection locked="0"/>
    </xf>
    <xf numFmtId="165" fontId="15" fillId="25" borderId="20" xfId="18" applyNumberFormat="1" applyFont="1" applyFill="1" applyBorder="1" applyAlignment="1" applyProtection="1">
      <protection locked="0"/>
    </xf>
    <xf numFmtId="3" fontId="18" fillId="10" borderId="10" xfId="0" applyNumberFormat="1" applyFont="1" applyFill="1" applyBorder="1" applyAlignment="1" applyProtection="1">
      <protection locked="0"/>
    </xf>
    <xf numFmtId="3" fontId="18" fillId="10" borderId="18" xfId="2" applyNumberFormat="1" applyFont="1" applyFill="1" applyBorder="1" applyAlignment="1" applyProtection="1">
      <protection locked="0"/>
    </xf>
    <xf numFmtId="3" fontId="18" fillId="10" borderId="16" xfId="2" applyNumberFormat="1" applyFont="1" applyFill="1" applyBorder="1" applyAlignment="1" applyProtection="1">
      <protection locked="0"/>
    </xf>
    <xf numFmtId="0" fontId="25" fillId="0" borderId="0" xfId="0" applyFont="1" applyBorder="1" applyAlignment="1" applyProtection="1">
      <alignment vertical="center" wrapText="1"/>
    </xf>
    <xf numFmtId="0" fontId="41" fillId="0" borderId="0" xfId="0" applyFont="1" applyAlignment="1">
      <alignment horizontal="left" vertical="top" wrapText="1"/>
    </xf>
    <xf numFmtId="165" fontId="73" fillId="25" borderId="90" xfId="0" applyNumberFormat="1" applyFont="1" applyFill="1" applyBorder="1" applyAlignment="1" applyProtection="1">
      <alignment horizontal="center" vertical="center" wrapText="1"/>
      <protection locked="0"/>
    </xf>
    <xf numFmtId="0" fontId="74" fillId="25" borderId="91" xfId="0" applyFont="1" applyFill="1" applyBorder="1" applyAlignment="1">
      <alignment horizontal="center" vertical="center" wrapText="1"/>
    </xf>
    <xf numFmtId="0" fontId="28" fillId="11" borderId="10" xfId="14" applyFont="1" applyFill="1" applyBorder="1" applyAlignment="1">
      <alignment horizontal="center" vertical="center" wrapText="1"/>
    </xf>
    <xf numFmtId="0" fontId="50" fillId="0" borderId="0" xfId="0" applyFont="1" applyFill="1" applyBorder="1" applyAlignment="1">
      <alignment horizontal="left" vertical="center" wrapText="1"/>
    </xf>
    <xf numFmtId="0" fontId="57" fillId="8" borderId="20" xfId="0" applyFont="1" applyFill="1" applyBorder="1" applyAlignment="1">
      <alignment horizontal="center" vertical="center" wrapText="1"/>
    </xf>
    <xf numFmtId="0" fontId="56" fillId="8" borderId="20" xfId="0" applyFont="1" applyFill="1" applyBorder="1" applyAlignment="1">
      <alignment horizontal="center" wrapText="1"/>
    </xf>
    <xf numFmtId="0" fontId="42" fillId="11" borderId="20" xfId="0" applyFont="1" applyFill="1" applyBorder="1" applyAlignment="1">
      <alignment horizontal="center" vertical="center" wrapText="1"/>
    </xf>
    <xf numFmtId="0" fontId="42" fillId="11" borderId="93" xfId="0" applyFont="1" applyFill="1" applyBorder="1" applyAlignment="1">
      <alignment horizontal="center" vertical="center" wrapText="1"/>
    </xf>
    <xf numFmtId="0" fontId="42" fillId="11" borderId="53" xfId="0" applyFont="1" applyFill="1" applyBorder="1" applyAlignment="1">
      <alignment horizontal="center" vertical="center" wrapText="1"/>
    </xf>
    <xf numFmtId="0" fontId="42" fillId="11" borderId="92" xfId="0" applyFont="1" applyFill="1" applyBorder="1" applyAlignment="1">
      <alignment horizontal="center" vertical="center" wrapText="1"/>
    </xf>
    <xf numFmtId="0" fontId="42" fillId="11" borderId="54" xfId="0" applyFont="1" applyFill="1" applyBorder="1" applyAlignment="1">
      <alignment horizontal="center" vertical="center" wrapText="1"/>
    </xf>
    <xf numFmtId="0" fontId="39" fillId="11" borderId="96" xfId="0" applyFont="1" applyFill="1" applyBorder="1" applyAlignment="1">
      <alignment horizontal="center" vertical="center" wrapText="1"/>
    </xf>
    <xf numFmtId="0" fontId="39" fillId="11" borderId="97" xfId="0" applyFont="1" applyFill="1" applyBorder="1" applyAlignment="1">
      <alignment horizontal="center" vertical="center" wrapText="1"/>
    </xf>
    <xf numFmtId="0" fontId="39" fillId="11" borderId="98" xfId="0" applyFont="1" applyFill="1" applyBorder="1" applyAlignment="1">
      <alignment horizontal="center" vertical="center"/>
    </xf>
    <xf numFmtId="0" fontId="39" fillId="11" borderId="73" xfId="0" applyFont="1" applyFill="1" applyBorder="1" applyAlignment="1">
      <alignment horizontal="center" vertical="center"/>
    </xf>
    <xf numFmtId="0" fontId="39" fillId="11" borderId="95" xfId="0" applyFont="1" applyFill="1" applyBorder="1" applyAlignment="1">
      <alignment horizontal="center" vertical="center"/>
    </xf>
    <xf numFmtId="0" fontId="18" fillId="0" borderId="92" xfId="0" applyFont="1" applyBorder="1" applyAlignment="1">
      <alignment horizontal="center" vertical="center" wrapText="1"/>
    </xf>
    <xf numFmtId="0" fontId="18" fillId="0" borderId="62" xfId="0" applyFont="1" applyBorder="1" applyAlignment="1">
      <alignment horizontal="center" vertical="center" wrapText="1"/>
    </xf>
    <xf numFmtId="0" fontId="42" fillId="0" borderId="99" xfId="0" applyFont="1" applyBorder="1" applyAlignment="1">
      <alignment horizontal="center" vertical="center" wrapText="1"/>
    </xf>
    <xf numFmtId="0" fontId="42" fillId="0" borderId="63" xfId="0" applyFont="1" applyBorder="1" applyAlignment="1">
      <alignment horizontal="center" vertical="center" wrapText="1"/>
    </xf>
    <xf numFmtId="0" fontId="39" fillId="11" borderId="94" xfId="0" applyFont="1" applyFill="1" applyBorder="1" applyAlignment="1">
      <alignment horizontal="center" vertical="center"/>
    </xf>
    <xf numFmtId="0" fontId="58" fillId="11" borderId="0" xfId="0" applyFont="1" applyFill="1" applyBorder="1" applyAlignment="1">
      <alignment wrapText="1"/>
    </xf>
    <xf numFmtId="0" fontId="0" fillId="0" borderId="0" xfId="0" applyAlignment="1">
      <alignment wrapText="1"/>
    </xf>
  </cellXfs>
  <cellStyles count="42">
    <cellStyle name="Bad" xfId="1" builtinId="27" customBuiltin="1"/>
    <cellStyle name="Calculation" xfId="2" builtinId="22" customBuiltin="1"/>
    <cellStyle name="Comma" xfId="3" builtinId="3"/>
    <cellStyle name="Heading 1" xfId="4" builtinId="16" customBuiltin="1"/>
    <cellStyle name="Heading 2" xfId="5" builtinId="17" customBuiltin="1"/>
    <cellStyle name="Heading 3" xfId="6" builtinId="18" customBuiltin="1"/>
    <cellStyle name="Heading 4" xfId="7" builtinId="19" customBuiltin="1"/>
    <cellStyle name="Heading2" xfId="8"/>
    <cellStyle name="Heading3" xfId="9"/>
    <cellStyle name="Heading4" xfId="10"/>
    <cellStyle name="Heading5" xfId="11"/>
    <cellStyle name="Heading6" xfId="12"/>
    <cellStyle name="Neutral" xfId="13" builtinId="28" customBuiltin="1"/>
    <cellStyle name="Normal" xfId="0" builtinId="0"/>
    <cellStyle name="Normal 2" xfId="14"/>
    <cellStyle name="Normal 3" xfId="15"/>
    <cellStyle name="Normal 4" xfId="16"/>
    <cellStyle name="Normal_Austrumlatvija 3(invest)_25-12-04" xfId="17"/>
    <cellStyle name="Note" xfId="18" builtinId="10" customBuiltin="1"/>
    <cellStyle name="Output" xfId="19" builtinId="21" customBuiltin="1"/>
    <cellStyle name="Percent" xfId="20" builtinId="5"/>
    <cellStyle name="Percent 2" xfId="21"/>
    <cellStyle name="Percent 4" xfId="22"/>
    <cellStyle name="TAB01" xfId="23"/>
    <cellStyle name="TAB01Centrs" xfId="24"/>
    <cellStyle name="TAB02" xfId="25"/>
    <cellStyle name="TAB03" xfId="26"/>
    <cellStyle name="TAB04" xfId="27"/>
    <cellStyle name="TAB041" xfId="28"/>
    <cellStyle name="TAB04Left" xfId="29"/>
    <cellStyle name="TAB04Plāns" xfId="30"/>
    <cellStyle name="TAB04Projekts" xfId="31"/>
    <cellStyle name="TAB04Vēsture" xfId="32"/>
    <cellStyle name="TAB05" xfId="33"/>
    <cellStyle name="TAB051" xfId="34"/>
    <cellStyle name="TAB05Vēsture" xfId="35"/>
    <cellStyle name="Table content" xfId="36"/>
    <cellStyle name="Tabulas" xfId="37"/>
    <cellStyle name="Tabulas virsraksts" xfId="38"/>
    <cellStyle name="Title" xfId="39" builtinId="15" customBuiltin="1"/>
    <cellStyle name="Total" xfId="40" builtinId="25" customBuiltin="1"/>
    <cellStyle name="Virsraksts" xfId="41"/>
  </cellStyles>
  <dxfs count="2">
    <dxf>
      <font>
        <color rgb="FFFF0000"/>
      </font>
      <fill>
        <patternFill patternType="solid">
          <bgColor theme="0" tint="-0.24994659260841701"/>
        </patternFill>
      </fill>
    </dxf>
    <dxf>
      <font>
        <color rgb="FFFF0000"/>
      </font>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1A1A1A"/>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lv-LV"/>
              <a:t>Kanalizācijas tarifs LVL/m3, Situācijā ar projektu</a:t>
            </a:r>
          </a:p>
        </c:rich>
      </c:tx>
      <c:layout>
        <c:manualLayout>
          <c:xMode val="edge"/>
          <c:yMode val="edge"/>
          <c:x val="0.14450887280708408"/>
          <c:y val="3.5714275092383993E-2"/>
        </c:manualLayout>
      </c:layout>
      <c:overlay val="0"/>
      <c:spPr>
        <a:noFill/>
        <a:ln w="25400">
          <a:noFill/>
        </a:ln>
      </c:spPr>
    </c:title>
    <c:autoTitleDeleted val="0"/>
    <c:plotArea>
      <c:layout>
        <c:manualLayout>
          <c:layoutTarget val="inner"/>
          <c:xMode val="edge"/>
          <c:yMode val="edge"/>
          <c:x val="0.11368036804621276"/>
          <c:y val="0.20238154058995009"/>
          <c:w val="0.85934651099340487"/>
          <c:h val="0.61904941827514148"/>
        </c:manualLayout>
      </c:layout>
      <c:lineChart>
        <c:grouping val="standard"/>
        <c:varyColors val="0"/>
        <c:ser>
          <c:idx val="0"/>
          <c:order val="0"/>
          <c:spPr>
            <a:ln w="38100">
              <a:solidFill>
                <a:srgbClr val="FF9900"/>
              </a:solidFill>
              <a:prstDash val="solid"/>
            </a:ln>
          </c:spPr>
          <c:marker>
            <c:symbol val="none"/>
          </c:marker>
          <c:cat>
            <c:numRef>
              <c:f>'Datu ievade'!$B$381:$AG$381</c:f>
              <c:numCache>
                <c:formatCode>0</c:formatCode>
                <c:ptCount val="32"/>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numCache>
            </c:numRef>
          </c:cat>
          <c:val>
            <c:numRef>
              <c:f>'Datu ievade'!$B$389:$AG$389</c:f>
              <c:numCache>
                <c:formatCode>0.000</c:formatCode>
                <c:ptCount val="32"/>
                <c:pt idx="0">
                  <c:v>0.3</c:v>
                </c:pt>
                <c:pt idx="1">
                  <c:v>0.34</c:v>
                </c:pt>
                <c:pt idx="2">
                  <c:v>0.35800000000000004</c:v>
                </c:pt>
                <c:pt idx="3">
                  <c:v>0.443</c:v>
                </c:pt>
                <c:pt idx="4">
                  <c:v>0.45199999999999996</c:v>
                </c:pt>
                <c:pt idx="5">
                  <c:v>0.45800000000000002</c:v>
                </c:pt>
                <c:pt idx="6">
                  <c:v>0.46400000000000008</c:v>
                </c:pt>
                <c:pt idx="7">
                  <c:v>0.47</c:v>
                </c:pt>
                <c:pt idx="8">
                  <c:v>0.47600000000000003</c:v>
                </c:pt>
                <c:pt idx="9">
                  <c:v>0.48199999999999998</c:v>
                </c:pt>
                <c:pt idx="10">
                  <c:v>0.48599999999999993</c:v>
                </c:pt>
                <c:pt idx="11">
                  <c:v>0.49199999999999999</c:v>
                </c:pt>
                <c:pt idx="12">
                  <c:v>0.49799999999999994</c:v>
                </c:pt>
                <c:pt idx="13">
                  <c:v>0.50099999999999989</c:v>
                </c:pt>
                <c:pt idx="14">
                  <c:v>0.51</c:v>
                </c:pt>
                <c:pt idx="15">
                  <c:v>0.51900000000000002</c:v>
                </c:pt>
                <c:pt idx="16">
                  <c:v>0.52700000000000002</c:v>
                </c:pt>
                <c:pt idx="17">
                  <c:v>0.53600000000000003</c:v>
                </c:pt>
                <c:pt idx="18">
                  <c:v>0.53700000000000003</c:v>
                </c:pt>
                <c:pt idx="19">
                  <c:v>0.54300000000000015</c:v>
                </c:pt>
                <c:pt idx="20">
                  <c:v>0.55300000000000005</c:v>
                </c:pt>
                <c:pt idx="21">
                  <c:v>0.56299999999999994</c:v>
                </c:pt>
                <c:pt idx="22">
                  <c:v>0.57300000000000006</c:v>
                </c:pt>
                <c:pt idx="23">
                  <c:v>0.58399999999999996</c:v>
                </c:pt>
                <c:pt idx="24">
                  <c:v>0.59499999999999986</c:v>
                </c:pt>
                <c:pt idx="25">
                  <c:v>0.60599999999999998</c:v>
                </c:pt>
                <c:pt idx="26">
                  <c:v>0.61699999999999999</c:v>
                </c:pt>
                <c:pt idx="27">
                  <c:v>0.627</c:v>
                </c:pt>
                <c:pt idx="28">
                  <c:v>0.6379999999999999</c:v>
                </c:pt>
                <c:pt idx="29">
                  <c:v>0.64899999999999991</c:v>
                </c:pt>
                <c:pt idx="30">
                  <c:v>0.66</c:v>
                </c:pt>
                <c:pt idx="31">
                  <c:v>0.67299999999999993</c:v>
                </c:pt>
              </c:numCache>
            </c:numRef>
          </c:val>
          <c:smooth val="0"/>
        </c:ser>
        <c:dLbls>
          <c:showLegendKey val="0"/>
          <c:showVal val="0"/>
          <c:showCatName val="0"/>
          <c:showSerName val="0"/>
          <c:showPercent val="0"/>
          <c:showBubbleSize val="0"/>
        </c:dLbls>
        <c:marker val="1"/>
        <c:smooth val="0"/>
        <c:axId val="98870400"/>
        <c:axId val="98871936"/>
      </c:lineChart>
      <c:catAx>
        <c:axId val="98870400"/>
        <c:scaling>
          <c:orientation val="minMax"/>
        </c:scaling>
        <c:delete val="0"/>
        <c:axPos val="b"/>
        <c:numFmt formatCode="0"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lv-LV"/>
          </a:p>
        </c:txPr>
        <c:crossAx val="98871936"/>
        <c:crosses val="autoZero"/>
        <c:auto val="1"/>
        <c:lblAlgn val="ctr"/>
        <c:lblOffset val="100"/>
        <c:tickLblSkip val="2"/>
        <c:tickMarkSkip val="1"/>
        <c:noMultiLvlLbl val="0"/>
      </c:catAx>
      <c:valAx>
        <c:axId val="98871936"/>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lv-LV"/>
          </a:p>
        </c:txPr>
        <c:crossAx val="98870400"/>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lv-LV"/>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lv-LV"/>
              <a:t>ūdensapgādes tarifs situācijā ar projektu. LVL/m3</a:t>
            </a:r>
          </a:p>
        </c:rich>
      </c:tx>
      <c:layout>
        <c:manualLayout>
          <c:xMode val="edge"/>
          <c:yMode val="edge"/>
          <c:x val="0.13601552679478282"/>
          <c:y val="3.560834556697362E-2"/>
        </c:manualLayout>
      </c:layout>
      <c:overlay val="0"/>
      <c:spPr>
        <a:noFill/>
        <a:ln w="25400">
          <a:noFill/>
        </a:ln>
      </c:spPr>
    </c:title>
    <c:autoTitleDeleted val="0"/>
    <c:plotArea>
      <c:layout>
        <c:manualLayout>
          <c:layoutTarget val="inner"/>
          <c:xMode val="edge"/>
          <c:yMode val="edge"/>
          <c:x val="0.11302703137540293"/>
          <c:y val="0.20178070779150215"/>
          <c:w val="0.86015486589077816"/>
          <c:h val="0.62017894012388164"/>
        </c:manualLayout>
      </c:layout>
      <c:lineChart>
        <c:grouping val="standard"/>
        <c:varyColors val="0"/>
        <c:ser>
          <c:idx val="0"/>
          <c:order val="0"/>
          <c:spPr>
            <a:ln w="38100">
              <a:solidFill>
                <a:srgbClr val="000080"/>
              </a:solidFill>
              <a:prstDash val="solid"/>
            </a:ln>
          </c:spPr>
          <c:marker>
            <c:symbol val="none"/>
          </c:marker>
          <c:cat>
            <c:numRef>
              <c:f>'Datu ievade'!$B$381:$AG$381</c:f>
              <c:numCache>
                <c:formatCode>0</c:formatCode>
                <c:ptCount val="32"/>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pt idx="17">
                  <c:v>2029</c:v>
                </c:pt>
                <c:pt idx="18">
                  <c:v>2030</c:v>
                </c:pt>
                <c:pt idx="19">
                  <c:v>2031</c:v>
                </c:pt>
                <c:pt idx="20">
                  <c:v>2032</c:v>
                </c:pt>
                <c:pt idx="21">
                  <c:v>2033</c:v>
                </c:pt>
                <c:pt idx="22">
                  <c:v>2034</c:v>
                </c:pt>
                <c:pt idx="23">
                  <c:v>2035</c:v>
                </c:pt>
                <c:pt idx="24">
                  <c:v>2036</c:v>
                </c:pt>
                <c:pt idx="25">
                  <c:v>2037</c:v>
                </c:pt>
                <c:pt idx="26">
                  <c:v>2038</c:v>
                </c:pt>
                <c:pt idx="27">
                  <c:v>2039</c:v>
                </c:pt>
                <c:pt idx="28">
                  <c:v>2040</c:v>
                </c:pt>
                <c:pt idx="29">
                  <c:v>2041</c:v>
                </c:pt>
                <c:pt idx="30">
                  <c:v>2042</c:v>
                </c:pt>
                <c:pt idx="31">
                  <c:v>2043</c:v>
                </c:pt>
              </c:numCache>
            </c:numRef>
          </c:cat>
          <c:val>
            <c:numRef>
              <c:f>'Datu ievade'!$B$382:$AG$382</c:f>
              <c:numCache>
                <c:formatCode>0.000</c:formatCode>
                <c:ptCount val="32"/>
                <c:pt idx="0">
                  <c:v>0.3</c:v>
                </c:pt>
                <c:pt idx="1">
                  <c:v>0.36299999999999999</c:v>
                </c:pt>
                <c:pt idx="2">
                  <c:v>0.37799999999999995</c:v>
                </c:pt>
                <c:pt idx="3">
                  <c:v>0.49599999999999994</c:v>
                </c:pt>
                <c:pt idx="4">
                  <c:v>0.505</c:v>
                </c:pt>
                <c:pt idx="5">
                  <c:v>0.50700000000000012</c:v>
                </c:pt>
                <c:pt idx="6">
                  <c:v>0.51</c:v>
                </c:pt>
                <c:pt idx="7">
                  <c:v>0.51600000000000001</c:v>
                </c:pt>
                <c:pt idx="8">
                  <c:v>0.52200000000000002</c:v>
                </c:pt>
                <c:pt idx="9">
                  <c:v>0.52799999999999991</c:v>
                </c:pt>
                <c:pt idx="10">
                  <c:v>0.55000000000000004</c:v>
                </c:pt>
                <c:pt idx="11">
                  <c:v>0.55600000000000005</c:v>
                </c:pt>
                <c:pt idx="12">
                  <c:v>0.55800000000000005</c:v>
                </c:pt>
                <c:pt idx="13">
                  <c:v>0.56399999999999983</c:v>
                </c:pt>
                <c:pt idx="14">
                  <c:v>0.56599999999999995</c:v>
                </c:pt>
                <c:pt idx="15">
                  <c:v>0.57399999999999995</c:v>
                </c:pt>
                <c:pt idx="16">
                  <c:v>0.58299999999999996</c:v>
                </c:pt>
                <c:pt idx="17">
                  <c:v>0.58399999999999996</c:v>
                </c:pt>
                <c:pt idx="18">
                  <c:v>0.58399999999999996</c:v>
                </c:pt>
                <c:pt idx="19">
                  <c:v>0.59399999999999997</c:v>
                </c:pt>
                <c:pt idx="20">
                  <c:v>0.60399999999999998</c:v>
                </c:pt>
                <c:pt idx="21">
                  <c:v>0.61499999999999999</c:v>
                </c:pt>
                <c:pt idx="22">
                  <c:v>0.62600000000000011</c:v>
                </c:pt>
                <c:pt idx="23">
                  <c:v>0.6369999999999999</c:v>
                </c:pt>
                <c:pt idx="24">
                  <c:v>0.64800000000000024</c:v>
                </c:pt>
                <c:pt idx="25">
                  <c:v>0.65899999999999992</c:v>
                </c:pt>
                <c:pt idx="26">
                  <c:v>0.67099999999999982</c:v>
                </c:pt>
                <c:pt idx="27">
                  <c:v>0.68200000000000005</c:v>
                </c:pt>
                <c:pt idx="28">
                  <c:v>0.69300000000000006</c:v>
                </c:pt>
                <c:pt idx="29">
                  <c:v>0.70399999999999985</c:v>
                </c:pt>
                <c:pt idx="30">
                  <c:v>0.71499999999999997</c:v>
                </c:pt>
                <c:pt idx="31">
                  <c:v>0.72900000000000009</c:v>
                </c:pt>
              </c:numCache>
            </c:numRef>
          </c:val>
          <c:smooth val="0"/>
        </c:ser>
        <c:dLbls>
          <c:showLegendKey val="0"/>
          <c:showVal val="0"/>
          <c:showCatName val="0"/>
          <c:showSerName val="0"/>
          <c:showPercent val="0"/>
          <c:showBubbleSize val="0"/>
        </c:dLbls>
        <c:marker val="1"/>
        <c:smooth val="0"/>
        <c:axId val="85200896"/>
        <c:axId val="85202432"/>
      </c:lineChart>
      <c:catAx>
        <c:axId val="85200896"/>
        <c:scaling>
          <c:orientation val="minMax"/>
        </c:scaling>
        <c:delete val="0"/>
        <c:axPos val="b"/>
        <c:numFmt formatCode="0"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lv-LV"/>
          </a:p>
        </c:txPr>
        <c:crossAx val="85202432"/>
        <c:crosses val="autoZero"/>
        <c:auto val="1"/>
        <c:lblAlgn val="ctr"/>
        <c:lblOffset val="100"/>
        <c:tickLblSkip val="2"/>
        <c:tickMarkSkip val="1"/>
        <c:noMultiLvlLbl val="0"/>
      </c:catAx>
      <c:valAx>
        <c:axId val="85202432"/>
        <c:scaling>
          <c:orientation val="minMax"/>
        </c:scaling>
        <c:delete val="0"/>
        <c:axPos val="l"/>
        <c:majorGridlines>
          <c:spPr>
            <a:ln w="3175">
              <a:solidFill>
                <a:srgbClr val="000000"/>
              </a:solidFill>
              <a:prstDash val="solid"/>
            </a:ln>
          </c:spPr>
        </c:majorGridlines>
        <c:numFmt formatCode="0.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lv-LV"/>
          </a:p>
        </c:txPr>
        <c:crossAx val="852008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lv-LV"/>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34</xdr:col>
      <xdr:colOff>152400</xdr:colOff>
      <xdr:row>387</xdr:row>
      <xdr:rowOff>142875</xdr:rowOff>
    </xdr:from>
    <xdr:to>
      <xdr:col>42</xdr:col>
      <xdr:colOff>219075</xdr:colOff>
      <xdr:row>408</xdr:row>
      <xdr:rowOff>95250</xdr:rowOff>
    </xdr:to>
    <xdr:graphicFrame macro="">
      <xdr:nvGraphicFramePr>
        <xdr:cNvPr id="1422" name="Chart 1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152400</xdr:colOff>
      <xdr:row>367</xdr:row>
      <xdr:rowOff>171450</xdr:rowOff>
    </xdr:from>
    <xdr:to>
      <xdr:col>42</xdr:col>
      <xdr:colOff>247650</xdr:colOff>
      <xdr:row>387</xdr:row>
      <xdr:rowOff>123825</xdr:rowOff>
    </xdr:to>
    <xdr:graphicFrame macro="">
      <xdr:nvGraphicFramePr>
        <xdr:cNvPr id="1423" name="Chart 1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1002"/>
  <sheetViews>
    <sheetView showGridLines="0" tabSelected="1" zoomScale="85" zoomScaleNormal="85" zoomScaleSheetLayoutView="90" workbookViewId="0">
      <selection activeCell="F382" sqref="F382"/>
    </sheetView>
  </sheetViews>
  <sheetFormatPr defaultRowHeight="12.75" outlineLevelRow="1" outlineLevelCol="1" x14ac:dyDescent="0.2"/>
  <cols>
    <col min="1" max="1" width="47.5703125" style="1" customWidth="1"/>
    <col min="2" max="2" width="11.140625" style="1" customWidth="1"/>
    <col min="3" max="3" width="10.42578125" style="1" customWidth="1"/>
    <col min="4" max="4" width="12.140625" style="1" customWidth="1"/>
    <col min="5" max="34" width="10.42578125" style="1" customWidth="1"/>
    <col min="35" max="46" width="9.140625" style="1"/>
    <col min="47" max="47" width="9.140625" style="1" hidden="1" customWidth="1" outlineLevel="1"/>
    <col min="48" max="48" width="9.140625" style="1" collapsed="1"/>
    <col min="49" max="16384" width="9.140625" style="1"/>
  </cols>
  <sheetData>
    <row r="1" spans="1:47" ht="20.25" x14ac:dyDescent="0.2">
      <c r="A1" s="2" t="s">
        <v>0</v>
      </c>
      <c r="D1" s="120"/>
      <c r="E1" s="163"/>
      <c r="AU1" s="994">
        <v>0</v>
      </c>
    </row>
    <row r="2" spans="1:47" ht="15" x14ac:dyDescent="0.2">
      <c r="A2" s="3" t="s">
        <v>1</v>
      </c>
      <c r="AU2" s="994">
        <v>0.01</v>
      </c>
    </row>
    <row r="3" spans="1:47" ht="15" x14ac:dyDescent="0.2">
      <c r="A3" s="3" t="s">
        <v>2</v>
      </c>
      <c r="AU3" s="994">
        <v>0.02</v>
      </c>
    </row>
    <row r="4" spans="1:47" s="8" customFormat="1" ht="12.75" customHeight="1" x14ac:dyDescent="0.2">
      <c r="A4" s="4" t="s">
        <v>3</v>
      </c>
      <c r="B4" s="199" t="s">
        <v>510</v>
      </c>
      <c r="C4" s="200"/>
      <c r="D4" s="200"/>
      <c r="E4" s="201"/>
      <c r="F4" s="201"/>
      <c r="G4" s="203"/>
      <c r="H4" s="5"/>
      <c r="I4" s="6"/>
      <c r="J4" s="6"/>
      <c r="K4" s="6"/>
      <c r="L4" s="6"/>
      <c r="M4" s="6"/>
      <c r="N4" s="6"/>
      <c r="O4" s="6"/>
      <c r="P4" s="6"/>
      <c r="Q4" s="6"/>
      <c r="R4" s="6"/>
      <c r="S4" s="6"/>
      <c r="T4" s="6"/>
      <c r="U4" s="6"/>
      <c r="V4" s="6"/>
      <c r="W4" s="6"/>
      <c r="X4" s="6"/>
      <c r="Y4" s="6"/>
      <c r="Z4" s="6"/>
      <c r="AA4" s="6"/>
      <c r="AB4" s="6"/>
      <c r="AC4" s="6"/>
      <c r="AD4" s="6"/>
      <c r="AE4" s="6"/>
      <c r="AF4" s="6"/>
      <c r="AG4" s="6"/>
      <c r="AH4" s="6"/>
      <c r="AI4" s="6"/>
      <c r="AJ4" s="7"/>
      <c r="AU4" s="994">
        <v>0.03</v>
      </c>
    </row>
    <row r="5" spans="1:47" s="8" customFormat="1" ht="12.75" customHeight="1" x14ac:dyDescent="0.2">
      <c r="A5" s="4"/>
      <c r="B5" s="4"/>
      <c r="C5" s="4"/>
      <c r="D5" s="9"/>
      <c r="E5" s="9"/>
      <c r="F5" s="9"/>
      <c r="G5" s="9"/>
      <c r="H5" s="9"/>
      <c r="I5" s="6"/>
      <c r="J5" s="6"/>
      <c r="K5" s="6"/>
      <c r="L5" s="6"/>
      <c r="M5" s="6"/>
      <c r="N5" s="6"/>
      <c r="O5" s="6"/>
      <c r="P5" s="6"/>
      <c r="Q5" s="6"/>
      <c r="R5" s="6"/>
      <c r="S5" s="6"/>
      <c r="T5" s="6"/>
      <c r="U5" s="6"/>
      <c r="V5" s="6"/>
      <c r="W5" s="6"/>
      <c r="X5" s="6"/>
      <c r="Y5" s="6"/>
      <c r="Z5" s="6"/>
      <c r="AA5" s="6"/>
      <c r="AB5" s="6"/>
      <c r="AC5" s="6"/>
      <c r="AD5" s="6"/>
      <c r="AE5" s="6"/>
      <c r="AF5" s="6"/>
      <c r="AG5" s="6"/>
      <c r="AH5" s="6"/>
      <c r="AI5" s="6"/>
      <c r="AJ5" s="7"/>
      <c r="AU5" s="994">
        <v>0.04</v>
      </c>
    </row>
    <row r="6" spans="1:47" s="8" customFormat="1" ht="12.75" customHeight="1" x14ac:dyDescent="0.2">
      <c r="A6" s="4" t="s">
        <v>4</v>
      </c>
      <c r="B6" s="199" t="s">
        <v>368</v>
      </c>
      <c r="C6" s="200"/>
      <c r="D6" s="200"/>
      <c r="E6" s="200"/>
      <c r="F6" s="200"/>
      <c r="G6" s="201"/>
      <c r="H6" s="201"/>
      <c r="I6" s="201"/>
      <c r="J6" s="201"/>
      <c r="K6" s="201"/>
      <c r="L6" s="201"/>
      <c r="M6" s="201"/>
      <c r="N6" s="202"/>
      <c r="O6" s="6"/>
      <c r="P6" s="6"/>
      <c r="Q6" s="6"/>
      <c r="R6" s="6"/>
      <c r="S6" s="6"/>
      <c r="T6" s="6"/>
      <c r="U6" s="6"/>
      <c r="V6" s="6"/>
      <c r="W6" s="6"/>
      <c r="X6" s="6"/>
      <c r="Y6" s="6"/>
      <c r="Z6" s="6"/>
      <c r="AA6" s="6"/>
      <c r="AB6" s="6"/>
      <c r="AC6" s="6"/>
      <c r="AD6" s="6"/>
      <c r="AE6" s="6"/>
      <c r="AF6" s="6"/>
      <c r="AG6" s="6"/>
      <c r="AH6" s="6"/>
      <c r="AI6" s="6"/>
      <c r="AJ6" s="7"/>
      <c r="AU6" s="994">
        <v>0.05</v>
      </c>
    </row>
    <row r="7" spans="1:47" s="8" customFormat="1" ht="12.75" customHeight="1" x14ac:dyDescent="0.2">
      <c r="A7" s="4"/>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7"/>
      <c r="AU7" s="994">
        <v>0.06</v>
      </c>
    </row>
    <row r="8" spans="1:47" s="8" customFormat="1" x14ac:dyDescent="0.2">
      <c r="A8" s="10" t="s">
        <v>5</v>
      </c>
      <c r="B8" s="1010" t="s">
        <v>6</v>
      </c>
      <c r="C8" s="1010"/>
      <c r="D8" s="1010"/>
      <c r="E8"/>
      <c r="F8"/>
      <c r="G8"/>
      <c r="H8"/>
      <c r="I8"/>
      <c r="J8"/>
      <c r="K8"/>
      <c r="L8"/>
      <c r="M8"/>
      <c r="N8"/>
      <c r="O8"/>
      <c r="P8"/>
      <c r="Q8"/>
      <c r="R8"/>
      <c r="S8"/>
      <c r="T8"/>
      <c r="U8"/>
      <c r="V8"/>
      <c r="W8"/>
      <c r="X8"/>
      <c r="Y8"/>
      <c r="Z8"/>
      <c r="AA8"/>
      <c r="AB8"/>
      <c r="AC8"/>
      <c r="AD8"/>
      <c r="AE8"/>
      <c r="AF8"/>
      <c r="AG8"/>
      <c r="AH8"/>
      <c r="AI8"/>
      <c r="AU8" s="994">
        <v>7.0000000000000007E-2</v>
      </c>
    </row>
    <row r="9" spans="1:47" s="8" customFormat="1" ht="51" outlineLevel="1" x14ac:dyDescent="0.2">
      <c r="B9" s="11" t="s">
        <v>6</v>
      </c>
      <c r="V9" s="7"/>
      <c r="W9" s="7"/>
      <c r="X9" s="7"/>
      <c r="Y9" s="7"/>
      <c r="Z9" s="7"/>
      <c r="AA9" s="7"/>
      <c r="AB9" s="7"/>
      <c r="AC9" s="7"/>
      <c r="AD9" s="7"/>
      <c r="AE9" s="7"/>
      <c r="AU9" s="994">
        <v>0.08</v>
      </c>
    </row>
    <row r="10" spans="1:47" s="8" customFormat="1" ht="25.5" outlineLevel="1" x14ac:dyDescent="0.2">
      <c r="B10" s="11" t="s">
        <v>7</v>
      </c>
      <c r="AU10" s="994">
        <v>0.09</v>
      </c>
    </row>
    <row r="11" spans="1:47" s="8" customFormat="1" x14ac:dyDescent="0.2">
      <c r="AU11" s="994">
        <v>0.1</v>
      </c>
    </row>
    <row r="12" spans="1:47" s="8" customFormat="1" hidden="1" x14ac:dyDescent="0.2">
      <c r="AU12" s="994">
        <v>0.11</v>
      </c>
    </row>
    <row r="13" spans="1:47" s="8" customFormat="1" hidden="1" x14ac:dyDescent="0.2">
      <c r="AU13" s="994">
        <v>0.12</v>
      </c>
    </row>
    <row r="14" spans="1:47" s="8" customFormat="1" hidden="1" x14ac:dyDescent="0.2">
      <c r="AU14" s="994">
        <v>0.13</v>
      </c>
    </row>
    <row r="15" spans="1:47" s="8" customFormat="1" hidden="1" x14ac:dyDescent="0.2">
      <c r="AU15" s="994">
        <v>0.14000000000000001</v>
      </c>
    </row>
    <row r="16" spans="1:47" s="8" customFormat="1" hidden="1" x14ac:dyDescent="0.2">
      <c r="AU16" s="994">
        <v>0.15</v>
      </c>
    </row>
    <row r="17" spans="1:47" s="8" customFormat="1" hidden="1" x14ac:dyDescent="0.2">
      <c r="AU17" s="994">
        <v>0.16</v>
      </c>
    </row>
    <row r="18" spans="1:47" s="8" customFormat="1" hidden="1" x14ac:dyDescent="0.2">
      <c r="AU18" s="994">
        <v>0.17</v>
      </c>
    </row>
    <row r="19" spans="1:47" s="8" customFormat="1" ht="18.75" x14ac:dyDescent="0.2">
      <c r="A19" s="12" t="s">
        <v>8</v>
      </c>
      <c r="B19" s="13"/>
      <c r="C19" s="13"/>
      <c r="D19" s="14"/>
      <c r="AU19" s="994">
        <v>0.18</v>
      </c>
    </row>
    <row r="20" spans="1:47" s="8" customForma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U20" s="994">
        <v>0.19</v>
      </c>
    </row>
    <row r="21" spans="1:47" s="8" customFormat="1" ht="14.25" x14ac:dyDescent="0.2">
      <c r="A21" s="15" t="s">
        <v>9</v>
      </c>
      <c r="B21" s="16"/>
      <c r="C21" s="7"/>
      <c r="D21" s="7"/>
      <c r="E21" s="7"/>
      <c r="F21" s="7"/>
      <c r="G21" s="7"/>
      <c r="H21" s="7"/>
      <c r="I21" s="7"/>
      <c r="J21" s="7"/>
      <c r="K21" s="7"/>
      <c r="L21" s="7"/>
      <c r="M21" s="7"/>
      <c r="N21" s="7"/>
      <c r="O21" s="7"/>
      <c r="P21" s="7"/>
      <c r="Q21" s="7"/>
      <c r="R21" s="7"/>
      <c r="S21" s="7"/>
      <c r="T21" s="7"/>
      <c r="U21" s="7"/>
      <c r="AU21" s="994">
        <v>0.2</v>
      </c>
    </row>
    <row r="22" spans="1:47" s="8" customFormat="1" x14ac:dyDescent="0.2">
      <c r="A22" s="17" t="s">
        <v>10</v>
      </c>
      <c r="B22" s="181"/>
      <c r="C22" s="7"/>
      <c r="D22" s="7"/>
      <c r="E22" s="7"/>
      <c r="F22" s="7"/>
      <c r="G22" s="7"/>
      <c r="H22" s="7"/>
      <c r="I22" s="7"/>
      <c r="J22" s="7"/>
      <c r="K22" s="7"/>
      <c r="L22" s="7"/>
      <c r="M22" s="7"/>
      <c r="N22" s="7"/>
      <c r="O22" s="7"/>
      <c r="P22" s="7"/>
      <c r="Q22" s="7"/>
      <c r="R22" s="7"/>
      <c r="S22" s="7"/>
      <c r="T22" s="7"/>
      <c r="U22" s="7"/>
      <c r="AU22" s="994">
        <v>0.21</v>
      </c>
    </row>
    <row r="23" spans="1:47" s="8" customFormat="1" x14ac:dyDescent="0.2">
      <c r="A23" s="28" t="s">
        <v>11</v>
      </c>
      <c r="B23" s="159">
        <v>50</v>
      </c>
      <c r="AU23" s="994">
        <v>0.22</v>
      </c>
    </row>
    <row r="24" spans="1:47" s="8" customFormat="1" x14ac:dyDescent="0.2">
      <c r="A24" s="28" t="s">
        <v>12</v>
      </c>
      <c r="B24" s="159">
        <v>50</v>
      </c>
      <c r="AU24" s="994">
        <v>0.23</v>
      </c>
    </row>
    <row r="25" spans="1:47" s="8" customFormat="1" x14ac:dyDescent="0.2">
      <c r="A25" s="28" t="s">
        <v>13</v>
      </c>
      <c r="B25" s="159">
        <v>50</v>
      </c>
      <c r="AU25" s="994">
        <v>0.24</v>
      </c>
    </row>
    <row r="26" spans="1:47" s="8" customFormat="1" x14ac:dyDescent="0.2">
      <c r="A26" s="28" t="s">
        <v>14</v>
      </c>
      <c r="B26" s="159">
        <v>15</v>
      </c>
      <c r="AU26" s="994">
        <v>0.25</v>
      </c>
    </row>
    <row r="27" spans="1:47" s="8" customFormat="1" x14ac:dyDescent="0.2">
      <c r="A27" s="21" t="s">
        <v>15</v>
      </c>
      <c r="B27" s="159">
        <v>10</v>
      </c>
      <c r="AU27" s="994">
        <v>0.26</v>
      </c>
    </row>
    <row r="28" spans="1:47" s="8" customFormat="1" x14ac:dyDescent="0.2">
      <c r="A28" s="21" t="s">
        <v>16</v>
      </c>
      <c r="B28" s="204">
        <v>2012</v>
      </c>
      <c r="AU28" s="994">
        <v>0.27</v>
      </c>
    </row>
    <row r="29" spans="1:47" s="8" customFormat="1" x14ac:dyDescent="0.2">
      <c r="A29" s="21" t="s">
        <v>540</v>
      </c>
      <c r="B29" s="204">
        <v>2012</v>
      </c>
      <c r="C29" s="19"/>
      <c r="AU29" s="994">
        <v>0.28000000000000003</v>
      </c>
    </row>
    <row r="30" spans="1:47" s="8" customFormat="1" x14ac:dyDescent="0.2">
      <c r="A30" s="21" t="s">
        <v>17</v>
      </c>
      <c r="B30" s="204">
        <v>2014</v>
      </c>
      <c r="C30" s="19"/>
      <c r="AU30" s="994">
        <v>0.28999999999999998</v>
      </c>
    </row>
    <row r="31" spans="1:47" s="8" customFormat="1" x14ac:dyDescent="0.2">
      <c r="A31" s="18" t="s">
        <v>18</v>
      </c>
      <c r="B31" s="20">
        <v>30</v>
      </c>
      <c r="AU31" s="994">
        <v>0.3</v>
      </c>
    </row>
    <row r="32" spans="1:47" s="8" customFormat="1" ht="13.5" customHeight="1" x14ac:dyDescent="0.2">
      <c r="A32" s="21" t="s">
        <v>19</v>
      </c>
      <c r="B32" s="22">
        <f>B30+B31-1</f>
        <v>2043</v>
      </c>
      <c r="AU32" s="994">
        <v>0.31</v>
      </c>
    </row>
    <row r="33" spans="1:47" s="8" customFormat="1" ht="13.5" customHeight="1" x14ac:dyDescent="0.2">
      <c r="A33" s="23" t="s">
        <v>20</v>
      </c>
      <c r="B33" s="22">
        <f>B23-B31</f>
        <v>20</v>
      </c>
      <c r="AU33" s="994">
        <v>0.32</v>
      </c>
    </row>
    <row r="34" spans="1:47" s="8" customFormat="1" ht="13.5" customHeight="1" x14ac:dyDescent="0.2">
      <c r="AU34" s="994">
        <v>0.33</v>
      </c>
    </row>
    <row r="35" spans="1:47" s="8" customFormat="1" ht="14.25" x14ac:dyDescent="0.2">
      <c r="A35" s="24" t="s">
        <v>21</v>
      </c>
      <c r="B35" s="158"/>
      <c r="C35" s="7"/>
      <c r="D35" s="7"/>
      <c r="E35" s="7"/>
      <c r="F35" s="7"/>
      <c r="G35" s="7"/>
      <c r="H35" s="7"/>
      <c r="I35" s="7"/>
      <c r="J35" s="7"/>
      <c r="K35" s="7"/>
      <c r="L35" s="7"/>
      <c r="M35" s="7"/>
      <c r="N35" s="7"/>
      <c r="O35" s="7"/>
      <c r="P35" s="7"/>
      <c r="Q35" s="7"/>
      <c r="R35" s="7"/>
      <c r="S35" s="7"/>
      <c r="T35" s="7"/>
      <c r="U35" s="7"/>
      <c r="AU35" s="994">
        <v>0.34</v>
      </c>
    </row>
    <row r="36" spans="1:47" s="8" customFormat="1" x14ac:dyDescent="0.2">
      <c r="A36" s="28" t="s">
        <v>22</v>
      </c>
      <c r="B36" s="204">
        <v>2.5</v>
      </c>
      <c r="C36" s="25" t="s">
        <v>23</v>
      </c>
      <c r="F36" s="26"/>
      <c r="AU36" s="994">
        <v>0.35</v>
      </c>
    </row>
    <row r="37" spans="1:47" s="8" customFormat="1" x14ac:dyDescent="0.2">
      <c r="A37" s="28" t="s">
        <v>24</v>
      </c>
      <c r="B37" s="205">
        <v>95</v>
      </c>
      <c r="C37" s="25" t="s">
        <v>23</v>
      </c>
      <c r="F37" s="26"/>
      <c r="G37" s="27"/>
      <c r="H37" s="27"/>
      <c r="AU37" s="994">
        <v>0.36</v>
      </c>
    </row>
    <row r="38" spans="1:47" s="8" customFormat="1" x14ac:dyDescent="0.2">
      <c r="A38" s="28" t="s">
        <v>25</v>
      </c>
      <c r="B38" s="230">
        <v>2010</v>
      </c>
      <c r="C38" s="204">
        <f>B38+1</f>
        <v>2011</v>
      </c>
      <c r="D38" s="204">
        <f>C38+1</f>
        <v>2012</v>
      </c>
      <c r="E38"/>
      <c r="AU38" s="994">
        <v>0.37</v>
      </c>
    </row>
    <row r="39" spans="1:47" s="8" customFormat="1" x14ac:dyDescent="0.2">
      <c r="A39" s="28" t="s">
        <v>539</v>
      </c>
      <c r="B39" s="207">
        <v>1</v>
      </c>
      <c r="C39" s="208">
        <v>0.98299999999999998</v>
      </c>
      <c r="D39" s="208">
        <v>1.0009999999999999</v>
      </c>
      <c r="E39" s="25" t="s">
        <v>541</v>
      </c>
      <c r="AU39" s="994">
        <v>0.38</v>
      </c>
    </row>
    <row r="40" spans="1:47" s="8" customFormat="1" x14ac:dyDescent="0.2">
      <c r="A40" s="28" t="s">
        <v>26</v>
      </c>
      <c r="B40" s="981">
        <f>ROUND(B37*B36,2)</f>
        <v>237.5</v>
      </c>
      <c r="C40" s="980">
        <f>B40*C39</f>
        <v>233.46250000000001</v>
      </c>
      <c r="D40" s="980">
        <f>C40*(1+B431)</f>
        <v>239.76598749999999</v>
      </c>
      <c r="E40"/>
      <c r="AU40" s="994">
        <v>0.39</v>
      </c>
    </row>
    <row r="41" spans="1:47" s="8" customFormat="1" x14ac:dyDescent="0.2">
      <c r="A41" s="18" t="s">
        <v>27</v>
      </c>
      <c r="B41" s="206">
        <v>0.04</v>
      </c>
      <c r="AU41" s="994">
        <v>0.4</v>
      </c>
    </row>
    <row r="42" spans="1:47" s="8" customFormat="1" ht="13.5" thickBot="1" x14ac:dyDescent="0.25">
      <c r="A42" s="18"/>
      <c r="B42" s="961"/>
      <c r="AU42" s="994">
        <v>0.41</v>
      </c>
    </row>
    <row r="43" spans="1:47" s="8" customFormat="1" ht="19.5" thickBot="1" x14ac:dyDescent="0.25">
      <c r="A43" s="962" t="s">
        <v>552</v>
      </c>
      <c r="B43" s="1015" t="s">
        <v>548</v>
      </c>
      <c r="C43" s="1016"/>
      <c r="D43" s="963" t="s">
        <v>551</v>
      </c>
      <c r="AU43" s="994">
        <v>0.42</v>
      </c>
    </row>
    <row r="44" spans="1:47" s="8" customFormat="1" x14ac:dyDescent="0.2">
      <c r="A44" s="18"/>
      <c r="B44" s="961"/>
      <c r="AU44" s="994">
        <v>0.43</v>
      </c>
    </row>
    <row r="45" spans="1:47" s="8" customFormat="1" ht="24" hidden="1" customHeight="1" outlineLevel="1" x14ac:dyDescent="0.2">
      <c r="A45" s="18"/>
      <c r="B45" s="960" t="s">
        <v>547</v>
      </c>
      <c r="AU45" s="994">
        <v>0.44</v>
      </c>
    </row>
    <row r="46" spans="1:47" s="8" customFormat="1" ht="18" hidden="1" customHeight="1" outlineLevel="1" x14ac:dyDescent="0.2">
      <c r="A46" s="18"/>
      <c r="B46" s="960" t="s">
        <v>548</v>
      </c>
      <c r="AU46" s="994">
        <v>0.45</v>
      </c>
    </row>
    <row r="47" spans="1:47" s="8" customFormat="1" ht="27" collapsed="1" x14ac:dyDescent="0.25">
      <c r="A47" s="35" t="str">
        <f>"Investīcijas ūdensapgādes pakalpojumiem bāzes gada  ("&amp;'Datu ievade'!$B$29&amp;") cenās, bez PVN"</f>
        <v>Investīcijas ūdensapgādes pakalpojumiem bāzes gada  (2012) cenās, bez PVN</v>
      </c>
      <c r="B47" s="179">
        <f>B54</f>
        <v>2012</v>
      </c>
      <c r="C47" s="179">
        <f>B47+1</f>
        <v>2013</v>
      </c>
      <c r="D47" s="179">
        <f>C47+1</f>
        <v>2014</v>
      </c>
      <c r="E47" s="179">
        <f>D47+1</f>
        <v>2015</v>
      </c>
      <c r="F47" s="179">
        <f>E47+1</f>
        <v>2016</v>
      </c>
      <c r="G47"/>
      <c r="H47"/>
      <c r="I47" s="36"/>
      <c r="J47" s="36"/>
      <c r="K47" s="36"/>
      <c r="L47" s="36"/>
      <c r="O47" s="37"/>
      <c r="P47" s="38"/>
      <c r="Q47" s="38"/>
      <c r="R47" s="38"/>
      <c r="S47" s="38"/>
      <c r="T47" s="38"/>
      <c r="U47" s="38"/>
      <c r="V47" s="38"/>
      <c r="W47" s="38"/>
      <c r="X47" s="38"/>
      <c r="Y47" s="38"/>
      <c r="Z47" s="38"/>
      <c r="AA47" s="38"/>
      <c r="AB47" s="38"/>
      <c r="AC47" s="38"/>
      <c r="AD47" s="38"/>
      <c r="AE47" s="38"/>
      <c r="AF47" s="38"/>
      <c r="AG47" s="38"/>
      <c r="AH47" s="38"/>
      <c r="AI47" s="38"/>
      <c r="AU47" s="994">
        <v>0.46</v>
      </c>
    </row>
    <row r="48" spans="1:47" s="8" customFormat="1" x14ac:dyDescent="0.2">
      <c r="A48" s="90" t="s">
        <v>13</v>
      </c>
      <c r="B48" s="955"/>
      <c r="C48" s="955">
        <v>105000</v>
      </c>
      <c r="D48" s="956">
        <v>20000</v>
      </c>
      <c r="E48" s="956"/>
      <c r="F48" s="956"/>
      <c r="G4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U48" s="994">
        <v>0.47</v>
      </c>
    </row>
    <row r="49" spans="1:47" s="8" customFormat="1" x14ac:dyDescent="0.2">
      <c r="A49" s="90" t="s">
        <v>14</v>
      </c>
      <c r="B49" s="955"/>
      <c r="C49" s="955">
        <v>35000</v>
      </c>
      <c r="D49" s="956">
        <v>10000</v>
      </c>
      <c r="E49" s="956"/>
      <c r="F49" s="956"/>
      <c r="G49"/>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U49" s="994">
        <v>0.48</v>
      </c>
    </row>
    <row r="50" spans="1:47" s="8" customFormat="1" x14ac:dyDescent="0.2">
      <c r="A50" s="90" t="s">
        <v>47</v>
      </c>
      <c r="B50" s="955"/>
      <c r="C50" s="955">
        <v>1650</v>
      </c>
      <c r="D50" s="955">
        <v>850</v>
      </c>
      <c r="E50" s="956"/>
      <c r="F50" s="956"/>
      <c r="G50"/>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U50" s="994">
        <v>0.49</v>
      </c>
    </row>
    <row r="51" spans="1:47" s="8" customFormat="1" x14ac:dyDescent="0.2">
      <c r="A51" s="90" t="s">
        <v>48</v>
      </c>
      <c r="B51" s="955"/>
      <c r="C51" s="955">
        <v>750</v>
      </c>
      <c r="D51" s="955">
        <v>450</v>
      </c>
      <c r="E51" s="956"/>
      <c r="F51" s="956"/>
      <c r="G51"/>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U51" s="994">
        <v>0.5</v>
      </c>
    </row>
    <row r="52" spans="1:47" s="8" customFormat="1" x14ac:dyDescent="0.2">
      <c r="A52" s="132" t="s">
        <v>439</v>
      </c>
      <c r="B52" s="955">
        <v>3000</v>
      </c>
      <c r="C52" s="955"/>
      <c r="D52" s="955"/>
      <c r="E52" s="956"/>
      <c r="F52" s="956"/>
      <c r="G52"/>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U52" s="994">
        <v>0.51</v>
      </c>
    </row>
    <row r="53" spans="1:47" s="8" customFormat="1" x14ac:dyDescent="0.2">
      <c r="A53" s="177" t="s">
        <v>49</v>
      </c>
      <c r="B53" s="957">
        <f>SUM(B48:B52)*B439</f>
        <v>630</v>
      </c>
      <c r="C53" s="957">
        <f>SUM(C48:C52)*C439</f>
        <v>29904</v>
      </c>
      <c r="D53" s="957">
        <f>SUM(D48:D52)*D439</f>
        <v>6573</v>
      </c>
      <c r="E53" s="957">
        <f>SUM(E48:E52)*E439</f>
        <v>0</v>
      </c>
      <c r="F53" s="957">
        <f>SUM(F48:F52)*F439</f>
        <v>0</v>
      </c>
      <c r="G53"/>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U53" s="994">
        <v>0.52</v>
      </c>
    </row>
    <row r="54" spans="1:47" s="8" customFormat="1" ht="27" x14ac:dyDescent="0.25">
      <c r="A54" s="178" t="str">
        <f>"Investīcijas kanalizācijas pakalpojumiem bāzes gada ("&amp;'Datu ievade'!$B$29&amp;") cenās, bez PVN"</f>
        <v>Investīcijas kanalizācijas pakalpojumiem bāzes gada (2012) cenās, bez PVN</v>
      </c>
      <c r="B54" s="180">
        <f>B29</f>
        <v>2012</v>
      </c>
      <c r="C54" s="180">
        <f>B54+1</f>
        <v>2013</v>
      </c>
      <c r="D54" s="180">
        <f>C54+1</f>
        <v>2014</v>
      </c>
      <c r="E54" s="180">
        <f>D54+1</f>
        <v>2015</v>
      </c>
      <c r="F54" s="180">
        <f>E54+1</f>
        <v>2016</v>
      </c>
      <c r="G54"/>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U54" s="994">
        <v>0.53</v>
      </c>
    </row>
    <row r="55" spans="1:47" s="8" customFormat="1" x14ac:dyDescent="0.2">
      <c r="A55" s="90" t="s">
        <v>13</v>
      </c>
      <c r="B55" s="955"/>
      <c r="C55" s="955">
        <v>65000</v>
      </c>
      <c r="D55" s="955">
        <v>15000</v>
      </c>
      <c r="E55" s="955"/>
      <c r="F55" s="955"/>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U55" s="994">
        <v>0.54</v>
      </c>
    </row>
    <row r="56" spans="1:47" s="8" customFormat="1" x14ac:dyDescent="0.2">
      <c r="A56" s="90" t="s">
        <v>14</v>
      </c>
      <c r="B56" s="955"/>
      <c r="C56" s="955">
        <v>35000</v>
      </c>
      <c r="D56" s="956">
        <v>5000</v>
      </c>
      <c r="E56" s="956"/>
      <c r="F56" s="956"/>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U56" s="994">
        <v>0.55000000000000004</v>
      </c>
    </row>
    <row r="57" spans="1:47" s="8" customFormat="1" x14ac:dyDescent="0.2">
      <c r="A57" s="90" t="s">
        <v>47</v>
      </c>
      <c r="B57" s="955"/>
      <c r="C57" s="955">
        <v>750</v>
      </c>
      <c r="D57" s="956">
        <v>850</v>
      </c>
      <c r="E57" s="956"/>
      <c r="F57" s="956"/>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U57" s="994">
        <v>0.56000000000000005</v>
      </c>
    </row>
    <row r="58" spans="1:47" s="8" customFormat="1" x14ac:dyDescent="0.2">
      <c r="A58" s="90" t="s">
        <v>48</v>
      </c>
      <c r="B58" s="955"/>
      <c r="C58" s="955">
        <v>700</v>
      </c>
      <c r="D58" s="956">
        <v>700</v>
      </c>
      <c r="E58" s="956"/>
      <c r="F58" s="956"/>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U58" s="994">
        <v>0.56999999999999995</v>
      </c>
    </row>
    <row r="59" spans="1:47" s="8" customFormat="1" x14ac:dyDescent="0.2">
      <c r="A59" s="132" t="s">
        <v>439</v>
      </c>
      <c r="B59" s="955">
        <v>3000</v>
      </c>
      <c r="C59" s="955"/>
      <c r="D59" s="956"/>
      <c r="E59" s="956"/>
      <c r="F59" s="956"/>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U59" s="994">
        <v>0.57999999999999996</v>
      </c>
    </row>
    <row r="60" spans="1:47" s="8" customFormat="1" x14ac:dyDescent="0.2">
      <c r="A60" s="91" t="s">
        <v>49</v>
      </c>
      <c r="B60" s="957">
        <f>SUM(B55:B59)*B439</f>
        <v>630</v>
      </c>
      <c r="C60" s="957">
        <f>SUM(C55:C59)*C439</f>
        <v>21304.5</v>
      </c>
      <c r="D60" s="957">
        <f>SUM(D55:D59)*D439</f>
        <v>4525.5</v>
      </c>
      <c r="E60" s="957">
        <f>SUM(E55:E59)*E439</f>
        <v>0</v>
      </c>
      <c r="F60" s="957">
        <f>SUM(F55:F59)*F439</f>
        <v>0</v>
      </c>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U60" s="994">
        <v>0.59</v>
      </c>
    </row>
    <row r="61" spans="1:47" s="8" customFormat="1" x14ac:dyDescent="0.2">
      <c r="A61" s="140"/>
      <c r="B61" s="141"/>
      <c r="C61" s="139"/>
      <c r="D61" s="139"/>
      <c r="E61" s="139"/>
      <c r="F61" s="139"/>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U61" s="994">
        <v>0.6</v>
      </c>
    </row>
    <row r="62" spans="1:47" s="8" customFormat="1" ht="27" x14ac:dyDescent="0.25">
      <c r="A62" s="279" t="s">
        <v>337</v>
      </c>
      <c r="B62" s="235">
        <f>B29</f>
        <v>2012</v>
      </c>
      <c r="C62" s="235">
        <f>B62+1</f>
        <v>2013</v>
      </c>
      <c r="D62" s="235">
        <f>C62+1</f>
        <v>2014</v>
      </c>
      <c r="E62" s="235">
        <f>D62+1</f>
        <v>2015</v>
      </c>
      <c r="F62" s="235">
        <f>E62+1</f>
        <v>2016</v>
      </c>
      <c r="G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U62" s="994">
        <v>0.61</v>
      </c>
    </row>
    <row r="63" spans="1:47" s="8" customFormat="1" x14ac:dyDescent="0.2">
      <c r="A63" s="233" t="str">
        <f>A48</f>
        <v>Ēkas un būves</v>
      </c>
      <c r="B63" s="953">
        <f>ROUND((B48*HLOOKUP(B$62,'Datu ievade'!$B$427:$Z$434,8)),0)</f>
        <v>0</v>
      </c>
      <c r="C63" s="953">
        <f>ROUND((C48*HLOOKUP(C$62,'Datu ievade'!$B$427:$Z$434,8)),0)</f>
        <v>107100</v>
      </c>
      <c r="D63" s="953">
        <f>ROUND((D48*HLOOKUP(D$62,'Datu ievade'!$B$427:$Z$434,8)),0)</f>
        <v>20800</v>
      </c>
      <c r="E63" s="953">
        <f>ROUND((E48*HLOOKUP(E$62,'Datu ievade'!$B$427:$Z$434,8)),0)</f>
        <v>0</v>
      </c>
      <c r="F63" s="953">
        <f>ROUND((F48*HLOOKUP(F$62,'Datu ievade'!$B$427:$Z$434,8)),0)</f>
        <v>0</v>
      </c>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U63" s="994">
        <v>0.62</v>
      </c>
    </row>
    <row r="64" spans="1:47" s="8" customFormat="1" x14ac:dyDescent="0.2">
      <c r="A64" s="132" t="str">
        <f>A49</f>
        <v>Iekārtas un mašīnas</v>
      </c>
      <c r="B64" s="953">
        <f>ROUND((B49*HLOOKUP(B$62,'Datu ievade'!$B$427:$Z$434,8)),0)</f>
        <v>0</v>
      </c>
      <c r="C64" s="953">
        <f>ROUND((C49*HLOOKUP(C$62,'Datu ievade'!$B$427:$Z$434,8)),0)</f>
        <v>35700</v>
      </c>
      <c r="D64" s="953">
        <f>ROUND((D49*HLOOKUP(D$62,'Datu ievade'!$B$427:$Z$434,8)),0)</f>
        <v>10400</v>
      </c>
      <c r="E64" s="953">
        <f>ROUND((E49*HLOOKUP(E$62,'Datu ievade'!$B$427:$Z$434,8)),0)</f>
        <v>0</v>
      </c>
      <c r="F64" s="953">
        <f>ROUND((F49*HLOOKUP(F$62,'Datu ievade'!$B$427:$Z$434,8)),0)</f>
        <v>0</v>
      </c>
      <c r="G64" s="38"/>
      <c r="H64" s="38"/>
      <c r="I64" s="945"/>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U64" s="994">
        <v>0.63</v>
      </c>
    </row>
    <row r="65" spans="1:47" s="8" customFormat="1" x14ac:dyDescent="0.2">
      <c r="A65" s="132" t="str">
        <f>A50</f>
        <v>Būvuzraudzība</v>
      </c>
      <c r="B65" s="953">
        <f>ROUND((B50*HLOOKUP(B$62,'Datu ievade'!$B$427:$Z$434,8)),0)</f>
        <v>0</v>
      </c>
      <c r="C65" s="953">
        <f>ROUND((C50*HLOOKUP(C$62,'Datu ievade'!$B$427:$Z$434,8)),0)</f>
        <v>1683</v>
      </c>
      <c r="D65" s="953">
        <f>ROUND((D50*HLOOKUP(D$62,'Datu ievade'!$B$427:$Z$434,8)),0)</f>
        <v>884</v>
      </c>
      <c r="E65" s="953">
        <f>ROUND((E50*HLOOKUP(E$62,'Datu ievade'!$B$427:$Z$434,8)),0)</f>
        <v>0</v>
      </c>
      <c r="F65" s="953">
        <f>ROUND((F50*HLOOKUP(F$62,'Datu ievade'!$B$427:$Z$434,8)),0)</f>
        <v>0</v>
      </c>
      <c r="G65" s="38"/>
      <c r="H65" s="946"/>
      <c r="I65" s="945"/>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U65" s="994">
        <v>0.64</v>
      </c>
    </row>
    <row r="66" spans="1:47" s="8" customFormat="1" x14ac:dyDescent="0.2">
      <c r="A66" s="132" t="str">
        <f>A51</f>
        <v>Autoruzraudzība</v>
      </c>
      <c r="B66" s="953">
        <f>ROUND((B51*HLOOKUP(B$62,'Datu ievade'!$B$427:$Z$434,8)),0)</f>
        <v>0</v>
      </c>
      <c r="C66" s="953">
        <f>ROUND((C51*HLOOKUP(C$62,'Datu ievade'!$B$427:$Z$434,8)),0)</f>
        <v>765</v>
      </c>
      <c r="D66" s="953">
        <f>ROUND((D51*HLOOKUP(D$62,'Datu ievade'!$B$427:$Z$434,8)),0)</f>
        <v>468</v>
      </c>
      <c r="E66" s="953">
        <f>ROUND((E51*HLOOKUP(E$62,'Datu ievade'!$B$427:$Z$434,8)),0)</f>
        <v>0</v>
      </c>
      <c r="F66" s="953">
        <f>ROUND((F51*HLOOKUP(F$62,'Datu ievade'!$B$427:$Z$434,8)),0)</f>
        <v>0</v>
      </c>
      <c r="G66" s="38"/>
      <c r="H66" s="947"/>
      <c r="I66" s="945"/>
      <c r="J66" s="94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U66" s="994">
        <v>0.65</v>
      </c>
    </row>
    <row r="67" spans="1:47" s="8" customFormat="1" x14ac:dyDescent="0.2">
      <c r="A67" s="132" t="s">
        <v>439</v>
      </c>
      <c r="B67" s="953">
        <f>ROUND((B52*HLOOKUP(B$62,'Datu ievade'!$B$427:$Z$434,8)),0)</f>
        <v>3000</v>
      </c>
      <c r="C67" s="953">
        <f>ROUND((C52*HLOOKUP(C$62,'Datu ievade'!$B$427:$Z$434,8)),0)</f>
        <v>0</v>
      </c>
      <c r="D67" s="953">
        <f>ROUND((D52*HLOOKUP(D$62,'Datu ievade'!$B$427:$Z$434,8)),0)</f>
        <v>0</v>
      </c>
      <c r="E67" s="953">
        <f>ROUND((E52*HLOOKUP(E$62,'Datu ievade'!$B$427:$Z$434,8)),0)</f>
        <v>0</v>
      </c>
      <c r="F67" s="953">
        <f>ROUND((F52*HLOOKUP(F$62,'Datu ievade'!$B$427:$Z$434,8)),0)</f>
        <v>0</v>
      </c>
      <c r="G67" s="38"/>
      <c r="H67" s="946"/>
      <c r="I67" s="945"/>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U67" s="994">
        <v>0.66</v>
      </c>
    </row>
    <row r="68" spans="1:47" s="8" customFormat="1" x14ac:dyDescent="0.2">
      <c r="A68" s="132" t="str">
        <f>A53</f>
        <v>PVN</v>
      </c>
      <c r="B68" s="67">
        <f>SUM(B63:B67)*C439</f>
        <v>630</v>
      </c>
      <c r="C68" s="67">
        <f>SUM(C63:C67)*C439</f>
        <v>30502.079999999998</v>
      </c>
      <c r="D68" s="67">
        <f>SUM(D63:D67)*D439</f>
        <v>6835.92</v>
      </c>
      <c r="E68" s="67">
        <f>SUM(E63:E67)*E439</f>
        <v>0</v>
      </c>
      <c r="F68" s="67">
        <f>SUM(F63:F67)*F439</f>
        <v>0</v>
      </c>
      <c r="G68" s="38"/>
      <c r="I68" s="945"/>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U68" s="994">
        <v>0.67</v>
      </c>
    </row>
    <row r="69" spans="1:47" s="8" customFormat="1" ht="27" x14ac:dyDescent="0.25">
      <c r="A69" s="280" t="s">
        <v>338</v>
      </c>
      <c r="B69" s="231">
        <f>B62</f>
        <v>2012</v>
      </c>
      <c r="C69" s="232">
        <f>B69+1</f>
        <v>2013</v>
      </c>
      <c r="D69" s="232">
        <f>C69+1</f>
        <v>2014</v>
      </c>
      <c r="E69" s="232">
        <f>D69+1</f>
        <v>2015</v>
      </c>
      <c r="F69" s="232">
        <f>E69+1</f>
        <v>2016</v>
      </c>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U69" s="994">
        <v>0.68</v>
      </c>
    </row>
    <row r="70" spans="1:47" s="8" customFormat="1" x14ac:dyDescent="0.2">
      <c r="A70" s="125" t="str">
        <f>A55</f>
        <v>Ēkas un būves</v>
      </c>
      <c r="B70" s="954">
        <f>ROUND((B55*HLOOKUP(B$62,'Datu ievade'!$B$427:$Z$434,8)),0)</f>
        <v>0</v>
      </c>
      <c r="C70" s="954">
        <f>ROUND((C55*HLOOKUP(C$62,'Datu ievade'!$B$427:$Z$434,8)),0)</f>
        <v>66300</v>
      </c>
      <c r="D70" s="954">
        <f>ROUND((D55*HLOOKUP(D$62,'Datu ievade'!$B$427:$Z$434,8)),0)</f>
        <v>15600</v>
      </c>
      <c r="E70" s="954">
        <f>ROUND((E55*HLOOKUP(E$62,'Datu ievade'!$B$427:$Z$434,8)),0)</f>
        <v>0</v>
      </c>
      <c r="F70" s="954">
        <f>ROUND((F55*HLOOKUP(F$62,'Datu ievade'!$B$427:$Z$434,8)),0)</f>
        <v>0</v>
      </c>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U70" s="994">
        <v>0.69</v>
      </c>
    </row>
    <row r="71" spans="1:47" s="8" customFormat="1" x14ac:dyDescent="0.2">
      <c r="A71" s="125" t="str">
        <f>A56</f>
        <v>Iekārtas un mašīnas</v>
      </c>
      <c r="B71" s="954">
        <f>ROUND((B56*HLOOKUP(B$62,'Datu ievade'!$B$427:$Z$434,8)),0)</f>
        <v>0</v>
      </c>
      <c r="C71" s="954">
        <f>ROUND((C56*HLOOKUP(C$62,'Datu ievade'!$B$427:$Z$434,8)),0)</f>
        <v>35700</v>
      </c>
      <c r="D71" s="954">
        <f>ROUND((D56*HLOOKUP(D$62,'Datu ievade'!$B$427:$Z$434,8)),0)</f>
        <v>5200</v>
      </c>
      <c r="E71" s="954">
        <f>ROUND((E56*HLOOKUP(E$62,'Datu ievade'!$B$427:$Z$434,8)),0)</f>
        <v>0</v>
      </c>
      <c r="F71" s="954">
        <f>ROUND((F56*HLOOKUP(F$62,'Datu ievade'!$B$427:$Z$434,8)),0)</f>
        <v>0</v>
      </c>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U71" s="994">
        <v>0.7</v>
      </c>
    </row>
    <row r="72" spans="1:47" s="8" customFormat="1" x14ac:dyDescent="0.2">
      <c r="A72" s="125" t="str">
        <f>A57</f>
        <v>Būvuzraudzība</v>
      </c>
      <c r="B72" s="954">
        <f>ROUND((B57*HLOOKUP(B$62,'Datu ievade'!$B$427:$Z$434,8)),0)</f>
        <v>0</v>
      </c>
      <c r="C72" s="954">
        <f>ROUND((C57*HLOOKUP(C$62,'Datu ievade'!$B$427:$Z$434,8)),0)</f>
        <v>765</v>
      </c>
      <c r="D72" s="954">
        <f>ROUND((D57*HLOOKUP(D$62,'Datu ievade'!$B$427:$Z$434,8)),0)</f>
        <v>884</v>
      </c>
      <c r="E72" s="954">
        <f>ROUND((E57*HLOOKUP(E$62,'Datu ievade'!$B$427:$Z$434,8)),0)</f>
        <v>0</v>
      </c>
      <c r="F72" s="954">
        <f>ROUND((F57*HLOOKUP(F$62,'Datu ievade'!$B$427:$Z$434,8)),0)</f>
        <v>0</v>
      </c>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U72" s="994">
        <v>0.71</v>
      </c>
    </row>
    <row r="73" spans="1:47" x14ac:dyDescent="0.2">
      <c r="A73" s="125" t="str">
        <f>A58</f>
        <v>Autoruzraudzība</v>
      </c>
      <c r="B73" s="954">
        <f>ROUND((B58*HLOOKUP(B$62,'Datu ievade'!$B$427:$Z$434,8)),0)</f>
        <v>0</v>
      </c>
      <c r="C73" s="954">
        <f>ROUND((C58*HLOOKUP(C$62,'Datu ievade'!$B$427:$Z$434,8)),0)</f>
        <v>714</v>
      </c>
      <c r="D73" s="954">
        <f>ROUND((D58*HLOOKUP(D$62,'Datu ievade'!$B$427:$Z$434,8)),0)</f>
        <v>728</v>
      </c>
      <c r="E73" s="954">
        <f>ROUND((E58*HLOOKUP(E$62,'Datu ievade'!$B$427:$Z$434,8)),0)</f>
        <v>0</v>
      </c>
      <c r="F73" s="954">
        <f>ROUND((F58*HLOOKUP(F$62,'Datu ievade'!$B$427:$Z$434,8)),0)</f>
        <v>0</v>
      </c>
      <c r="AU73" s="994">
        <v>0.72</v>
      </c>
    </row>
    <row r="74" spans="1:47" x14ac:dyDescent="0.2">
      <c r="A74" s="125" t="s">
        <v>439</v>
      </c>
      <c r="B74" s="954">
        <f>ROUND((B59*HLOOKUP(B$62,'Datu ievade'!$B$427:$Z$434,8)),0)</f>
        <v>3000</v>
      </c>
      <c r="C74" s="954">
        <f>ROUND((C59*HLOOKUP(C$62,'Datu ievade'!$B$427:$Z$434,8)),0)</f>
        <v>0</v>
      </c>
      <c r="D74" s="954">
        <f>ROUND((D59*HLOOKUP(D$62,'Datu ievade'!$B$427:$Z$434,8)),0)</f>
        <v>0</v>
      </c>
      <c r="E74" s="954">
        <f>ROUND((E59*HLOOKUP(E$62,'Datu ievade'!$B$427:$Z$434,8)),0)</f>
        <v>0</v>
      </c>
      <c r="F74" s="954">
        <f>ROUND((F59*HLOOKUP(F$62,'Datu ievade'!$B$427:$Z$434,8)),0)</f>
        <v>0</v>
      </c>
      <c r="AU74" s="994">
        <v>0.73</v>
      </c>
    </row>
    <row r="75" spans="1:47" x14ac:dyDescent="0.2">
      <c r="A75" s="125" t="str">
        <f>A60</f>
        <v>PVN</v>
      </c>
      <c r="B75" s="67">
        <f>SUM(B70:B74)*B439</f>
        <v>630</v>
      </c>
      <c r="C75" s="67">
        <f>SUM(C70:C74)*C439</f>
        <v>21730.59</v>
      </c>
      <c r="D75" s="67">
        <f>SUM(D70:D74)*D439</f>
        <v>4706.5199999999995</v>
      </c>
      <c r="E75" s="67">
        <f>SUM(E70:E74)*E439</f>
        <v>0</v>
      </c>
      <c r="F75" s="67">
        <f>SUM(F70:F74)*F439</f>
        <v>0</v>
      </c>
      <c r="AU75" s="994">
        <v>0.74</v>
      </c>
    </row>
    <row r="76" spans="1:47" s="8" customFormat="1" x14ac:dyDescent="0.2">
      <c r="A76" s="7"/>
      <c r="AU76" s="994">
        <v>0.75</v>
      </c>
    </row>
    <row r="77" spans="1:47" s="8" customFormat="1" ht="119.25" customHeight="1" x14ac:dyDescent="0.2">
      <c r="A77" s="29" t="s">
        <v>28</v>
      </c>
      <c r="B77" s="216" t="s">
        <v>458</v>
      </c>
      <c r="C77" s="218" t="s">
        <v>29</v>
      </c>
      <c r="D77" s="217" t="s">
        <v>372</v>
      </c>
      <c r="E77" s="223" t="s">
        <v>373</v>
      </c>
      <c r="F77" s="223" t="s">
        <v>29</v>
      </c>
      <c r="AU77" s="994">
        <v>0.76</v>
      </c>
    </row>
    <row r="78" spans="1:47" s="8" customFormat="1" x14ac:dyDescent="0.2">
      <c r="A78" s="30" t="s">
        <v>30</v>
      </c>
      <c r="B78" s="1001"/>
      <c r="C78" s="1002">
        <v>1</v>
      </c>
      <c r="D78" s="229">
        <f>$D$87*B78</f>
        <v>0</v>
      </c>
      <c r="E78" s="679">
        <f>B78*E87</f>
        <v>0</v>
      </c>
      <c r="F78" s="224">
        <f>IF(D87&gt;351402,D87-351402,0)</f>
        <v>0</v>
      </c>
      <c r="G78" s="676">
        <f>F78/E87</f>
        <v>0</v>
      </c>
      <c r="AU78" s="994">
        <v>0.77</v>
      </c>
    </row>
    <row r="79" spans="1:47" s="8" customFormat="1" x14ac:dyDescent="0.2">
      <c r="A79" s="195" t="s">
        <v>31</v>
      </c>
      <c r="B79" s="1003"/>
      <c r="C79" s="1002"/>
      <c r="D79" s="229">
        <f t="shared" ref="D79:D86" si="0">$D$87*B79</f>
        <v>0</v>
      </c>
      <c r="E79" s="617">
        <f>B79*E87</f>
        <v>0</v>
      </c>
      <c r="F79" s="988">
        <f>SUM(B68:F68,B75:F75)</f>
        <v>65035.109999999993</v>
      </c>
      <c r="AU79" s="994">
        <v>0.78</v>
      </c>
    </row>
    <row r="80" spans="1:47" s="8" customFormat="1" x14ac:dyDescent="0.2">
      <c r="A80" s="195" t="s">
        <v>32</v>
      </c>
      <c r="B80" s="1004"/>
      <c r="C80" s="1005"/>
      <c r="D80" s="229">
        <f t="shared" si="0"/>
        <v>0</v>
      </c>
      <c r="E80" s="617">
        <f>B80*E87</f>
        <v>0</v>
      </c>
      <c r="F80" s="220">
        <f>IF(E87=351402,F78,0)</f>
        <v>0</v>
      </c>
      <c r="AU80" s="994">
        <v>0.79</v>
      </c>
    </row>
    <row r="81" spans="1:47" s="8" customFormat="1" x14ac:dyDescent="0.2">
      <c r="A81" s="18" t="s">
        <v>33</v>
      </c>
      <c r="B81" s="1006">
        <v>0.15</v>
      </c>
      <c r="C81" s="1007"/>
      <c r="D81" s="229">
        <f>(D87-D84)</f>
        <v>46453.650000000023</v>
      </c>
      <c r="E81" s="617">
        <f>E87*0.15</f>
        <v>46453.65</v>
      </c>
      <c r="F81" s="227">
        <f>F79+F80</f>
        <v>65035.109999999993</v>
      </c>
      <c r="AU81" s="994">
        <v>0.8</v>
      </c>
    </row>
    <row r="82" spans="1:47" s="8" customFormat="1" x14ac:dyDescent="0.2">
      <c r="A82" s="18" t="s">
        <v>34</v>
      </c>
      <c r="B82" s="1008"/>
      <c r="C82" s="1009"/>
      <c r="D82" s="229">
        <f t="shared" si="0"/>
        <v>0</v>
      </c>
      <c r="E82" s="617">
        <f>B82*E87</f>
        <v>0</v>
      </c>
      <c r="AU82" s="994">
        <v>0.81</v>
      </c>
    </row>
    <row r="83" spans="1:47" s="8" customFormat="1" x14ac:dyDescent="0.2">
      <c r="A83" s="28" t="s">
        <v>35</v>
      </c>
      <c r="B83" s="198">
        <v>0</v>
      </c>
      <c r="C83" s="31"/>
      <c r="D83" s="229">
        <f t="shared" si="0"/>
        <v>0</v>
      </c>
      <c r="E83" s="228">
        <f>B83*$E$87</f>
        <v>0</v>
      </c>
      <c r="AU83" s="994">
        <v>0.82</v>
      </c>
    </row>
    <row r="84" spans="1:47" s="8" customFormat="1" x14ac:dyDescent="0.2">
      <c r="A84" s="28" t="s">
        <v>36</v>
      </c>
      <c r="B84" s="678">
        <f>D84/D87</f>
        <v>0.85</v>
      </c>
      <c r="C84" s="31"/>
      <c r="D84" s="229">
        <f>E84</f>
        <v>263237.34999999998</v>
      </c>
      <c r="E84" s="228">
        <f>E87*0.85</f>
        <v>263237.34999999998</v>
      </c>
      <c r="AU84" s="994">
        <v>0.83</v>
      </c>
    </row>
    <row r="85" spans="1:47" s="8" customFormat="1" x14ac:dyDescent="0.2">
      <c r="A85" s="18" t="s">
        <v>37</v>
      </c>
      <c r="B85" s="196">
        <f>B84+B83</f>
        <v>0.85</v>
      </c>
      <c r="C85" s="31"/>
      <c r="D85" s="229">
        <f>D84+D83</f>
        <v>263237.34999999998</v>
      </c>
      <c r="E85" s="228">
        <f>E84+E83</f>
        <v>263237.34999999998</v>
      </c>
      <c r="AU85" s="994">
        <v>0.84</v>
      </c>
    </row>
    <row r="86" spans="1:47" s="8" customFormat="1" ht="27" customHeight="1" x14ac:dyDescent="0.2">
      <c r="A86" s="18" t="s">
        <v>38</v>
      </c>
      <c r="B86" s="32">
        <v>0.85</v>
      </c>
      <c r="C86" s="31"/>
      <c r="D86" s="229">
        <f t="shared" si="0"/>
        <v>263237.34999999998</v>
      </c>
      <c r="E86" s="228">
        <f>B86*$E$87</f>
        <v>263237.34999999998</v>
      </c>
      <c r="F86" s="1013" t="str">
        <f>IF(D87&gt;351402,"Lēmuma summa pārsniedz LVL 351 402 par LVL "&amp;ROUND(D87-351402,0)&amp;", kuri tiks pilnībā finansēti no finansējuma saņēmēja līdzekļiem!","-")</f>
        <v>-</v>
      </c>
      <c r="G86" s="1013"/>
      <c r="H86" s="1013"/>
      <c r="I86" s="1013"/>
      <c r="J86" s="1013"/>
      <c r="K86" s="1013"/>
      <c r="L86" s="1013"/>
      <c r="AU86" s="994">
        <v>0.85</v>
      </c>
    </row>
    <row r="87" spans="1:47" s="8" customFormat="1" x14ac:dyDescent="0.2">
      <c r="A87" s="18" t="s">
        <v>39</v>
      </c>
      <c r="B87" s="646">
        <f>SUM(B78:B84)</f>
        <v>1</v>
      </c>
      <c r="C87" s="219">
        <f>SUM(C78:C82)</f>
        <v>1</v>
      </c>
      <c r="D87" s="225">
        <f>SUM(B63:B67,C63:C67,D63:D67,E63:E67,B70:B74,C70:C74,D70:D74,E70:E74,)</f>
        <v>309691</v>
      </c>
      <c r="E87" s="226">
        <f>IF(D87&gt;351042, D87-F78, D87)</f>
        <v>309691</v>
      </c>
      <c r="AU87" s="994">
        <v>0.86</v>
      </c>
    </row>
    <row r="88" spans="1:47" s="8" customFormat="1" x14ac:dyDescent="0.2">
      <c r="A88" s="21" t="s">
        <v>506</v>
      </c>
      <c r="B88" s="633">
        <v>3.95E-2</v>
      </c>
      <c r="C88" s="685" t="s">
        <v>537</v>
      </c>
      <c r="D88" s="686"/>
      <c r="E88" s="558"/>
      <c r="F88" s="558"/>
      <c r="AU88" s="994">
        <v>0.87</v>
      </c>
    </row>
    <row r="89" spans="1:47" s="8" customFormat="1" x14ac:dyDescent="0.2">
      <c r="A89" s="477" t="s">
        <v>505</v>
      </c>
      <c r="B89" s="792">
        <v>0.05</v>
      </c>
      <c r="C89" s="687"/>
      <c r="D89" s="558"/>
      <c r="E89" s="558"/>
      <c r="F89" s="558"/>
      <c r="AU89" s="994">
        <v>0.88</v>
      </c>
    </row>
    <row r="90" spans="1:47" s="8" customFormat="1" x14ac:dyDescent="0.2">
      <c r="A90" s="793" t="s">
        <v>507</v>
      </c>
      <c r="B90" s="792"/>
      <c r="C90" s="687"/>
      <c r="D90" s="558"/>
      <c r="E90" s="558"/>
      <c r="F90" s="558"/>
      <c r="AU90" s="994">
        <v>0.89</v>
      </c>
    </row>
    <row r="91" spans="1:47" s="8" customFormat="1" x14ac:dyDescent="0.2">
      <c r="A91" s="793" t="s">
        <v>508</v>
      </c>
      <c r="B91" s="792"/>
      <c r="C91" s="687"/>
      <c r="D91" s="558"/>
      <c r="E91" s="558"/>
      <c r="F91" s="558"/>
      <c r="AU91" s="994">
        <v>0.9</v>
      </c>
    </row>
    <row r="92" spans="1:47" s="8" customFormat="1" x14ac:dyDescent="0.2">
      <c r="A92" s="170" t="s">
        <v>40</v>
      </c>
      <c r="B92" s="789">
        <v>15</v>
      </c>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U92" s="994">
        <v>0.91</v>
      </c>
    </row>
    <row r="93" spans="1:47" s="8" customFormat="1" x14ac:dyDescent="0.2">
      <c r="A93" s="793" t="s">
        <v>41</v>
      </c>
      <c r="B93" s="789">
        <v>20</v>
      </c>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U93" s="994">
        <v>0.92</v>
      </c>
    </row>
    <row r="94" spans="1:47" s="8" customFormat="1" ht="12.75" customHeight="1" x14ac:dyDescent="0.2">
      <c r="A94" s="637" t="s">
        <v>509</v>
      </c>
      <c r="B94" s="791">
        <v>5</v>
      </c>
      <c r="C94"/>
      <c r="D94"/>
      <c r="E94"/>
      <c r="F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U94" s="994">
        <v>0.93</v>
      </c>
    </row>
    <row r="95" spans="1:47" s="8" customFormat="1" x14ac:dyDescent="0.2">
      <c r="A95" s="10" t="s">
        <v>42</v>
      </c>
      <c r="B95" s="790" t="s">
        <v>43</v>
      </c>
      <c r="D95"/>
      <c r="E95"/>
      <c r="F95"/>
      <c r="AU95" s="994">
        <v>0.94</v>
      </c>
    </row>
    <row r="96" spans="1:47" s="8" customFormat="1" hidden="1" outlineLevel="1" x14ac:dyDescent="0.2">
      <c r="B96" s="11" t="s">
        <v>43</v>
      </c>
      <c r="E96"/>
      <c r="F96"/>
      <c r="AU96" s="994">
        <v>0.95</v>
      </c>
    </row>
    <row r="97" spans="1:47" s="8" customFormat="1" hidden="1" outlineLevel="1" x14ac:dyDescent="0.2">
      <c r="B97" s="11" t="s">
        <v>44</v>
      </c>
      <c r="E97"/>
      <c r="F97"/>
      <c r="AU97" s="994">
        <v>0.96</v>
      </c>
    </row>
    <row r="98" spans="1:47" s="8" customFormat="1" collapsed="1" x14ac:dyDescent="0.2">
      <c r="E98"/>
      <c r="F98"/>
      <c r="AU98" s="994">
        <v>0.97</v>
      </c>
    </row>
    <row r="99" spans="1:47" s="8" customFormat="1" x14ac:dyDescent="0.2">
      <c r="A99" s="10" t="s">
        <v>45</v>
      </c>
      <c r="B99" s="197" t="s">
        <v>46</v>
      </c>
      <c r="E99"/>
      <c r="F99"/>
      <c r="AU99" s="994">
        <v>0.98</v>
      </c>
    </row>
    <row r="100" spans="1:47" s="8" customFormat="1" outlineLevel="1" x14ac:dyDescent="0.2">
      <c r="B100" s="11" t="s">
        <v>46</v>
      </c>
      <c r="E100"/>
      <c r="F100"/>
      <c r="AU100" s="994">
        <v>0.99</v>
      </c>
    </row>
    <row r="101" spans="1:47" s="8" customFormat="1" ht="25.5" outlineLevel="1" x14ac:dyDescent="0.2">
      <c r="B101" s="11" t="s">
        <v>7</v>
      </c>
      <c r="E101"/>
      <c r="F101"/>
      <c r="AU101" s="994">
        <v>1</v>
      </c>
    </row>
    <row r="102" spans="1:47" s="8" customFormat="1" outlineLevel="1" x14ac:dyDescent="0.2">
      <c r="A102" s="562" t="s">
        <v>411</v>
      </c>
      <c r="B102" s="573">
        <f>B29</f>
        <v>2012</v>
      </c>
      <c r="C102" s="573">
        <f>B102+1</f>
        <v>2013</v>
      </c>
      <c r="D102" s="573">
        <f>C102+1</f>
        <v>2014</v>
      </c>
      <c r="E102" s="573">
        <f>D102+1</f>
        <v>2015</v>
      </c>
      <c r="F102" s="573">
        <f>E102+1</f>
        <v>2016</v>
      </c>
      <c r="AU102" s="994">
        <v>1.01</v>
      </c>
    </row>
    <row r="103" spans="1:47" s="8" customFormat="1" outlineLevel="1" x14ac:dyDescent="0.2">
      <c r="A103" s="571" t="s">
        <v>339</v>
      </c>
      <c r="B103" s="565">
        <f>SUM(B104:B105)</f>
        <v>7260</v>
      </c>
      <c r="C103" s="565">
        <f>SUM(C104:C105)</f>
        <v>300959.67</v>
      </c>
      <c r="D103" s="565">
        <f>SUM(D104:D105)</f>
        <v>66506.44</v>
      </c>
      <c r="E103" s="565">
        <f>SUM(E104:E105)</f>
        <v>0</v>
      </c>
      <c r="F103" s="565">
        <f>SUM(F104:F105)</f>
        <v>0</v>
      </c>
      <c r="G103" s="567">
        <f>SUM(B103:F103)</f>
        <v>374726.11</v>
      </c>
      <c r="AU103" s="994">
        <v>1.02</v>
      </c>
    </row>
    <row r="104" spans="1:47" s="8" customFormat="1" outlineLevel="1" x14ac:dyDescent="0.2">
      <c r="A104" s="571" t="s">
        <v>29</v>
      </c>
      <c r="B104" s="566">
        <f>B68+B75</f>
        <v>1260</v>
      </c>
      <c r="C104" s="566">
        <f>C68+C75</f>
        <v>52232.67</v>
      </c>
      <c r="D104" s="566">
        <f>D68+D75</f>
        <v>11542.439999999999</v>
      </c>
      <c r="E104" s="566">
        <f>E68+E75</f>
        <v>0</v>
      </c>
      <c r="F104" s="566">
        <f>F68+F75</f>
        <v>0</v>
      </c>
      <c r="G104" s="220"/>
      <c r="AU104" s="994">
        <v>1.03</v>
      </c>
    </row>
    <row r="105" spans="1:47" s="8" customFormat="1" outlineLevel="1" x14ac:dyDescent="0.2">
      <c r="A105" s="571" t="s">
        <v>340</v>
      </c>
      <c r="B105" s="565">
        <f>SUM(B63:B67)+SUM(B70:B74)</f>
        <v>6000</v>
      </c>
      <c r="C105" s="565">
        <f>SUM(C63:C67)+SUM(C70:C74)</f>
        <v>248727</v>
      </c>
      <c r="D105" s="565">
        <f>SUM(D63:D67)+SUM(D70:D74)</f>
        <v>54964</v>
      </c>
      <c r="E105" s="565">
        <f>SUM(E63:E67)+SUM(E70:E74)</f>
        <v>0</v>
      </c>
      <c r="F105" s="565">
        <f>SUM(F63:F67)+SUM(F70:F74)</f>
        <v>0</v>
      </c>
      <c r="G105" s="567">
        <f>SUM(B105:F105)</f>
        <v>309691</v>
      </c>
      <c r="AU105" s="994">
        <v>1.04</v>
      </c>
    </row>
    <row r="106" spans="1:47" s="8" customFormat="1" outlineLevel="1" x14ac:dyDescent="0.2">
      <c r="A106" s="571" t="s">
        <v>341</v>
      </c>
      <c r="B106" s="566">
        <f>ROUND('Datu ievade'!$B$78*B$105,2)</f>
        <v>0</v>
      </c>
      <c r="C106" s="566">
        <f>ROUND('Datu ievade'!$B$78*C$105,2)</f>
        <v>0</v>
      </c>
      <c r="D106" s="566">
        <f>ROUND('Datu ievade'!$B$78*D$105,2)</f>
        <v>0</v>
      </c>
      <c r="E106" s="566">
        <f>ROUND('Datu ievade'!$B$78*E$105,2)</f>
        <v>0</v>
      </c>
      <c r="F106" s="566">
        <f>ROUND('Datu ievade'!$B$78*F$105,2)</f>
        <v>0</v>
      </c>
      <c r="AU106" s="994">
        <v>1.05</v>
      </c>
    </row>
    <row r="107" spans="1:47" s="8" customFormat="1" outlineLevel="1" x14ac:dyDescent="0.2">
      <c r="A107" s="571" t="s">
        <v>342</v>
      </c>
      <c r="B107" s="566">
        <f>ROUND('Datu ievade'!$C$78*B$104,2)</f>
        <v>1260</v>
      </c>
      <c r="C107" s="566">
        <f>ROUND('Datu ievade'!$C$78*C$104,2)</f>
        <v>52232.67</v>
      </c>
      <c r="D107" s="566">
        <f>ROUND('Datu ievade'!$C$78*D$104,2)</f>
        <v>11542.44</v>
      </c>
      <c r="E107" s="566">
        <f>ROUND('Datu ievade'!$C$78*E$104,2)</f>
        <v>0</v>
      </c>
      <c r="F107" s="566">
        <f>ROUND('Datu ievade'!$C$78*F$104,2)</f>
        <v>0</v>
      </c>
      <c r="AU107" s="994">
        <v>1.06</v>
      </c>
    </row>
    <row r="108" spans="1:47" s="8" customFormat="1" outlineLevel="1" x14ac:dyDescent="0.2">
      <c r="A108" s="571" t="s">
        <v>343</v>
      </c>
      <c r="B108" s="566">
        <f>IF($B$95="Jā", IF($B$99=$B$100, 'Datu ievade'!$B$81*B$105,0),0)</f>
        <v>900</v>
      </c>
      <c r="C108" s="566">
        <f>IF($B$95="Jā", IF($B$99=$B$100, 'Datu ievade'!$B$81*C$105,0),0)</f>
        <v>37309.049999999996</v>
      </c>
      <c r="D108" s="566">
        <f>IF($B$95="Jā", IF($B$99=$B$100, 'Datu ievade'!$B$81*D$105,0),0)</f>
        <v>8244.6</v>
      </c>
      <c r="E108" s="566">
        <f>IF($B$95="Jā", IF($B$99=$B$100, 'Datu ievade'!$B$81*E$105,0),0)</f>
        <v>0</v>
      </c>
      <c r="F108" s="566">
        <f>IF($B$95="Jā", IF($B$99=$B$100, 'Datu ievade'!$B$81*F$105,0),0)</f>
        <v>0</v>
      </c>
      <c r="AU108" s="994">
        <v>1.07</v>
      </c>
    </row>
    <row r="109" spans="1:47" s="8" customFormat="1" outlineLevel="1" x14ac:dyDescent="0.2">
      <c r="A109" s="571" t="s">
        <v>344</v>
      </c>
      <c r="B109" s="566">
        <f>ROUND('Datu ievade'!$C$81*B$104,2)</f>
        <v>0</v>
      </c>
      <c r="C109" s="566">
        <f>ROUND('Datu ievade'!$C$81*C$104,2)</f>
        <v>0</v>
      </c>
      <c r="D109" s="566">
        <f>ROUND('Datu ievade'!$C$81*D$104,2)</f>
        <v>0</v>
      </c>
      <c r="E109" s="566">
        <f>ROUND('Datu ievade'!$C$81*E$104,2)</f>
        <v>0</v>
      </c>
      <c r="F109" s="566">
        <f>ROUND('Datu ievade'!$C$81*F$104,2)</f>
        <v>0</v>
      </c>
      <c r="AU109" s="994">
        <v>1.08</v>
      </c>
    </row>
    <row r="110" spans="1:47" s="8" customFormat="1" ht="25.5" outlineLevel="1" x14ac:dyDescent="0.2">
      <c r="A110" s="571" t="s">
        <v>345</v>
      </c>
      <c r="B110" s="566">
        <f>ROUND('Datu ievade'!$B$79*B$105,2)</f>
        <v>0</v>
      </c>
      <c r="C110" s="566">
        <f>ROUND('Datu ievade'!$B$79*C$105,2)</f>
        <v>0</v>
      </c>
      <c r="D110" s="566">
        <f>ROUND('Datu ievade'!$B$79*D$105,2)</f>
        <v>0</v>
      </c>
      <c r="E110" s="566">
        <f>ROUND('Datu ievade'!$B$79*E$105,2)</f>
        <v>0</v>
      </c>
      <c r="F110" s="566">
        <f>ROUND('Datu ievade'!$B$79*F$105,2)</f>
        <v>0</v>
      </c>
      <c r="AU110" s="994">
        <v>1.0900000000000001</v>
      </c>
    </row>
    <row r="111" spans="1:47" s="8" customFormat="1" ht="25.5" outlineLevel="1" x14ac:dyDescent="0.2">
      <c r="A111" s="571" t="s">
        <v>346</v>
      </c>
      <c r="B111" s="566">
        <f>ROUND('Datu ievade'!$C$79*B$104,2)</f>
        <v>0</v>
      </c>
      <c r="C111" s="566">
        <f>ROUND('Datu ievade'!$C$79*C$104,2)</f>
        <v>0</v>
      </c>
      <c r="D111" s="566">
        <f>ROUND('Datu ievade'!$C$79*D$104,2)</f>
        <v>0</v>
      </c>
      <c r="E111" s="566">
        <f>ROUND('Datu ievade'!$C$79*E$104,2)</f>
        <v>0</v>
      </c>
      <c r="F111" s="566">
        <f>ROUND('Datu ievade'!$C$79*F$104,2)</f>
        <v>0</v>
      </c>
      <c r="AU111" s="994">
        <v>1.1000000000000001</v>
      </c>
    </row>
    <row r="112" spans="1:47" s="8" customFormat="1" ht="25.5" outlineLevel="1" x14ac:dyDescent="0.2">
      <c r="A112" s="571" t="s">
        <v>347</v>
      </c>
      <c r="B112" s="566">
        <f>IF($B$95="Jā",IF($B$99=$B$101, 'Datu ievade'!$B$82*B$105,0),0)</f>
        <v>0</v>
      </c>
      <c r="C112" s="566">
        <f>IF($B$95="Jā",IF($B$99=$B$101, 'Datu ievade'!$B$82*C$105,0),0)</f>
        <v>0</v>
      </c>
      <c r="D112" s="566">
        <f>IF($B$95="Jā",IF($B$99=$B$101, 'Datu ievade'!$B$82*D$105,0),0)</f>
        <v>0</v>
      </c>
      <c r="E112" s="566">
        <f>IF($B$95="Jā",IF($B$99=$B$101, 'Datu ievade'!$B$82*E$105,0),0)</f>
        <v>0</v>
      </c>
      <c r="F112" s="566">
        <f>IF($B$95="Jā",IF($B$99=$B$101, 'Datu ievade'!$B$82*F$105,0),0)</f>
        <v>0</v>
      </c>
      <c r="AU112" s="994">
        <v>1.1100000000000001</v>
      </c>
    </row>
    <row r="113" spans="1:47" s="8" customFormat="1" ht="25.5" outlineLevel="1" x14ac:dyDescent="0.2">
      <c r="A113" s="571" t="s">
        <v>348</v>
      </c>
      <c r="B113" s="566">
        <f>ROUND('Datu ievade'!$C$82*B$104,2)</f>
        <v>0</v>
      </c>
      <c r="C113" s="566">
        <f>ROUND('Datu ievade'!$C$82*C$104,2)</f>
        <v>0</v>
      </c>
      <c r="D113" s="566">
        <f>ROUND('Datu ievade'!$C$82*D$104,2)</f>
        <v>0</v>
      </c>
      <c r="E113" s="566">
        <f>ROUND('Datu ievade'!$C$82*E$104,2)</f>
        <v>0</v>
      </c>
      <c r="F113" s="566">
        <f>ROUND('Datu ievade'!$C$82*F$104,2)</f>
        <v>0</v>
      </c>
      <c r="AU113" s="994">
        <v>1.1200000000000001</v>
      </c>
    </row>
    <row r="114" spans="1:47" s="8" customFormat="1" outlineLevel="1" x14ac:dyDescent="0.2">
      <c r="A114" s="571" t="s">
        <v>35</v>
      </c>
      <c r="B114" s="566">
        <f>ROUND('Datu ievade'!$B$83*B$105,2)</f>
        <v>0</v>
      </c>
      <c r="C114" s="566">
        <f>ROUND('Datu ievade'!$B$83*C$105,2)</f>
        <v>0</v>
      </c>
      <c r="D114" s="566">
        <f>ROUND('Datu ievade'!$B$83*D$105,2)</f>
        <v>0</v>
      </c>
      <c r="E114" s="566">
        <f>ROUND('Datu ievade'!$B$83*E$105,2)</f>
        <v>0</v>
      </c>
      <c r="F114" s="566">
        <f>ROUND('Datu ievade'!$B$83*F$105,2)</f>
        <v>0</v>
      </c>
      <c r="AU114" s="994">
        <v>1.1299999999999999</v>
      </c>
    </row>
    <row r="115" spans="1:47" s="8" customFormat="1" outlineLevel="1" x14ac:dyDescent="0.2">
      <c r="A115" s="571" t="s">
        <v>349</v>
      </c>
      <c r="B115" s="566">
        <f>ROUND('Datu ievade'!$B$80*B$105,2)</f>
        <v>0</v>
      </c>
      <c r="C115" s="566">
        <f>ROUND('Datu ievade'!$B$80*C$105,2)</f>
        <v>0</v>
      </c>
      <c r="D115" s="566">
        <f>ROUND('Datu ievade'!$B$80*D$105,2)</f>
        <v>0</v>
      </c>
      <c r="E115" s="566">
        <f>ROUND('Datu ievade'!$B$80*E$105,2)</f>
        <v>0</v>
      </c>
      <c r="F115" s="566">
        <f>ROUND('Datu ievade'!$B$80*F$105,2)</f>
        <v>0</v>
      </c>
      <c r="AU115" s="994">
        <v>1.1399999999999999</v>
      </c>
    </row>
    <row r="116" spans="1:47" s="8" customFormat="1" outlineLevel="1" x14ac:dyDescent="0.2">
      <c r="A116" s="571" t="s">
        <v>350</v>
      </c>
      <c r="B116" s="566">
        <f>ROUND('Datu ievade'!$C$80*B$104,2)</f>
        <v>0</v>
      </c>
      <c r="C116" s="566">
        <f>ROUND('Datu ievade'!$C$80*C$104,2)</f>
        <v>0</v>
      </c>
      <c r="D116" s="566">
        <f>ROUND('Datu ievade'!$C$80*D$104,2)</f>
        <v>0</v>
      </c>
      <c r="E116" s="566">
        <f>ROUND('Datu ievade'!$C$80*E$104,2)</f>
        <v>0</v>
      </c>
      <c r="F116" s="566">
        <f>ROUND('Datu ievade'!$C$80*F$104,2)</f>
        <v>0</v>
      </c>
      <c r="AU116" s="994">
        <v>1.1499999999999999</v>
      </c>
    </row>
    <row r="117" spans="1:47" s="8" customFormat="1" x14ac:dyDescent="0.2">
      <c r="A117" s="571" t="s">
        <v>36</v>
      </c>
      <c r="B117" s="641">
        <f>+B105*$B$132/$G$105</f>
        <v>5099.9999999999991</v>
      </c>
      <c r="C117" s="641">
        <f>+C105*$B$132/$G$105</f>
        <v>211417.94999999998</v>
      </c>
      <c r="D117" s="641">
        <f>+D105*$B$132/$G$105</f>
        <v>46719.4</v>
      </c>
      <c r="E117" s="641">
        <f>+E105*$B$132/$G$105</f>
        <v>0</v>
      </c>
      <c r="F117" s="641">
        <f>+F105*$B$132/$G$105</f>
        <v>0</v>
      </c>
      <c r="AU117" s="994">
        <v>1.1599999999999999</v>
      </c>
    </row>
    <row r="118" spans="1:47" s="8" customFormat="1" x14ac:dyDescent="0.2">
      <c r="A118" s="570"/>
      <c r="B118" s="568"/>
      <c r="C118" s="568"/>
      <c r="D118" s="568"/>
      <c r="E118" s="568"/>
      <c r="F118" s="568"/>
      <c r="G118" s="572"/>
      <c r="AU118" s="994">
        <v>1.17</v>
      </c>
    </row>
    <row r="119" spans="1:47" s="8" customFormat="1" x14ac:dyDescent="0.2">
      <c r="A119" s="569"/>
      <c r="B119" s="568"/>
      <c r="C119" s="568"/>
      <c r="D119" s="568"/>
      <c r="E119" s="568"/>
      <c r="F119" s="568"/>
      <c r="G119" s="572"/>
      <c r="AU119" s="994">
        <v>1.18</v>
      </c>
    </row>
    <row r="120" spans="1:47" s="8" customFormat="1" x14ac:dyDescent="0.2">
      <c r="A120" s="574" t="s">
        <v>412</v>
      </c>
      <c r="B120" s="638">
        <f>B102</f>
        <v>2012</v>
      </c>
      <c r="C120" s="638">
        <f>B120+1</f>
        <v>2013</v>
      </c>
      <c r="D120" s="638">
        <f>C120+1</f>
        <v>2014</v>
      </c>
      <c r="E120" s="638">
        <f>D120+1</f>
        <v>2015</v>
      </c>
      <c r="F120" s="638">
        <f>E120+1</f>
        <v>2016</v>
      </c>
      <c r="G120" s="635"/>
      <c r="AU120" s="994">
        <v>1.19</v>
      </c>
    </row>
    <row r="121" spans="1:47" s="8" customFormat="1" x14ac:dyDescent="0.2">
      <c r="A121" s="575" t="s">
        <v>339</v>
      </c>
      <c r="B121" s="639">
        <f>B103</f>
        <v>7260</v>
      </c>
      <c r="C121" s="639">
        <f t="shared" ref="C121:F122" si="1">C103</f>
        <v>300959.67</v>
      </c>
      <c r="D121" s="639">
        <f t="shared" si="1"/>
        <v>66506.44</v>
      </c>
      <c r="E121" s="639">
        <f t="shared" si="1"/>
        <v>0</v>
      </c>
      <c r="F121" s="639">
        <f t="shared" si="1"/>
        <v>0</v>
      </c>
      <c r="G121" s="635"/>
      <c r="H121" s="65">
        <f>C125</f>
        <v>248727</v>
      </c>
      <c r="I121" s="65">
        <f>D125</f>
        <v>54964</v>
      </c>
      <c r="AU121" s="994">
        <v>1.2</v>
      </c>
    </row>
    <row r="122" spans="1:47" s="8" customFormat="1" x14ac:dyDescent="0.2">
      <c r="A122" s="575" t="s">
        <v>423</v>
      </c>
      <c r="B122" s="640">
        <f>B104</f>
        <v>1260</v>
      </c>
      <c r="C122" s="640">
        <f t="shared" si="1"/>
        <v>52232.67</v>
      </c>
      <c r="D122" s="640">
        <f t="shared" si="1"/>
        <v>11542.439999999999</v>
      </c>
      <c r="E122" s="640">
        <f t="shared" si="1"/>
        <v>0</v>
      </c>
      <c r="F122" s="640">
        <f t="shared" si="1"/>
        <v>0</v>
      </c>
      <c r="G122" s="635"/>
      <c r="H122" s="597" t="s">
        <v>524</v>
      </c>
      <c r="I122" s="597" t="s">
        <v>525</v>
      </c>
      <c r="AU122" s="994">
        <v>1.21</v>
      </c>
    </row>
    <row r="123" spans="1:47" s="8" customFormat="1" x14ac:dyDescent="0.2">
      <c r="A123" s="575" t="s">
        <v>426</v>
      </c>
      <c r="B123" s="640">
        <f>ROUND($G$78*B125,2)</f>
        <v>0</v>
      </c>
      <c r="C123" s="640">
        <f>C121-C125-C122</f>
        <v>0</v>
      </c>
      <c r="D123" s="640">
        <f>D121-D125-D122</f>
        <v>0</v>
      </c>
      <c r="E123" s="640">
        <f>E121-E125-E122</f>
        <v>0</v>
      </c>
      <c r="F123" s="640">
        <f>F121-F125-F122</f>
        <v>0</v>
      </c>
      <c r="G123" s="635"/>
      <c r="H123" s="597"/>
      <c r="I123" s="597"/>
      <c r="AU123" s="994">
        <v>1.22</v>
      </c>
    </row>
    <row r="124" spans="1:47" s="8" customFormat="1" x14ac:dyDescent="0.2">
      <c r="A124" s="575" t="s">
        <v>427</v>
      </c>
      <c r="B124" s="640">
        <f>SUM(B122:B123)</f>
        <v>1260</v>
      </c>
      <c r="C124" s="640">
        <f>SUM(C122:C123)</f>
        <v>52232.67</v>
      </c>
      <c r="D124" s="640">
        <f>SUM(D122:D123)</f>
        <v>11542.439999999999</v>
      </c>
      <c r="E124" s="640">
        <f>SUM(E122:E123)</f>
        <v>0</v>
      </c>
      <c r="F124" s="640">
        <f>SUM(F122:F123)</f>
        <v>0</v>
      </c>
      <c r="G124" s="635"/>
      <c r="H124" s="597"/>
      <c r="I124" s="597"/>
      <c r="AU124" s="994">
        <v>1.23</v>
      </c>
    </row>
    <row r="125" spans="1:47" s="8" customFormat="1" x14ac:dyDescent="0.2">
      <c r="A125" s="575" t="s">
        <v>413</v>
      </c>
      <c r="B125" s="639">
        <f>SUM(B127:B131)</f>
        <v>5999.9999999999991</v>
      </c>
      <c r="C125" s="639">
        <f>SUM(C126:C131)</f>
        <v>248727</v>
      </c>
      <c r="D125" s="639">
        <f>SUM(D126:D131)</f>
        <v>54964</v>
      </c>
      <c r="E125" s="639">
        <f>SUM(E127:E131)</f>
        <v>0</v>
      </c>
      <c r="F125" s="639">
        <f>SUM(F127:F131)</f>
        <v>0</v>
      </c>
      <c r="G125" s="635">
        <f>IF(E87&gt;351042,351402,E87)</f>
        <v>309691</v>
      </c>
      <c r="H125" s="65">
        <f>C127+C130+C131</f>
        <v>248727</v>
      </c>
      <c r="I125" s="65">
        <f>D127+D130+D131</f>
        <v>54964</v>
      </c>
      <c r="AU125" s="994">
        <v>1.24</v>
      </c>
    </row>
    <row r="126" spans="1:47" s="8" customFormat="1" x14ac:dyDescent="0.2">
      <c r="A126" s="598" t="s">
        <v>424</v>
      </c>
      <c r="B126" s="640">
        <f>IF($B$95="Nē",B105*$B$134/$G$105,0)</f>
        <v>0</v>
      </c>
      <c r="C126" s="640">
        <f>IF($B$95="Nē",C105*$B$134/$G$105,0)</f>
        <v>0</v>
      </c>
      <c r="D126" s="640">
        <f>IF($B$95="Nē",D105*$B$134/$G$105,0)</f>
        <v>0</v>
      </c>
      <c r="E126" s="640">
        <f>IF($B$95="Nē",E105*$B$134/$G$105,0)</f>
        <v>0</v>
      </c>
      <c r="F126" s="640">
        <f>IF($B$95="Nē",F105*$B$134/$G$105,0)</f>
        <v>0</v>
      </c>
      <c r="G126" s="635"/>
      <c r="H126" s="65"/>
      <c r="I126" s="65"/>
      <c r="AU126" s="994">
        <v>1.25</v>
      </c>
    </row>
    <row r="127" spans="1:47" s="8" customFormat="1" x14ac:dyDescent="0.2">
      <c r="A127" s="571" t="s">
        <v>425</v>
      </c>
      <c r="B127" s="566">
        <f>IF($B$95="Jā",B105*$B$134/$G$105,0)</f>
        <v>900</v>
      </c>
      <c r="C127" s="566">
        <f>IF($B$95="Jā",C105*$B$134/$G$105,0)</f>
        <v>37309.050000000003</v>
      </c>
      <c r="D127" s="566">
        <f>IF($B$95="Jā",D105*$B$134/$G$105,0)</f>
        <v>8244.6</v>
      </c>
      <c r="E127" s="566">
        <f>IF($B$95="Jā",E105*$B$134/$G$105+E122,0)</f>
        <v>0</v>
      </c>
      <c r="F127" s="566">
        <f>IF($B$95="Jā",F105*$B$134/$G$105+F122,0)</f>
        <v>0</v>
      </c>
      <c r="G127" s="635"/>
      <c r="AU127" s="994">
        <v>1.26</v>
      </c>
    </row>
    <row r="128" spans="1:47" s="558" customFormat="1" x14ac:dyDescent="0.2">
      <c r="A128" s="634" t="s">
        <v>440</v>
      </c>
      <c r="B128" s="566">
        <f>IF($B$95="Nē",B105*$B$135/$G$105,0)</f>
        <v>0</v>
      </c>
      <c r="C128" s="566">
        <f>IF($B$95="Nē",C105*$B$135/$G$105,0)</f>
        <v>0</v>
      </c>
      <c r="D128" s="566">
        <f>IF($B$95="Nē",D105*$B$135/$G$105,0)</f>
        <v>0</v>
      </c>
      <c r="E128" s="566">
        <f>IF($B$95="Nē",E105*$B$135/$G$105,0)</f>
        <v>0</v>
      </c>
      <c r="F128" s="566">
        <f>IF($B$95="Nē",F105*$B$135/$G$105,0)</f>
        <v>0</v>
      </c>
      <c r="G128" s="635"/>
      <c r="AU128" s="994">
        <v>1.27</v>
      </c>
    </row>
    <row r="129" spans="1:47" s="982" customFormat="1" x14ac:dyDescent="0.2">
      <c r="A129" s="644" t="s">
        <v>441</v>
      </c>
      <c r="B129" s="566">
        <f>IF($B$95="Jā",B105*$B$135/$G$105,0)</f>
        <v>0</v>
      </c>
      <c r="C129" s="566">
        <f>IF($B$95="Jā",C105*$B$135/$G$105,0)</f>
        <v>0</v>
      </c>
      <c r="D129" s="566">
        <f>IF($B$95="Jā",D105*$B$135/$G$105,0)</f>
        <v>0</v>
      </c>
      <c r="E129" s="566">
        <f>IF($B$95="Jā",E105*$B$135/$G$105,0)</f>
        <v>0</v>
      </c>
      <c r="F129" s="566">
        <f>IF($B$95="Jā",F105*$B$135/$G$105,0)</f>
        <v>0</v>
      </c>
      <c r="G129" s="636">
        <f>SUM(B129:F129)</f>
        <v>0</v>
      </c>
      <c r="H129" s="558"/>
      <c r="I129" s="558"/>
      <c r="J129" s="558"/>
      <c r="K129" s="558"/>
      <c r="L129" s="558"/>
      <c r="M129" s="558"/>
      <c r="N129" s="558"/>
      <c r="O129" s="558"/>
      <c r="P129" s="558"/>
      <c r="AU129" s="994">
        <v>1.28</v>
      </c>
    </row>
    <row r="130" spans="1:47" s="982" customFormat="1" x14ac:dyDescent="0.2">
      <c r="A130" s="575" t="s">
        <v>35</v>
      </c>
      <c r="B130" s="641">
        <f>+B105*$B$133/$G$105</f>
        <v>0</v>
      </c>
      <c r="C130" s="641">
        <f>+C105*$B$133/$G$105</f>
        <v>0</v>
      </c>
      <c r="D130" s="641">
        <f>+D105*$B$133/$G$105</f>
        <v>0</v>
      </c>
      <c r="E130" s="641">
        <f>+E105*$B$133/$G$105</f>
        <v>0</v>
      </c>
      <c r="F130" s="641">
        <f>+F105*$B$133/$G$105</f>
        <v>0</v>
      </c>
      <c r="G130" s="635"/>
      <c r="H130" s="8"/>
      <c r="I130" s="8"/>
      <c r="J130" s="8"/>
      <c r="K130" s="8"/>
      <c r="L130" s="8"/>
      <c r="M130" s="8"/>
      <c r="N130" s="8"/>
      <c r="O130" s="8"/>
      <c r="P130" s="8"/>
      <c r="AU130" s="994">
        <v>1.29</v>
      </c>
    </row>
    <row r="131" spans="1:47" s="982" customFormat="1" x14ac:dyDescent="0.2">
      <c r="A131" s="575" t="s">
        <v>36</v>
      </c>
      <c r="B131" s="641">
        <f>+B105*$B$132/$G$105</f>
        <v>5099.9999999999991</v>
      </c>
      <c r="C131" s="641">
        <f>+C105*$B$132/$G$105</f>
        <v>211417.94999999998</v>
      </c>
      <c r="D131" s="641">
        <f>+D105*$B$132/$G$105</f>
        <v>46719.4</v>
      </c>
      <c r="E131" s="641">
        <f>+E105*$B$132/$G$105</f>
        <v>0</v>
      </c>
      <c r="F131" s="641">
        <f>+F105*$B$132/$G$105</f>
        <v>0</v>
      </c>
      <c r="G131" s="567"/>
      <c r="H131" s="466"/>
      <c r="I131" s="466"/>
      <c r="J131" s="466"/>
      <c r="K131" s="466"/>
      <c r="L131" s="466"/>
      <c r="M131" s="466"/>
      <c r="N131" s="466"/>
      <c r="O131" s="466"/>
      <c r="P131" s="466"/>
      <c r="AU131" s="994">
        <v>1.3</v>
      </c>
    </row>
    <row r="132" spans="1:47" s="982" customFormat="1" x14ac:dyDescent="0.2">
      <c r="A132" s="563" t="s">
        <v>414</v>
      </c>
      <c r="B132" s="565">
        <f>G125*0.85</f>
        <v>263237.34999999998</v>
      </c>
      <c r="C132" s="565"/>
      <c r="D132" s="565"/>
      <c r="E132" s="565"/>
      <c r="F132" s="642"/>
      <c r="G132" s="567"/>
      <c r="H132" s="466"/>
      <c r="I132" s="466"/>
      <c r="J132" s="466"/>
      <c r="K132" s="466"/>
      <c r="L132" s="466"/>
      <c r="M132" s="466"/>
      <c r="N132" s="466"/>
      <c r="O132" s="466"/>
      <c r="P132" s="466"/>
      <c r="AU132" s="994">
        <v>1.31</v>
      </c>
    </row>
    <row r="133" spans="1:47" s="982" customFormat="1" x14ac:dyDescent="0.2">
      <c r="A133" s="563" t="s">
        <v>415</v>
      </c>
      <c r="B133" s="566">
        <f>G125*0</f>
        <v>0</v>
      </c>
      <c r="C133" s="566"/>
      <c r="D133" s="566"/>
      <c r="E133" s="566"/>
      <c r="F133" s="643"/>
      <c r="G133" s="567"/>
      <c r="H133" s="466"/>
      <c r="I133" s="466"/>
      <c r="J133" s="466"/>
      <c r="K133" s="466"/>
      <c r="L133" s="466"/>
      <c r="M133" s="466"/>
      <c r="N133" s="466"/>
      <c r="O133" s="466"/>
      <c r="P133" s="466"/>
      <c r="AU133" s="994">
        <v>1.32</v>
      </c>
    </row>
    <row r="134" spans="1:47" s="982" customFormat="1" x14ac:dyDescent="0.2">
      <c r="A134" s="637" t="s">
        <v>416</v>
      </c>
      <c r="B134" s="566">
        <f>E81</f>
        <v>46453.65</v>
      </c>
      <c r="C134" s="566"/>
      <c r="D134" s="566"/>
      <c r="E134" s="566"/>
      <c r="F134" s="566"/>
      <c r="G134" s="567"/>
      <c r="H134" s="558"/>
      <c r="I134" s="558"/>
      <c r="J134" s="558"/>
      <c r="K134" s="558"/>
      <c r="L134" s="558"/>
      <c r="M134" s="558"/>
      <c r="N134" s="558"/>
      <c r="O134" s="558"/>
      <c r="P134" s="558"/>
      <c r="AU134" s="994">
        <v>1.33</v>
      </c>
    </row>
    <row r="135" spans="1:47" s="982" customFormat="1" x14ac:dyDescent="0.2">
      <c r="A135" s="637" t="s">
        <v>442</v>
      </c>
      <c r="B135" s="566">
        <f>E82</f>
        <v>0</v>
      </c>
      <c r="C135" s="568"/>
      <c r="D135" s="568"/>
      <c r="E135" s="568"/>
      <c r="F135" s="568"/>
      <c r="G135" s="225"/>
      <c r="H135" s="558"/>
      <c r="I135" s="558"/>
      <c r="J135" s="558"/>
      <c r="K135" s="558"/>
      <c r="L135" s="558"/>
      <c r="M135" s="558"/>
      <c r="N135" s="558"/>
      <c r="O135" s="558"/>
      <c r="P135" s="558"/>
      <c r="AU135" s="994">
        <v>1.34</v>
      </c>
    </row>
    <row r="136" spans="1:47" s="8" customFormat="1" ht="37.5" x14ac:dyDescent="0.2">
      <c r="A136" s="12" t="s">
        <v>50</v>
      </c>
      <c r="B136" s="564"/>
      <c r="C136" s="576"/>
      <c r="D136" s="577"/>
      <c r="E136"/>
      <c r="F136"/>
      <c r="G136"/>
      <c r="H136"/>
      <c r="I136"/>
      <c r="J136"/>
      <c r="K136"/>
      <c r="L136"/>
      <c r="M136"/>
      <c r="N136"/>
      <c r="O136"/>
      <c r="P136"/>
      <c r="Q136"/>
      <c r="R136"/>
      <c r="S136"/>
      <c r="T136"/>
      <c r="U136"/>
      <c r="V136"/>
      <c r="W136"/>
      <c r="X136"/>
      <c r="Y136"/>
      <c r="Z136"/>
      <c r="AA136"/>
      <c r="AB136"/>
      <c r="AC136"/>
      <c r="AD136"/>
      <c r="AE136"/>
      <c r="AF136"/>
      <c r="AG136"/>
      <c r="AH136"/>
      <c r="AI136"/>
      <c r="AU136" s="994">
        <v>1.35</v>
      </c>
    </row>
    <row r="137" spans="1:47" s="8" customFormat="1" ht="12.75" customHeight="1" x14ac:dyDescent="0.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U137" s="994">
        <v>1.36</v>
      </c>
    </row>
    <row r="138" spans="1:47" s="8" customFormat="1" ht="31.5" x14ac:dyDescent="0.2">
      <c r="A138" s="40" t="s">
        <v>51</v>
      </c>
      <c r="B138" s="41"/>
      <c r="C138"/>
      <c r="D138"/>
      <c r="E138"/>
      <c r="F138"/>
      <c r="G138"/>
      <c r="H138"/>
      <c r="I138"/>
      <c r="J138"/>
      <c r="K138"/>
      <c r="L138"/>
      <c r="M138"/>
      <c r="N138"/>
      <c r="O138"/>
      <c r="P138"/>
      <c r="Q138"/>
      <c r="R138"/>
      <c r="S138"/>
      <c r="T138"/>
      <c r="U138"/>
      <c r="V138"/>
      <c r="W138"/>
      <c r="X138"/>
      <c r="Y138"/>
      <c r="Z138"/>
      <c r="AA138"/>
      <c r="AB138"/>
      <c r="AC138"/>
      <c r="AD138"/>
      <c r="AE138"/>
      <c r="AF138"/>
      <c r="AG138"/>
      <c r="AH138"/>
      <c r="AI138"/>
      <c r="AU138" s="994">
        <v>1.37</v>
      </c>
    </row>
    <row r="139" spans="1:47" s="8" customFormat="1" x14ac:dyDescent="0.2">
      <c r="A139" s="28"/>
      <c r="B139" s="42">
        <f>B29</f>
        <v>2012</v>
      </c>
      <c r="C139"/>
      <c r="D139"/>
      <c r="E139"/>
      <c r="F139"/>
      <c r="G139"/>
      <c r="H139"/>
      <c r="I139"/>
      <c r="J139"/>
      <c r="K139"/>
      <c r="L139"/>
      <c r="M139"/>
      <c r="N139"/>
      <c r="O139"/>
      <c r="P139"/>
      <c r="Q139"/>
      <c r="R139"/>
      <c r="S139"/>
      <c r="T139"/>
      <c r="U139"/>
      <c r="V139"/>
      <c r="W139"/>
      <c r="X139"/>
      <c r="Y139"/>
      <c r="Z139"/>
      <c r="AA139"/>
      <c r="AB139"/>
      <c r="AC139"/>
      <c r="AD139"/>
      <c r="AE139"/>
      <c r="AF139"/>
      <c r="AG139"/>
      <c r="AH139"/>
      <c r="AI139"/>
      <c r="AU139" s="994">
        <v>1.38</v>
      </c>
    </row>
    <row r="140" spans="1:47" s="8" customFormat="1" ht="14.25" x14ac:dyDescent="0.2">
      <c r="A140" s="43" t="s">
        <v>52</v>
      </c>
      <c r="B140" s="44"/>
      <c r="C140"/>
      <c r="D140"/>
      <c r="E140"/>
      <c r="F140"/>
      <c r="G140"/>
      <c r="H140"/>
      <c r="I140"/>
      <c r="J140"/>
      <c r="K140"/>
      <c r="L140"/>
      <c r="M140"/>
      <c r="N140"/>
      <c r="O140"/>
      <c r="P140"/>
      <c r="Q140"/>
      <c r="R140"/>
      <c r="S140"/>
      <c r="T140"/>
      <c r="U140"/>
      <c r="V140"/>
      <c r="W140"/>
      <c r="X140"/>
      <c r="Y140"/>
      <c r="Z140"/>
      <c r="AA140"/>
      <c r="AB140"/>
      <c r="AC140"/>
      <c r="AD140"/>
      <c r="AE140"/>
      <c r="AF140"/>
      <c r="AG140"/>
      <c r="AH140"/>
      <c r="AI140"/>
      <c r="AU140" s="994">
        <v>1.39</v>
      </c>
    </row>
    <row r="141" spans="1:47" s="47" customFormat="1" ht="27" x14ac:dyDescent="0.25">
      <c r="A141" s="45" t="s">
        <v>527</v>
      </c>
      <c r="B141" s="46"/>
      <c r="C141"/>
      <c r="D141"/>
      <c r="E141"/>
      <c r="F141"/>
      <c r="G141"/>
      <c r="H141"/>
      <c r="I141"/>
      <c r="J141"/>
      <c r="K141"/>
      <c r="L141"/>
      <c r="M141"/>
      <c r="N141"/>
      <c r="O141"/>
      <c r="P141"/>
      <c r="Q141"/>
      <c r="R141"/>
      <c r="S141"/>
      <c r="T141"/>
      <c r="U141"/>
      <c r="V141"/>
      <c r="W141"/>
      <c r="X141"/>
      <c r="Y141"/>
      <c r="Z141"/>
      <c r="AA141"/>
      <c r="AB141"/>
      <c r="AC141"/>
      <c r="AD141"/>
      <c r="AE141"/>
      <c r="AF141"/>
      <c r="AG141"/>
      <c r="AH141"/>
      <c r="AI141"/>
      <c r="AU141" s="994">
        <v>1.4</v>
      </c>
    </row>
    <row r="142" spans="1:47" s="8" customFormat="1" x14ac:dyDescent="0.2">
      <c r="A142" s="18" t="s">
        <v>13</v>
      </c>
      <c r="B142" s="209">
        <v>22000</v>
      </c>
      <c r="C142"/>
      <c r="D142"/>
      <c r="E142"/>
      <c r="F142"/>
      <c r="G142"/>
      <c r="H142"/>
      <c r="I142"/>
      <c r="J142"/>
      <c r="K142"/>
      <c r="L142"/>
      <c r="M142"/>
      <c r="N142"/>
      <c r="O142"/>
      <c r="P142"/>
      <c r="Q142"/>
      <c r="R142"/>
      <c r="S142"/>
      <c r="T142"/>
      <c r="U142"/>
      <c r="V142"/>
      <c r="W142"/>
      <c r="X142"/>
      <c r="Y142"/>
      <c r="Z142"/>
      <c r="AA142"/>
      <c r="AB142"/>
      <c r="AC142"/>
      <c r="AD142"/>
      <c r="AE142"/>
      <c r="AF142"/>
      <c r="AG142"/>
      <c r="AH142"/>
      <c r="AI142"/>
      <c r="AU142" s="994">
        <v>1.41</v>
      </c>
    </row>
    <row r="143" spans="1:47" s="8" customFormat="1" x14ac:dyDescent="0.2">
      <c r="A143" s="18" t="s">
        <v>14</v>
      </c>
      <c r="B143" s="209">
        <v>6500</v>
      </c>
      <c r="C143"/>
      <c r="D143"/>
      <c r="E143"/>
      <c r="F143"/>
      <c r="G143"/>
      <c r="H143"/>
      <c r="I143"/>
      <c r="J143"/>
      <c r="K143"/>
      <c r="L143"/>
      <c r="M143"/>
      <c r="N143"/>
      <c r="O143"/>
      <c r="P143"/>
      <c r="Q143"/>
      <c r="R143"/>
      <c r="S143"/>
      <c r="T143"/>
      <c r="U143"/>
      <c r="V143"/>
      <c r="W143"/>
      <c r="X143"/>
      <c r="Y143"/>
      <c r="Z143"/>
      <c r="AA143"/>
      <c r="AB143"/>
      <c r="AC143"/>
      <c r="AD143"/>
      <c r="AE143"/>
      <c r="AF143"/>
      <c r="AG143"/>
      <c r="AH143"/>
      <c r="AI143"/>
      <c r="AU143" s="994">
        <v>1.42</v>
      </c>
    </row>
    <row r="144" spans="1:47" s="8" customFormat="1" x14ac:dyDescent="0.2">
      <c r="A144" s="18" t="s">
        <v>15</v>
      </c>
      <c r="B144" s="209">
        <v>0</v>
      </c>
      <c r="C144"/>
      <c r="D144"/>
      <c r="E144"/>
      <c r="F144"/>
      <c r="G144"/>
      <c r="H144"/>
      <c r="I144"/>
      <c r="J144"/>
      <c r="K144"/>
      <c r="L144"/>
      <c r="M144"/>
      <c r="N144"/>
      <c r="O144"/>
      <c r="P144"/>
      <c r="Q144"/>
      <c r="R144"/>
      <c r="S144"/>
      <c r="T144"/>
      <c r="U144"/>
      <c r="V144"/>
      <c r="W144"/>
      <c r="X144"/>
      <c r="Y144"/>
      <c r="Z144"/>
      <c r="AA144"/>
      <c r="AB144"/>
      <c r="AC144"/>
      <c r="AD144"/>
      <c r="AE144"/>
      <c r="AF144"/>
      <c r="AG144"/>
      <c r="AH144"/>
      <c r="AI144"/>
      <c r="AU144" s="994">
        <v>1.43</v>
      </c>
    </row>
    <row r="145" spans="1:47" s="8" customFormat="1" x14ac:dyDescent="0.2">
      <c r="A145" s="18" t="s">
        <v>53</v>
      </c>
      <c r="B145" s="209"/>
      <c r="C145"/>
      <c r="D145"/>
      <c r="E145"/>
      <c r="F145"/>
      <c r="G145"/>
      <c r="H145"/>
      <c r="I145"/>
      <c r="J145"/>
      <c r="K145"/>
      <c r="L145"/>
      <c r="M145"/>
      <c r="N145"/>
      <c r="O145"/>
      <c r="P145"/>
      <c r="Q145"/>
      <c r="R145"/>
      <c r="S145"/>
      <c r="T145"/>
      <c r="U145"/>
      <c r="V145"/>
      <c r="W145"/>
      <c r="X145"/>
      <c r="Y145"/>
      <c r="Z145"/>
      <c r="AA145"/>
      <c r="AB145"/>
      <c r="AC145"/>
      <c r="AD145"/>
      <c r="AE145"/>
      <c r="AF145"/>
      <c r="AG145"/>
      <c r="AH145"/>
      <c r="AI145"/>
      <c r="AU145" s="994">
        <v>1.44</v>
      </c>
    </row>
    <row r="146" spans="1:47" s="47" customFormat="1" ht="27" x14ac:dyDescent="0.25">
      <c r="A146" s="45" t="s">
        <v>533</v>
      </c>
      <c r="B146" s="48"/>
      <c r="C146"/>
      <c r="D146"/>
      <c r="E146"/>
      <c r="F146"/>
      <c r="G146"/>
      <c r="H146"/>
      <c r="I146"/>
      <c r="J146"/>
      <c r="K146"/>
      <c r="L146"/>
      <c r="M146"/>
      <c r="N146"/>
      <c r="O146"/>
      <c r="P146"/>
      <c r="Q146"/>
      <c r="R146"/>
      <c r="S146"/>
      <c r="T146"/>
      <c r="U146"/>
      <c r="V146"/>
      <c r="W146"/>
      <c r="X146"/>
      <c r="Y146"/>
      <c r="Z146"/>
      <c r="AA146"/>
      <c r="AB146"/>
      <c r="AC146"/>
      <c r="AD146"/>
      <c r="AE146"/>
      <c r="AF146"/>
      <c r="AG146"/>
      <c r="AH146"/>
      <c r="AI146"/>
      <c r="AU146" s="994">
        <v>1.45</v>
      </c>
    </row>
    <row r="147" spans="1:47" s="8" customFormat="1" x14ac:dyDescent="0.2">
      <c r="A147" s="28" t="s">
        <v>13</v>
      </c>
      <c r="B147" s="209">
        <v>15000</v>
      </c>
      <c r="C147"/>
      <c r="D147"/>
      <c r="E147"/>
      <c r="F147"/>
      <c r="G147"/>
      <c r="H147"/>
      <c r="I147"/>
      <c r="J147"/>
      <c r="K147"/>
      <c r="L147"/>
      <c r="M147"/>
      <c r="N147"/>
      <c r="O147"/>
      <c r="P147"/>
      <c r="Q147"/>
      <c r="R147"/>
      <c r="S147"/>
      <c r="T147"/>
      <c r="U147"/>
      <c r="V147"/>
      <c r="W147"/>
      <c r="X147"/>
      <c r="Y147"/>
      <c r="Z147"/>
      <c r="AA147"/>
      <c r="AB147"/>
      <c r="AC147"/>
      <c r="AD147"/>
      <c r="AE147"/>
      <c r="AF147"/>
      <c r="AG147"/>
      <c r="AH147"/>
      <c r="AI147"/>
      <c r="AU147" s="994">
        <v>1.46</v>
      </c>
    </row>
    <row r="148" spans="1:47" s="8" customFormat="1" x14ac:dyDescent="0.2">
      <c r="A148" s="28" t="s">
        <v>14</v>
      </c>
      <c r="B148" s="209">
        <v>2600</v>
      </c>
      <c r="C148"/>
      <c r="D148"/>
      <c r="E148"/>
      <c r="F148"/>
      <c r="G148"/>
      <c r="H148"/>
      <c r="I148"/>
      <c r="J148"/>
      <c r="K148"/>
      <c r="L148"/>
      <c r="M148"/>
      <c r="N148"/>
      <c r="O148"/>
      <c r="P148"/>
      <c r="Q148"/>
      <c r="R148"/>
      <c r="S148"/>
      <c r="T148"/>
      <c r="U148"/>
      <c r="V148"/>
      <c r="W148"/>
      <c r="X148"/>
      <c r="Y148"/>
      <c r="Z148"/>
      <c r="AA148"/>
      <c r="AB148"/>
      <c r="AC148"/>
      <c r="AD148"/>
      <c r="AE148"/>
      <c r="AF148"/>
      <c r="AG148"/>
      <c r="AH148"/>
      <c r="AI148"/>
      <c r="AU148" s="994">
        <v>1.47</v>
      </c>
    </row>
    <row r="149" spans="1:47" s="8" customFormat="1" x14ac:dyDescent="0.2">
      <c r="A149" s="28" t="s">
        <v>15</v>
      </c>
      <c r="B149" s="209">
        <v>0</v>
      </c>
      <c r="C149"/>
      <c r="D149"/>
      <c r="E149"/>
      <c r="F149"/>
      <c r="G149"/>
      <c r="H149"/>
      <c r="I149"/>
      <c r="J149"/>
      <c r="K149"/>
      <c r="L149"/>
      <c r="M149"/>
      <c r="N149"/>
      <c r="O149"/>
      <c r="P149"/>
      <c r="Q149"/>
      <c r="R149"/>
      <c r="S149"/>
      <c r="T149"/>
      <c r="U149"/>
      <c r="V149"/>
      <c r="W149"/>
      <c r="X149"/>
      <c r="Y149"/>
      <c r="Z149"/>
      <c r="AA149"/>
      <c r="AB149"/>
      <c r="AC149"/>
      <c r="AD149"/>
      <c r="AE149"/>
      <c r="AF149"/>
      <c r="AG149"/>
      <c r="AH149"/>
      <c r="AI149"/>
      <c r="AU149" s="994">
        <v>1.48</v>
      </c>
    </row>
    <row r="150" spans="1:47" s="8" customFormat="1" x14ac:dyDescent="0.2">
      <c r="A150" s="28" t="s">
        <v>53</v>
      </c>
      <c r="B150" s="209"/>
      <c r="C150"/>
      <c r="D150"/>
      <c r="E150"/>
      <c r="F150"/>
      <c r="G150"/>
      <c r="H150"/>
      <c r="I150"/>
      <c r="J150"/>
      <c r="K150"/>
      <c r="L150"/>
      <c r="M150"/>
      <c r="N150"/>
      <c r="O150"/>
      <c r="P150"/>
      <c r="Q150"/>
      <c r="R150"/>
      <c r="S150"/>
      <c r="T150"/>
      <c r="U150"/>
      <c r="V150"/>
      <c r="W150"/>
      <c r="X150"/>
      <c r="Y150"/>
      <c r="Z150"/>
      <c r="AA150"/>
      <c r="AB150"/>
      <c r="AC150"/>
      <c r="AD150"/>
      <c r="AE150"/>
      <c r="AF150"/>
      <c r="AG150"/>
      <c r="AH150"/>
      <c r="AI150"/>
      <c r="AU150" s="994">
        <v>1.49</v>
      </c>
    </row>
    <row r="151" spans="1:47" s="8" customFormat="1" ht="14.25" x14ac:dyDescent="0.2">
      <c r="A151" s="49" t="s">
        <v>54</v>
      </c>
      <c r="B151" s="210">
        <f>SUM(B142:B150)</f>
        <v>46100</v>
      </c>
      <c r="C151"/>
      <c r="D151"/>
      <c r="E151"/>
      <c r="F151"/>
      <c r="G151"/>
      <c r="H151"/>
      <c r="I151"/>
      <c r="J151"/>
      <c r="K151"/>
      <c r="L151"/>
      <c r="M151"/>
      <c r="N151"/>
      <c r="O151"/>
      <c r="P151"/>
      <c r="Q151"/>
      <c r="R151"/>
      <c r="S151"/>
      <c r="T151"/>
      <c r="U151"/>
      <c r="V151"/>
      <c r="W151"/>
      <c r="X151"/>
      <c r="Y151"/>
      <c r="Z151"/>
      <c r="AA151"/>
      <c r="AB151"/>
      <c r="AC151"/>
      <c r="AD151"/>
      <c r="AE151"/>
      <c r="AF151"/>
      <c r="AG151"/>
      <c r="AH151"/>
      <c r="AI151"/>
      <c r="AU151" s="994">
        <v>1.5</v>
      </c>
    </row>
    <row r="152" spans="1:47" s="47" customFormat="1" ht="27" x14ac:dyDescent="0.25">
      <c r="A152" s="45" t="s">
        <v>55</v>
      </c>
      <c r="B152" s="48"/>
      <c r="C152"/>
      <c r="D152"/>
      <c r="E152"/>
      <c r="F152"/>
      <c r="G152"/>
      <c r="H152"/>
      <c r="I152"/>
      <c r="J152"/>
      <c r="K152"/>
      <c r="L152"/>
      <c r="M152"/>
      <c r="N152"/>
      <c r="O152"/>
      <c r="P152"/>
      <c r="Q152"/>
      <c r="R152"/>
      <c r="S152"/>
      <c r="T152"/>
      <c r="U152"/>
      <c r="V152"/>
      <c r="W152"/>
      <c r="X152"/>
      <c r="Y152"/>
      <c r="Z152"/>
      <c r="AA152"/>
      <c r="AB152"/>
      <c r="AC152"/>
      <c r="AD152"/>
      <c r="AE152"/>
      <c r="AF152"/>
      <c r="AG152"/>
      <c r="AH152"/>
      <c r="AI152"/>
      <c r="AU152" s="994">
        <v>1.51</v>
      </c>
    </row>
    <row r="153" spans="1:47" s="8" customFormat="1" x14ac:dyDescent="0.2">
      <c r="A153" s="18" t="s">
        <v>13</v>
      </c>
      <c r="B153" s="209">
        <v>1800</v>
      </c>
      <c r="C153"/>
      <c r="D153"/>
      <c r="E153"/>
      <c r="F153"/>
      <c r="G153"/>
      <c r="H153"/>
      <c r="I153"/>
      <c r="J153"/>
      <c r="K153"/>
      <c r="L153"/>
      <c r="M153"/>
      <c r="N153"/>
      <c r="O153"/>
      <c r="P153"/>
      <c r="Q153"/>
      <c r="R153"/>
      <c r="S153"/>
      <c r="T153"/>
      <c r="U153"/>
      <c r="V153"/>
      <c r="W153"/>
      <c r="X153"/>
      <c r="Y153"/>
      <c r="Z153"/>
      <c r="AA153"/>
      <c r="AB153"/>
      <c r="AC153"/>
      <c r="AD153"/>
      <c r="AE153"/>
      <c r="AF153"/>
      <c r="AG153"/>
      <c r="AH153"/>
      <c r="AI153"/>
      <c r="AU153" s="994">
        <v>1.52</v>
      </c>
    </row>
    <row r="154" spans="1:47" s="8" customFormat="1" x14ac:dyDescent="0.2">
      <c r="A154" s="18" t="s">
        <v>14</v>
      </c>
      <c r="B154" s="209">
        <v>1200</v>
      </c>
      <c r="C154"/>
      <c r="D154"/>
      <c r="E154"/>
      <c r="F154"/>
      <c r="G154"/>
      <c r="H154"/>
      <c r="I154"/>
      <c r="J154"/>
      <c r="K154"/>
      <c r="L154"/>
      <c r="M154"/>
      <c r="N154"/>
      <c r="O154"/>
      <c r="P154"/>
      <c r="Q154"/>
      <c r="R154"/>
      <c r="S154"/>
      <c r="T154"/>
      <c r="U154"/>
      <c r="V154"/>
      <c r="W154"/>
      <c r="X154"/>
      <c r="Y154"/>
      <c r="Z154"/>
      <c r="AA154"/>
      <c r="AB154"/>
      <c r="AC154"/>
      <c r="AD154"/>
      <c r="AE154"/>
      <c r="AF154"/>
      <c r="AG154"/>
      <c r="AH154"/>
      <c r="AI154"/>
      <c r="AU154" s="994">
        <v>1.53</v>
      </c>
    </row>
    <row r="155" spans="1:47" s="8" customFormat="1" x14ac:dyDescent="0.2">
      <c r="A155" s="18" t="s">
        <v>15</v>
      </c>
      <c r="B155" s="209">
        <v>0</v>
      </c>
      <c r="C155"/>
      <c r="D155"/>
      <c r="E155"/>
      <c r="F155"/>
      <c r="G155"/>
      <c r="H155"/>
      <c r="I155"/>
      <c r="J155"/>
      <c r="K155"/>
      <c r="L155"/>
      <c r="M155"/>
      <c r="N155"/>
      <c r="O155"/>
      <c r="P155"/>
      <c r="Q155"/>
      <c r="R155"/>
      <c r="S155"/>
      <c r="T155"/>
      <c r="U155"/>
      <c r="V155"/>
      <c r="W155"/>
      <c r="X155"/>
      <c r="Y155"/>
      <c r="Z155"/>
      <c r="AA155"/>
      <c r="AB155"/>
      <c r="AC155"/>
      <c r="AD155"/>
      <c r="AE155"/>
      <c r="AF155"/>
      <c r="AG155"/>
      <c r="AH155"/>
      <c r="AI155"/>
      <c r="AU155" s="994">
        <v>1.54</v>
      </c>
    </row>
    <row r="156" spans="1:47" s="8" customFormat="1" x14ac:dyDescent="0.2">
      <c r="A156" s="18" t="s">
        <v>53</v>
      </c>
      <c r="B156" s="209">
        <v>0</v>
      </c>
      <c r="C156"/>
      <c r="D156"/>
      <c r="E156"/>
      <c r="F156"/>
      <c r="G156"/>
      <c r="H156"/>
      <c r="I156"/>
      <c r="J156"/>
      <c r="K156"/>
      <c r="L156"/>
      <c r="M156"/>
      <c r="N156"/>
      <c r="O156"/>
      <c r="P156"/>
      <c r="Q156"/>
      <c r="R156"/>
      <c r="S156"/>
      <c r="T156"/>
      <c r="U156"/>
      <c r="V156"/>
      <c r="W156"/>
      <c r="X156"/>
      <c r="Y156"/>
      <c r="Z156"/>
      <c r="AA156"/>
      <c r="AB156"/>
      <c r="AC156"/>
      <c r="AD156"/>
      <c r="AE156"/>
      <c r="AF156"/>
      <c r="AG156"/>
      <c r="AH156"/>
      <c r="AI156"/>
      <c r="AU156" s="994">
        <v>1.55</v>
      </c>
    </row>
    <row r="157" spans="1:47" s="47" customFormat="1" ht="27" x14ac:dyDescent="0.25">
      <c r="A157" s="45" t="s">
        <v>56</v>
      </c>
      <c r="B157" s="48"/>
      <c r="C157"/>
      <c r="D157"/>
      <c r="E157"/>
      <c r="F157"/>
      <c r="G157"/>
      <c r="H157"/>
      <c r="I157"/>
      <c r="J157"/>
      <c r="K157"/>
      <c r="L157"/>
      <c r="M157"/>
      <c r="N157"/>
      <c r="O157"/>
      <c r="P157"/>
      <c r="Q157"/>
      <c r="R157"/>
      <c r="S157"/>
      <c r="T157"/>
      <c r="U157"/>
      <c r="V157"/>
      <c r="W157"/>
      <c r="X157"/>
      <c r="Y157"/>
      <c r="Z157"/>
      <c r="AA157"/>
      <c r="AB157"/>
      <c r="AC157"/>
      <c r="AD157"/>
      <c r="AE157"/>
      <c r="AF157"/>
      <c r="AG157"/>
      <c r="AH157"/>
      <c r="AI157"/>
      <c r="AU157" s="994">
        <v>1.56</v>
      </c>
    </row>
    <row r="158" spans="1:47" s="8" customFormat="1" x14ac:dyDescent="0.2">
      <c r="A158" s="28" t="s">
        <v>13</v>
      </c>
      <c r="B158" s="209">
        <v>1600</v>
      </c>
      <c r="C158"/>
      <c r="D158"/>
      <c r="E158"/>
      <c r="F158"/>
      <c r="G158"/>
      <c r="H158"/>
      <c r="I158"/>
      <c r="J158"/>
      <c r="K158"/>
      <c r="L158"/>
      <c r="M158"/>
      <c r="N158"/>
      <c r="O158"/>
      <c r="P158"/>
      <c r="Q158"/>
      <c r="R158"/>
      <c r="S158"/>
      <c r="T158"/>
      <c r="U158"/>
      <c r="V158"/>
      <c r="W158"/>
      <c r="X158"/>
      <c r="Y158"/>
      <c r="Z158"/>
      <c r="AA158"/>
      <c r="AB158"/>
      <c r="AC158"/>
      <c r="AD158"/>
      <c r="AE158"/>
      <c r="AF158"/>
      <c r="AG158"/>
      <c r="AH158"/>
      <c r="AI158"/>
      <c r="AU158" s="994">
        <v>1.57</v>
      </c>
    </row>
    <row r="159" spans="1:47" s="8" customFormat="1" x14ac:dyDescent="0.2">
      <c r="A159" s="28" t="s">
        <v>14</v>
      </c>
      <c r="B159" s="209">
        <v>1100</v>
      </c>
      <c r="C159"/>
      <c r="D159"/>
      <c r="E159"/>
      <c r="F159"/>
      <c r="G159"/>
      <c r="H159"/>
      <c r="I159"/>
      <c r="J159"/>
      <c r="K159"/>
      <c r="L159"/>
      <c r="M159"/>
      <c r="N159"/>
      <c r="O159"/>
      <c r="P159"/>
      <c r="Q159"/>
      <c r="R159"/>
      <c r="S159"/>
      <c r="T159"/>
      <c r="U159"/>
      <c r="V159"/>
      <c r="W159"/>
      <c r="X159"/>
      <c r="Y159"/>
      <c r="Z159"/>
      <c r="AA159"/>
      <c r="AB159"/>
      <c r="AC159"/>
      <c r="AD159"/>
      <c r="AE159"/>
      <c r="AF159"/>
      <c r="AG159"/>
      <c r="AH159"/>
      <c r="AI159"/>
      <c r="AU159" s="994">
        <v>1.58</v>
      </c>
    </row>
    <row r="160" spans="1:47" s="8" customFormat="1" x14ac:dyDescent="0.2">
      <c r="A160" s="28" t="s">
        <v>15</v>
      </c>
      <c r="B160" s="209">
        <v>0</v>
      </c>
      <c r="C160"/>
      <c r="D160"/>
      <c r="E160"/>
      <c r="F160"/>
      <c r="G160"/>
      <c r="H160"/>
      <c r="I160"/>
      <c r="J160"/>
      <c r="K160"/>
      <c r="L160"/>
      <c r="M160"/>
      <c r="N160"/>
      <c r="O160"/>
      <c r="P160"/>
      <c r="Q160"/>
      <c r="R160"/>
      <c r="S160"/>
      <c r="T160"/>
      <c r="U160"/>
      <c r="V160"/>
      <c r="W160"/>
      <c r="X160"/>
      <c r="Y160"/>
      <c r="Z160"/>
      <c r="AA160"/>
      <c r="AB160"/>
      <c r="AC160"/>
      <c r="AD160"/>
      <c r="AE160"/>
      <c r="AF160"/>
      <c r="AG160"/>
      <c r="AH160"/>
      <c r="AI160"/>
      <c r="AU160" s="994">
        <v>1.59</v>
      </c>
    </row>
    <row r="161" spans="1:47" s="8" customFormat="1" x14ac:dyDescent="0.2">
      <c r="A161" s="28" t="s">
        <v>53</v>
      </c>
      <c r="B161" s="209">
        <v>0</v>
      </c>
      <c r="C161"/>
      <c r="D161"/>
      <c r="E161"/>
      <c r="F161"/>
      <c r="G161"/>
      <c r="H161"/>
      <c r="I161"/>
      <c r="J161"/>
      <c r="K161"/>
      <c r="L161"/>
      <c r="M161"/>
      <c r="N161"/>
      <c r="O161"/>
      <c r="P161"/>
      <c r="Q161"/>
      <c r="R161"/>
      <c r="S161"/>
      <c r="T161"/>
      <c r="U161"/>
      <c r="V161"/>
      <c r="W161"/>
      <c r="X161"/>
      <c r="Y161"/>
      <c r="Z161"/>
      <c r="AA161"/>
      <c r="AB161"/>
      <c r="AC161"/>
      <c r="AD161"/>
      <c r="AE161"/>
      <c r="AF161"/>
      <c r="AG161"/>
      <c r="AH161"/>
      <c r="AI161"/>
      <c r="AU161" s="994">
        <v>1.6</v>
      </c>
    </row>
    <row r="162" spans="1:47" x14ac:dyDescent="0.2">
      <c r="AU162" s="994">
        <v>1.61</v>
      </c>
    </row>
    <row r="163" spans="1:47" s="8" customFormat="1" ht="15.75" x14ac:dyDescent="0.2">
      <c r="A163" s="504" t="s">
        <v>394</v>
      </c>
      <c r="B163" s="4"/>
      <c r="C163"/>
      <c r="D163"/>
      <c r="E163"/>
      <c r="F163"/>
      <c r="G163"/>
      <c r="H163"/>
      <c r="I163"/>
      <c r="J163"/>
      <c r="K163"/>
      <c r="L163"/>
      <c r="M163"/>
      <c r="N163"/>
      <c r="O163"/>
      <c r="P163"/>
      <c r="Q163"/>
      <c r="R163"/>
      <c r="S163"/>
      <c r="T163"/>
      <c r="U163"/>
      <c r="V163"/>
      <c r="W163"/>
      <c r="X163"/>
      <c r="Y163"/>
      <c r="Z163"/>
      <c r="AA163"/>
      <c r="AB163"/>
      <c r="AC163"/>
      <c r="AD163"/>
      <c r="AE163"/>
      <c r="AF163"/>
      <c r="AG163"/>
      <c r="AH163"/>
      <c r="AI163"/>
      <c r="AU163" s="994">
        <v>1.62</v>
      </c>
    </row>
    <row r="164" spans="1:47" s="248" customFormat="1" x14ac:dyDescent="0.2">
      <c r="A164" s="245"/>
      <c r="B164" s="246">
        <f>B29</f>
        <v>2012</v>
      </c>
      <c r="C164" s="190">
        <f>B164+1</f>
        <v>2013</v>
      </c>
      <c r="D164" s="190">
        <f t="shared" ref="D164:AG164" si="2">C164+1</f>
        <v>2014</v>
      </c>
      <c r="E164" s="190">
        <f t="shared" si="2"/>
        <v>2015</v>
      </c>
      <c r="F164" s="190">
        <f t="shared" si="2"/>
        <v>2016</v>
      </c>
      <c r="G164" s="190">
        <f t="shared" si="2"/>
        <v>2017</v>
      </c>
      <c r="H164" s="190">
        <f t="shared" si="2"/>
        <v>2018</v>
      </c>
      <c r="I164" s="190">
        <f t="shared" si="2"/>
        <v>2019</v>
      </c>
      <c r="J164" s="190">
        <f t="shared" si="2"/>
        <v>2020</v>
      </c>
      <c r="K164" s="190">
        <f t="shared" si="2"/>
        <v>2021</v>
      </c>
      <c r="L164" s="190">
        <f t="shared" si="2"/>
        <v>2022</v>
      </c>
      <c r="M164" s="190">
        <f t="shared" si="2"/>
        <v>2023</v>
      </c>
      <c r="N164" s="190">
        <f t="shared" si="2"/>
        <v>2024</v>
      </c>
      <c r="O164" s="190">
        <f t="shared" si="2"/>
        <v>2025</v>
      </c>
      <c r="P164" s="190">
        <f t="shared" si="2"/>
        <v>2026</v>
      </c>
      <c r="Q164" s="190">
        <f t="shared" si="2"/>
        <v>2027</v>
      </c>
      <c r="R164" s="190">
        <f t="shared" si="2"/>
        <v>2028</v>
      </c>
      <c r="S164" s="190">
        <f t="shared" si="2"/>
        <v>2029</v>
      </c>
      <c r="T164" s="190">
        <f t="shared" si="2"/>
        <v>2030</v>
      </c>
      <c r="U164" s="190">
        <f t="shared" si="2"/>
        <v>2031</v>
      </c>
      <c r="V164" s="190">
        <f t="shared" si="2"/>
        <v>2032</v>
      </c>
      <c r="W164" s="190">
        <f t="shared" si="2"/>
        <v>2033</v>
      </c>
      <c r="X164" s="190">
        <f t="shared" si="2"/>
        <v>2034</v>
      </c>
      <c r="Y164" s="190">
        <f t="shared" si="2"/>
        <v>2035</v>
      </c>
      <c r="Z164" s="190">
        <f t="shared" si="2"/>
        <v>2036</v>
      </c>
      <c r="AA164" s="190">
        <f t="shared" si="2"/>
        <v>2037</v>
      </c>
      <c r="AB164" s="190">
        <f t="shared" si="2"/>
        <v>2038</v>
      </c>
      <c r="AC164" s="190">
        <f t="shared" si="2"/>
        <v>2039</v>
      </c>
      <c r="AD164" s="190">
        <f t="shared" si="2"/>
        <v>2040</v>
      </c>
      <c r="AE164" s="190">
        <f t="shared" si="2"/>
        <v>2041</v>
      </c>
      <c r="AF164" s="190">
        <f t="shared" si="2"/>
        <v>2042</v>
      </c>
      <c r="AG164" s="190">
        <f t="shared" si="2"/>
        <v>2043</v>
      </c>
      <c r="AH164" s="190"/>
      <c r="AI164" s="247"/>
      <c r="AU164" s="994">
        <v>1.63</v>
      </c>
    </row>
    <row r="165" spans="1:47" s="8" customFormat="1" ht="14.25" x14ac:dyDescent="0.2">
      <c r="A165" s="15" t="s">
        <v>57</v>
      </c>
      <c r="B165" s="236"/>
      <c r="C165"/>
      <c r="D165"/>
      <c r="E165"/>
      <c r="F165"/>
      <c r="G165"/>
      <c r="H165"/>
      <c r="I165"/>
      <c r="J165"/>
      <c r="K165"/>
      <c r="L165"/>
      <c r="M165"/>
      <c r="N165"/>
      <c r="O165"/>
      <c r="P165"/>
      <c r="Q165"/>
      <c r="R165"/>
      <c r="S165"/>
      <c r="T165"/>
      <c r="U165"/>
      <c r="V165"/>
      <c r="W165"/>
      <c r="X165"/>
      <c r="Y165"/>
      <c r="Z165"/>
      <c r="AA165"/>
      <c r="AB165"/>
      <c r="AC165"/>
      <c r="AD165"/>
      <c r="AE165"/>
      <c r="AF165"/>
      <c r="AG165"/>
      <c r="AH165"/>
      <c r="AI165"/>
      <c r="AU165" s="994">
        <v>1.64</v>
      </c>
    </row>
    <row r="166" spans="1:47" s="8" customFormat="1" ht="13.5" x14ac:dyDescent="0.2">
      <c r="A166" s="50" t="s">
        <v>58</v>
      </c>
      <c r="B166" s="23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c r="AU166" s="994">
        <v>1.65</v>
      </c>
    </row>
    <row r="167" spans="1:47" s="8" customFormat="1" x14ac:dyDescent="0.2">
      <c r="A167" s="18" t="s">
        <v>59</v>
      </c>
      <c r="B167" s="90"/>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c r="AU167" s="994">
        <v>1.66</v>
      </c>
    </row>
    <row r="168" spans="1:47" s="8" customFormat="1" x14ac:dyDescent="0.2">
      <c r="A168" s="18" t="s">
        <v>60</v>
      </c>
      <c r="B168" s="238">
        <v>3500</v>
      </c>
      <c r="C168" s="244">
        <f t="shared" ref="C168:AG168" si="3">$B168*HLOOKUP(C$164,$C$427:$AG$432,4)</f>
        <v>3570</v>
      </c>
      <c r="D168" s="244">
        <f t="shared" si="3"/>
        <v>3640</v>
      </c>
      <c r="E168" s="244">
        <f t="shared" si="3"/>
        <v>3710</v>
      </c>
      <c r="F168" s="244">
        <f t="shared" si="3"/>
        <v>3780.0000000000005</v>
      </c>
      <c r="G168" s="244">
        <f t="shared" si="3"/>
        <v>3850.0000000000005</v>
      </c>
      <c r="H168" s="244">
        <f t="shared" si="3"/>
        <v>3920.0000000000005</v>
      </c>
      <c r="I168" s="244">
        <f t="shared" si="3"/>
        <v>3989.9999999999995</v>
      </c>
      <c r="J168" s="244">
        <f t="shared" si="3"/>
        <v>4059.9999999999995</v>
      </c>
      <c r="K168" s="244">
        <f t="shared" si="3"/>
        <v>4130</v>
      </c>
      <c r="L168" s="244">
        <f t="shared" si="3"/>
        <v>4200</v>
      </c>
      <c r="M168" s="244">
        <f t="shared" si="3"/>
        <v>4270</v>
      </c>
      <c r="N168" s="244">
        <f t="shared" si="3"/>
        <v>4340</v>
      </c>
      <c r="O168" s="244">
        <f t="shared" si="3"/>
        <v>4410</v>
      </c>
      <c r="P168" s="244">
        <f t="shared" si="3"/>
        <v>4515</v>
      </c>
      <c r="Q168" s="244">
        <f t="shared" si="3"/>
        <v>4620</v>
      </c>
      <c r="R168" s="244">
        <f t="shared" si="3"/>
        <v>4725</v>
      </c>
      <c r="S168" s="244">
        <f t="shared" si="3"/>
        <v>4830</v>
      </c>
      <c r="T168" s="244">
        <f t="shared" si="3"/>
        <v>4935</v>
      </c>
      <c r="U168" s="244">
        <f t="shared" si="3"/>
        <v>5040</v>
      </c>
      <c r="V168" s="244">
        <f t="shared" si="3"/>
        <v>5145</v>
      </c>
      <c r="W168" s="244">
        <f t="shared" si="3"/>
        <v>5250</v>
      </c>
      <c r="X168" s="244">
        <f t="shared" si="3"/>
        <v>5355</v>
      </c>
      <c r="Y168" s="244">
        <f t="shared" si="3"/>
        <v>5460</v>
      </c>
      <c r="Z168" s="244">
        <f t="shared" si="3"/>
        <v>5565</v>
      </c>
      <c r="AA168" s="244">
        <f t="shared" si="3"/>
        <v>5670</v>
      </c>
      <c r="AB168" s="244">
        <f t="shared" si="3"/>
        <v>5775</v>
      </c>
      <c r="AC168" s="244">
        <f t="shared" si="3"/>
        <v>5880</v>
      </c>
      <c r="AD168" s="244">
        <f t="shared" si="3"/>
        <v>5985</v>
      </c>
      <c r="AE168" s="244">
        <f t="shared" si="3"/>
        <v>6090</v>
      </c>
      <c r="AF168" s="244">
        <f t="shared" si="3"/>
        <v>6195</v>
      </c>
      <c r="AG168" s="244">
        <f t="shared" si="3"/>
        <v>6335</v>
      </c>
      <c r="AH168" s="244"/>
      <c r="AI168" s="249"/>
      <c r="AU168" s="994">
        <v>1.67</v>
      </c>
    </row>
    <row r="169" spans="1:47" s="8" customFormat="1" x14ac:dyDescent="0.2">
      <c r="A169" s="18" t="s">
        <v>61</v>
      </c>
      <c r="B169" s="238">
        <v>2700</v>
      </c>
      <c r="C169" s="244">
        <f>$B169*HLOOKUP(C$164,'Datu ievade'!$C$427:$AG$432,4)</f>
        <v>2754</v>
      </c>
      <c r="D169" s="244">
        <f>$B169*HLOOKUP(D$164,'Datu ievade'!$C$427:$AG$432,4)</f>
        <v>2808</v>
      </c>
      <c r="E169" s="244">
        <f>$B169*HLOOKUP(E$164,'Datu ievade'!$C$427:$AG$432,4)</f>
        <v>2862</v>
      </c>
      <c r="F169" s="244">
        <f>$B169*HLOOKUP(F$164,'Datu ievade'!$C$427:$AG$432,4)</f>
        <v>2916</v>
      </c>
      <c r="G169" s="244">
        <f>$B169*HLOOKUP(G$164,'Datu ievade'!$C$427:$AG$432,4)</f>
        <v>2970.0000000000005</v>
      </c>
      <c r="H169" s="244">
        <f>$B169*HLOOKUP(H$164,'Datu ievade'!$C$427:$AG$432,4)</f>
        <v>3024.0000000000005</v>
      </c>
      <c r="I169" s="244">
        <f>$B169*HLOOKUP(I$164,'Datu ievade'!$C$427:$AG$432,4)</f>
        <v>3077.9999999999995</v>
      </c>
      <c r="J169" s="244">
        <f>$B169*HLOOKUP(J$164,'Datu ievade'!$C$427:$AG$432,4)</f>
        <v>3132</v>
      </c>
      <c r="K169" s="244">
        <f>$B169*HLOOKUP(K$164,'Datu ievade'!$C$427:$AG$432,4)</f>
        <v>3186</v>
      </c>
      <c r="L169" s="244">
        <f>$B169*HLOOKUP(L$164,'Datu ievade'!$C$427:$AG$432,4)</f>
        <v>3240</v>
      </c>
      <c r="M169" s="244">
        <f>$B169*HLOOKUP(M$164,'Datu ievade'!$C$427:$AG$432,4)</f>
        <v>3294</v>
      </c>
      <c r="N169" s="244">
        <f>$B169*HLOOKUP(N$164,'Datu ievade'!$C$427:$AG$432,4)</f>
        <v>3348</v>
      </c>
      <c r="O169" s="244">
        <f>$B169*HLOOKUP(O$164,'Datu ievade'!$C$427:$AG$432,4)</f>
        <v>3402</v>
      </c>
      <c r="P169" s="244">
        <f>$B169*HLOOKUP(P$164,'Datu ievade'!$C$427:$AG$432,4)</f>
        <v>3483</v>
      </c>
      <c r="Q169" s="244">
        <f>$B169*HLOOKUP(Q$164,'Datu ievade'!$C$427:$AG$432,4)</f>
        <v>3564</v>
      </c>
      <c r="R169" s="244">
        <f>$B169*HLOOKUP(R$164,'Datu ievade'!$C$427:$AG$432,4)</f>
        <v>3645.0000000000005</v>
      </c>
      <c r="S169" s="244">
        <f>$B169*HLOOKUP(S$164,'Datu ievade'!$C$427:$AG$432,4)</f>
        <v>3725.9999999999995</v>
      </c>
      <c r="T169" s="244">
        <f>$B169*HLOOKUP(T$164,'Datu ievade'!$C$427:$AG$432,4)</f>
        <v>3807</v>
      </c>
      <c r="U169" s="244">
        <f>$B169*HLOOKUP(U$164,'Datu ievade'!$C$427:$AG$432,4)</f>
        <v>3888</v>
      </c>
      <c r="V169" s="244">
        <f>$B169*HLOOKUP(V$164,'Datu ievade'!$C$427:$AG$432,4)</f>
        <v>3969</v>
      </c>
      <c r="W169" s="244">
        <f>$B169*HLOOKUP(W$164,'Datu ievade'!$C$427:$AG$432,4)</f>
        <v>4050</v>
      </c>
      <c r="X169" s="244">
        <f>$B169*HLOOKUP(X$164,'Datu ievade'!$C$427:$AG$432,4)</f>
        <v>4131</v>
      </c>
      <c r="Y169" s="244">
        <f>$B169*HLOOKUP(Y$164,'Datu ievade'!$C$427:$AG$432,4)</f>
        <v>4212</v>
      </c>
      <c r="Z169" s="244">
        <f>$B169*HLOOKUP(Z$164,'Datu ievade'!$C$427:$AG$432,4)</f>
        <v>4293</v>
      </c>
      <c r="AA169" s="244">
        <f>$B169*HLOOKUP(AA$164,'Datu ievade'!$C$427:$AG$432,4)</f>
        <v>4374</v>
      </c>
      <c r="AB169" s="244">
        <f>$B169*HLOOKUP(AB$164,'Datu ievade'!$C$427:$AG$432,4)</f>
        <v>4455</v>
      </c>
      <c r="AC169" s="244">
        <f>$B169*HLOOKUP(AC$164,'Datu ievade'!$C$427:$AG$432,4)</f>
        <v>4536</v>
      </c>
      <c r="AD169" s="244">
        <f>$B169*HLOOKUP(AD$164,'Datu ievade'!$C$427:$AG$432,4)</f>
        <v>4617</v>
      </c>
      <c r="AE169" s="244">
        <f>$B169*HLOOKUP(AE$164,'Datu ievade'!$C$427:$AG$432,4)</f>
        <v>4698</v>
      </c>
      <c r="AF169" s="244">
        <f>$B169*HLOOKUP(AF$164,'Datu ievade'!$C$427:$AG$432,4)</f>
        <v>4779</v>
      </c>
      <c r="AG169" s="244">
        <f>$B169*HLOOKUP(AG$164,'Datu ievade'!$C$427:$AG$432,4)</f>
        <v>4887</v>
      </c>
      <c r="AH169" s="244"/>
      <c r="AI169" s="249"/>
      <c r="AU169" s="994">
        <v>1.68</v>
      </c>
    </row>
    <row r="170" spans="1:47" s="8" customFormat="1" x14ac:dyDescent="0.2">
      <c r="A170" s="18" t="s">
        <v>62</v>
      </c>
      <c r="B170" s="238">
        <v>850</v>
      </c>
      <c r="C170" s="244">
        <f>$B170*HLOOKUP(C$164,'Datu ievade'!$C$427:$AG$432,4)</f>
        <v>867</v>
      </c>
      <c r="D170" s="244">
        <f>$B170*HLOOKUP(D$164,'Datu ievade'!$C$427:$AG$432,4)</f>
        <v>884</v>
      </c>
      <c r="E170" s="244">
        <f>$B170*HLOOKUP(E$164,'Datu ievade'!$C$427:$AG$432,4)</f>
        <v>901</v>
      </c>
      <c r="F170" s="244">
        <f>$B170*HLOOKUP(F$164,'Datu ievade'!$C$427:$AG$432,4)</f>
        <v>918.00000000000011</v>
      </c>
      <c r="G170" s="244">
        <f>$B170*HLOOKUP(G$164,'Datu ievade'!$C$427:$AG$432,4)</f>
        <v>935.00000000000011</v>
      </c>
      <c r="H170" s="244">
        <f>$B170*HLOOKUP(H$164,'Datu ievade'!$C$427:$AG$432,4)</f>
        <v>952.00000000000011</v>
      </c>
      <c r="I170" s="244">
        <f>$B170*HLOOKUP(I$164,'Datu ievade'!$C$427:$AG$432,4)</f>
        <v>968.99999999999989</v>
      </c>
      <c r="J170" s="244">
        <f>$B170*HLOOKUP(J$164,'Datu ievade'!$C$427:$AG$432,4)</f>
        <v>985.99999999999989</v>
      </c>
      <c r="K170" s="244">
        <f>$B170*HLOOKUP(K$164,'Datu ievade'!$C$427:$AG$432,4)</f>
        <v>1003</v>
      </c>
      <c r="L170" s="244">
        <f>$B170*HLOOKUP(L$164,'Datu ievade'!$C$427:$AG$432,4)</f>
        <v>1020</v>
      </c>
      <c r="M170" s="244">
        <f>$B170*HLOOKUP(M$164,'Datu ievade'!$C$427:$AG$432,4)</f>
        <v>1037</v>
      </c>
      <c r="N170" s="244">
        <f>$B170*HLOOKUP(N$164,'Datu ievade'!$C$427:$AG$432,4)</f>
        <v>1054</v>
      </c>
      <c r="O170" s="244">
        <f>$B170*HLOOKUP(O$164,'Datu ievade'!$C$427:$AG$432,4)</f>
        <v>1071</v>
      </c>
      <c r="P170" s="244">
        <f>$B170*HLOOKUP(P$164,'Datu ievade'!$C$427:$AG$432,4)</f>
        <v>1096.5</v>
      </c>
      <c r="Q170" s="244">
        <f>$B170*HLOOKUP(Q$164,'Datu ievade'!$C$427:$AG$432,4)</f>
        <v>1122</v>
      </c>
      <c r="R170" s="244">
        <f>$B170*HLOOKUP(R$164,'Datu ievade'!$C$427:$AG$432,4)</f>
        <v>1147.5</v>
      </c>
      <c r="S170" s="244">
        <f>$B170*HLOOKUP(S$164,'Datu ievade'!$C$427:$AG$432,4)</f>
        <v>1173</v>
      </c>
      <c r="T170" s="244">
        <f>$B170*HLOOKUP(T$164,'Datu ievade'!$C$427:$AG$432,4)</f>
        <v>1198.5</v>
      </c>
      <c r="U170" s="244">
        <f>$B170*HLOOKUP(U$164,'Datu ievade'!$C$427:$AG$432,4)</f>
        <v>1224</v>
      </c>
      <c r="V170" s="244">
        <f>$B170*HLOOKUP(V$164,'Datu ievade'!$C$427:$AG$432,4)</f>
        <v>1249.5</v>
      </c>
      <c r="W170" s="244">
        <f>$B170*HLOOKUP(W$164,'Datu ievade'!$C$427:$AG$432,4)</f>
        <v>1275</v>
      </c>
      <c r="X170" s="244">
        <f>$B170*HLOOKUP(X$164,'Datu ievade'!$C$427:$AG$432,4)</f>
        <v>1300.5</v>
      </c>
      <c r="Y170" s="244">
        <f>$B170*HLOOKUP(Y$164,'Datu ievade'!$C$427:$AG$432,4)</f>
        <v>1326</v>
      </c>
      <c r="Z170" s="244">
        <f>$B170*HLOOKUP(Z$164,'Datu ievade'!$C$427:$AG$432,4)</f>
        <v>1351.5</v>
      </c>
      <c r="AA170" s="244">
        <f>$B170*HLOOKUP(AA$164,'Datu ievade'!$C$427:$AG$432,4)</f>
        <v>1377</v>
      </c>
      <c r="AB170" s="244">
        <f>$B170*HLOOKUP(AB$164,'Datu ievade'!$C$427:$AG$432,4)</f>
        <v>1402.5</v>
      </c>
      <c r="AC170" s="244">
        <f>$B170*HLOOKUP(AC$164,'Datu ievade'!$C$427:$AG$432,4)</f>
        <v>1428</v>
      </c>
      <c r="AD170" s="244">
        <f>$B170*HLOOKUP(AD$164,'Datu ievade'!$C$427:$AG$432,4)</f>
        <v>1453.5</v>
      </c>
      <c r="AE170" s="244">
        <f>$B170*HLOOKUP(AE$164,'Datu ievade'!$C$427:$AG$432,4)</f>
        <v>1479</v>
      </c>
      <c r="AF170" s="244">
        <f>$B170*HLOOKUP(AF$164,'Datu ievade'!$C$427:$AG$432,4)</f>
        <v>1504.5</v>
      </c>
      <c r="AG170" s="244">
        <f>$B170*HLOOKUP(AG$164,'Datu ievade'!$C$427:$AG$432,4)</f>
        <v>1538.5</v>
      </c>
      <c r="AH170" s="244"/>
      <c r="AI170" s="249"/>
      <c r="AU170" s="994">
        <v>1.69</v>
      </c>
    </row>
    <row r="171" spans="1:47" s="8" customFormat="1" x14ac:dyDescent="0.2">
      <c r="A171" s="18" t="s">
        <v>63</v>
      </c>
      <c r="B171" s="238">
        <v>700</v>
      </c>
      <c r="C171" s="244">
        <f>$B171*HLOOKUP(C$164,'Datu ievade'!$C$427:$AG$432,4)</f>
        <v>714</v>
      </c>
      <c r="D171" s="244">
        <f>$B171*HLOOKUP(D$164,'Datu ievade'!$C$427:$AG$432,4)</f>
        <v>728</v>
      </c>
      <c r="E171" s="244">
        <f>$B171*HLOOKUP(E$164,'Datu ievade'!$C$427:$AG$432,4)</f>
        <v>742</v>
      </c>
      <c r="F171" s="244">
        <f>$B171*HLOOKUP(F$164,'Datu ievade'!$C$427:$AG$432,4)</f>
        <v>756</v>
      </c>
      <c r="G171" s="244">
        <f>$B171*HLOOKUP(G$164,'Datu ievade'!$C$427:$AG$432,4)</f>
        <v>770.00000000000011</v>
      </c>
      <c r="H171" s="244">
        <f>$B171*HLOOKUP(H$164,'Datu ievade'!$C$427:$AG$432,4)</f>
        <v>784.00000000000011</v>
      </c>
      <c r="I171" s="244">
        <f>$B171*HLOOKUP(I$164,'Datu ievade'!$C$427:$AG$432,4)</f>
        <v>797.99999999999989</v>
      </c>
      <c r="J171" s="244">
        <f>$B171*HLOOKUP(J$164,'Datu ievade'!$C$427:$AG$432,4)</f>
        <v>812</v>
      </c>
      <c r="K171" s="244">
        <f>$B171*HLOOKUP(K$164,'Datu ievade'!$C$427:$AG$432,4)</f>
        <v>826</v>
      </c>
      <c r="L171" s="244">
        <f>$B171*HLOOKUP(L$164,'Datu ievade'!$C$427:$AG$432,4)</f>
        <v>840</v>
      </c>
      <c r="M171" s="244">
        <f>$B171*HLOOKUP(M$164,'Datu ievade'!$C$427:$AG$432,4)</f>
        <v>854</v>
      </c>
      <c r="N171" s="244">
        <f>$B171*HLOOKUP(N$164,'Datu ievade'!$C$427:$AG$432,4)</f>
        <v>868</v>
      </c>
      <c r="O171" s="244">
        <f>$B171*HLOOKUP(O$164,'Datu ievade'!$C$427:$AG$432,4)</f>
        <v>882</v>
      </c>
      <c r="P171" s="244">
        <f>$B171*HLOOKUP(P$164,'Datu ievade'!$C$427:$AG$432,4)</f>
        <v>903</v>
      </c>
      <c r="Q171" s="244">
        <f>$B171*HLOOKUP(Q$164,'Datu ievade'!$C$427:$AG$432,4)</f>
        <v>924</v>
      </c>
      <c r="R171" s="244">
        <f>$B171*HLOOKUP(R$164,'Datu ievade'!$C$427:$AG$432,4)</f>
        <v>945.00000000000011</v>
      </c>
      <c r="S171" s="244">
        <f>$B171*HLOOKUP(S$164,'Datu ievade'!$C$427:$AG$432,4)</f>
        <v>965.99999999999989</v>
      </c>
      <c r="T171" s="244">
        <f>$B171*HLOOKUP(T$164,'Datu ievade'!$C$427:$AG$432,4)</f>
        <v>987</v>
      </c>
      <c r="U171" s="244">
        <f>$B171*HLOOKUP(U$164,'Datu ievade'!$C$427:$AG$432,4)</f>
        <v>1008</v>
      </c>
      <c r="V171" s="244">
        <f>$B171*HLOOKUP(V$164,'Datu ievade'!$C$427:$AG$432,4)</f>
        <v>1029</v>
      </c>
      <c r="W171" s="244">
        <f>$B171*HLOOKUP(W$164,'Datu ievade'!$C$427:$AG$432,4)</f>
        <v>1050</v>
      </c>
      <c r="X171" s="244">
        <f>$B171*HLOOKUP(X$164,'Datu ievade'!$C$427:$AG$432,4)</f>
        <v>1071</v>
      </c>
      <c r="Y171" s="244">
        <f>$B171*HLOOKUP(Y$164,'Datu ievade'!$C$427:$AG$432,4)</f>
        <v>1092</v>
      </c>
      <c r="Z171" s="244">
        <f>$B171*HLOOKUP(Z$164,'Datu ievade'!$C$427:$AG$432,4)</f>
        <v>1113</v>
      </c>
      <c r="AA171" s="244">
        <f>$B171*HLOOKUP(AA$164,'Datu ievade'!$C$427:$AG$432,4)</f>
        <v>1134</v>
      </c>
      <c r="AB171" s="244">
        <f>$B171*HLOOKUP(AB$164,'Datu ievade'!$C$427:$AG$432,4)</f>
        <v>1155</v>
      </c>
      <c r="AC171" s="244">
        <f>$B171*HLOOKUP(AC$164,'Datu ievade'!$C$427:$AG$432,4)</f>
        <v>1176</v>
      </c>
      <c r="AD171" s="244">
        <f>$B171*HLOOKUP(AD$164,'Datu ievade'!$C$427:$AG$432,4)</f>
        <v>1197</v>
      </c>
      <c r="AE171" s="244">
        <f>$B171*HLOOKUP(AE$164,'Datu ievade'!$C$427:$AG$432,4)</f>
        <v>1218</v>
      </c>
      <c r="AF171" s="244">
        <f>$B171*HLOOKUP(AF$164,'Datu ievade'!$C$427:$AG$432,4)</f>
        <v>1239</v>
      </c>
      <c r="AG171" s="244">
        <f>$B171*HLOOKUP(AG$164,'Datu ievade'!$C$427:$AG$432,4)</f>
        <v>1267</v>
      </c>
      <c r="AH171" s="244"/>
      <c r="AI171" s="249"/>
      <c r="AU171" s="994">
        <v>1.7</v>
      </c>
    </row>
    <row r="172" spans="1:47" s="8" customFormat="1" x14ac:dyDescent="0.2">
      <c r="A172" s="18" t="s">
        <v>64</v>
      </c>
      <c r="B172" s="238">
        <v>0</v>
      </c>
      <c r="C172" s="244">
        <f>$B172*HLOOKUP(C$164,'Datu ievade'!$C$427:$AG$432,4)</f>
        <v>0</v>
      </c>
      <c r="D172" s="244">
        <f>$B172*HLOOKUP(D$164,'Datu ievade'!$C$427:$AG$432,4)</f>
        <v>0</v>
      </c>
      <c r="E172" s="244">
        <f>$B172*HLOOKUP(E$164,'Datu ievade'!$C$427:$AG$432,4)</f>
        <v>0</v>
      </c>
      <c r="F172" s="244">
        <f>$B172*HLOOKUP(F$164,'Datu ievade'!$C$427:$AG$432,4)</f>
        <v>0</v>
      </c>
      <c r="G172" s="244">
        <f>$B172*HLOOKUP(G$164,'Datu ievade'!$C$427:$AG$432,4)</f>
        <v>0</v>
      </c>
      <c r="H172" s="244">
        <f>$B172*HLOOKUP(H$164,'Datu ievade'!$C$427:$AG$432,4)</f>
        <v>0</v>
      </c>
      <c r="I172" s="244">
        <f>$B172*HLOOKUP(I$164,'Datu ievade'!$C$427:$AG$432,4)</f>
        <v>0</v>
      </c>
      <c r="J172" s="244">
        <f>$B172*HLOOKUP(J$164,'Datu ievade'!$C$427:$AG$432,4)</f>
        <v>0</v>
      </c>
      <c r="K172" s="244">
        <f>$B172*HLOOKUP(K$164,'Datu ievade'!$C$427:$AG$432,4)</f>
        <v>0</v>
      </c>
      <c r="L172" s="244">
        <f>$B172*HLOOKUP(L$164,'Datu ievade'!$C$427:$AG$432,4)</f>
        <v>0</v>
      </c>
      <c r="M172" s="244">
        <f>$B172*HLOOKUP(M$164,'Datu ievade'!$C$427:$AG$432,4)</f>
        <v>0</v>
      </c>
      <c r="N172" s="244">
        <f>$B172*HLOOKUP(N$164,'Datu ievade'!$C$427:$AG$432,4)</f>
        <v>0</v>
      </c>
      <c r="O172" s="244">
        <f>$B172*HLOOKUP(O$164,'Datu ievade'!$C$427:$AG$432,4)</f>
        <v>0</v>
      </c>
      <c r="P172" s="244">
        <f>$B172*HLOOKUP(P$164,'Datu ievade'!$C$427:$AG$432,4)</f>
        <v>0</v>
      </c>
      <c r="Q172" s="244">
        <f>$B172*HLOOKUP(Q$164,'Datu ievade'!$C$427:$AG$432,4)</f>
        <v>0</v>
      </c>
      <c r="R172" s="244">
        <f>$B172*HLOOKUP(R$164,'Datu ievade'!$C$427:$AG$432,4)</f>
        <v>0</v>
      </c>
      <c r="S172" s="244">
        <f>$B172*HLOOKUP(S$164,'Datu ievade'!$C$427:$AG$432,4)</f>
        <v>0</v>
      </c>
      <c r="T172" s="244">
        <f>$B172*HLOOKUP(T$164,'Datu ievade'!$C$427:$AG$432,4)</f>
        <v>0</v>
      </c>
      <c r="U172" s="244">
        <f>$B172*HLOOKUP(U$164,'Datu ievade'!$C$427:$AG$432,4)</f>
        <v>0</v>
      </c>
      <c r="V172" s="244">
        <f>$B172*HLOOKUP(V$164,'Datu ievade'!$C$427:$AG$432,4)</f>
        <v>0</v>
      </c>
      <c r="W172" s="244">
        <f>$B172*HLOOKUP(W$164,'Datu ievade'!$C$427:$AG$432,4)</f>
        <v>0</v>
      </c>
      <c r="X172" s="244">
        <f>$B172*HLOOKUP(X$164,'Datu ievade'!$C$427:$AG$432,4)</f>
        <v>0</v>
      </c>
      <c r="Y172" s="244">
        <f>$B172*HLOOKUP(Y$164,'Datu ievade'!$C$427:$AG$432,4)</f>
        <v>0</v>
      </c>
      <c r="Z172" s="244">
        <f>$B172*HLOOKUP(Z$164,'Datu ievade'!$C$427:$AG$432,4)</f>
        <v>0</v>
      </c>
      <c r="AA172" s="244">
        <f>$B172*HLOOKUP(AA$164,'Datu ievade'!$C$427:$AG$432,4)</f>
        <v>0</v>
      </c>
      <c r="AB172" s="244">
        <f>$B172*HLOOKUP(AB$164,'Datu ievade'!$C$427:$AG$432,4)</f>
        <v>0</v>
      </c>
      <c r="AC172" s="244">
        <f>$B172*HLOOKUP(AC$164,'Datu ievade'!$C$427:$AG$432,4)</f>
        <v>0</v>
      </c>
      <c r="AD172" s="244">
        <f>$B172*HLOOKUP(AD$164,'Datu ievade'!$C$427:$AG$432,4)</f>
        <v>0</v>
      </c>
      <c r="AE172" s="244">
        <f>$B172*HLOOKUP(AE$164,'Datu ievade'!$C$427:$AG$432,4)</f>
        <v>0</v>
      </c>
      <c r="AF172" s="244">
        <f>$B172*HLOOKUP(AF$164,'Datu ievade'!$C$427:$AG$432,4)</f>
        <v>0</v>
      </c>
      <c r="AG172" s="244">
        <f>$B172*HLOOKUP(AG$164,'Datu ievade'!$C$427:$AG$432,4)</f>
        <v>0</v>
      </c>
      <c r="AH172" s="244"/>
      <c r="AI172" s="249"/>
      <c r="AU172" s="994">
        <v>1.71</v>
      </c>
    </row>
    <row r="173" spans="1:47" s="8" customFormat="1" x14ac:dyDescent="0.2">
      <c r="A173" s="18" t="s">
        <v>65</v>
      </c>
      <c r="B173" s="239"/>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c r="AU173" s="994">
        <v>1.72</v>
      </c>
    </row>
    <row r="174" spans="1:47" s="8" customFormat="1" x14ac:dyDescent="0.2">
      <c r="A174" s="18" t="s">
        <v>66</v>
      </c>
      <c r="B174" s="238">
        <v>2850</v>
      </c>
      <c r="C174" s="53">
        <f>$B174*HLOOKUP(C$164,'Datu ievade'!$C$427:$AG$432,6)</f>
        <v>2935.5</v>
      </c>
      <c r="D174" s="53">
        <f>$B174*HLOOKUP(D$164,'Datu ievade'!$C$427:$AG$432,6)</f>
        <v>3021</v>
      </c>
      <c r="E174" s="53">
        <f>$B174*HLOOKUP(E$164,'Datu ievade'!$C$427:$AG$432,6)</f>
        <v>3135.0000000000005</v>
      </c>
      <c r="F174" s="53">
        <f>$B174*HLOOKUP(F$164,'Datu ievade'!$C$427:$AG$432,6)</f>
        <v>3192.0000000000005</v>
      </c>
      <c r="G174" s="53">
        <f>$B174*HLOOKUP(G$164,'Datu ievade'!$C$427:$AG$432,6)</f>
        <v>3248.9999999999995</v>
      </c>
      <c r="H174" s="53">
        <f>$B174*HLOOKUP(H$164,'Datu ievade'!$C$427:$AG$432,6)</f>
        <v>3334.5</v>
      </c>
      <c r="I174" s="53">
        <f>$B174*HLOOKUP(I$164,'Datu ievade'!$C$427:$AG$432,6)</f>
        <v>3420</v>
      </c>
      <c r="J174" s="53">
        <f>$B174*HLOOKUP(J$164,'Datu ievade'!$C$427:$AG$432,6)</f>
        <v>3505.5</v>
      </c>
      <c r="K174" s="53">
        <f>$B174*HLOOKUP(K$164,'Datu ievade'!$C$427:$AG$432,6)</f>
        <v>3591</v>
      </c>
      <c r="L174" s="53">
        <f>$B174*HLOOKUP(L$164,'Datu ievade'!$C$427:$AG$432,6)</f>
        <v>3676.5</v>
      </c>
      <c r="M174" s="53">
        <f>$B174*HLOOKUP(M$164,'Datu ievade'!$C$427:$AG$432,6)</f>
        <v>3762</v>
      </c>
      <c r="N174" s="53">
        <f>$B174*HLOOKUP(N$164,'Datu ievade'!$C$427:$AG$432,6)</f>
        <v>3847.5000000000005</v>
      </c>
      <c r="O174" s="53">
        <f>$B174*HLOOKUP(O$164,'Datu ievade'!$C$427:$AG$432,6)</f>
        <v>3932.9999999999995</v>
      </c>
      <c r="P174" s="53">
        <f>$B174*HLOOKUP(P$164,'Datu ievade'!$C$427:$AG$432,6)</f>
        <v>4018.4999999999995</v>
      </c>
      <c r="Q174" s="53">
        <f>$B174*HLOOKUP(Q$164,'Datu ievade'!$C$427:$AG$432,6)</f>
        <v>4104</v>
      </c>
      <c r="R174" s="53">
        <f>$B174*HLOOKUP(R$164,'Datu ievade'!$C$427:$AG$432,6)</f>
        <v>4189.5</v>
      </c>
      <c r="S174" s="53">
        <f>$B174*HLOOKUP(S$164,'Datu ievade'!$C$427:$AG$432,6)</f>
        <v>4275</v>
      </c>
      <c r="T174" s="53">
        <f>$B174*HLOOKUP(T$164,'Datu ievade'!$C$427:$AG$432,6)</f>
        <v>4360.5</v>
      </c>
      <c r="U174" s="53">
        <f>$B174*HLOOKUP(U$164,'Datu ievade'!$C$427:$AG$432,6)</f>
        <v>4446</v>
      </c>
      <c r="V174" s="53">
        <f>$B174*HLOOKUP(V$164,'Datu ievade'!$C$427:$AG$432,6)</f>
        <v>4531.5</v>
      </c>
      <c r="W174" s="53">
        <f>$B174*HLOOKUP(W$164,'Datu ievade'!$C$427:$AG$432,6)</f>
        <v>4617</v>
      </c>
      <c r="X174" s="53">
        <f>$B174*HLOOKUP(X$164,'Datu ievade'!$C$427:$AG$432,6)</f>
        <v>4731</v>
      </c>
      <c r="Y174" s="53">
        <f>$B174*HLOOKUP(Y$164,'Datu ievade'!$C$427:$AG$432,6)</f>
        <v>4845</v>
      </c>
      <c r="Z174" s="53">
        <f>$B174*HLOOKUP(Z$164,'Datu ievade'!$C$427:$AG$432,6)</f>
        <v>4959</v>
      </c>
      <c r="AA174" s="53">
        <f>$B174*HLOOKUP(AA$164,'Datu ievade'!$C$427:$AG$432,6)</f>
        <v>5073</v>
      </c>
      <c r="AB174" s="53">
        <f>$B174*HLOOKUP(AB$164,'Datu ievade'!$C$427:$AG$432,6)</f>
        <v>5187</v>
      </c>
      <c r="AC174" s="53">
        <f>$B174*HLOOKUP(AC$164,'Datu ievade'!$C$427:$AG$432,6)</f>
        <v>5301</v>
      </c>
      <c r="AD174" s="53">
        <f>$B174*HLOOKUP(AD$164,'Datu ievade'!$C$427:$AG$432,6)</f>
        <v>5415</v>
      </c>
      <c r="AE174" s="53">
        <f>$B174*HLOOKUP(AE$164,'Datu ievade'!$C$427:$AG$432,6)</f>
        <v>5529</v>
      </c>
      <c r="AF174" s="53">
        <f>$B174*HLOOKUP(AF$164,'Datu ievade'!$C$427:$AG$432,6)</f>
        <v>5643</v>
      </c>
      <c r="AG174" s="53">
        <f>$B174*HLOOKUP(AG$164,'Datu ievade'!$C$427:$AG$432,6)</f>
        <v>5757</v>
      </c>
      <c r="AH174" s="53"/>
      <c r="AI174"/>
      <c r="AU174" s="994">
        <v>1.73</v>
      </c>
    </row>
    <row r="175" spans="1:47" s="8" customFormat="1" x14ac:dyDescent="0.2">
      <c r="A175" s="18" t="s">
        <v>67</v>
      </c>
      <c r="B175" s="240">
        <f>B174*0.2409</f>
        <v>686.56500000000005</v>
      </c>
      <c r="C175" s="53">
        <f t="shared" ref="C175:AG175" si="4">C174*0.2409</f>
        <v>707.16195000000005</v>
      </c>
      <c r="D175" s="53">
        <f t="shared" si="4"/>
        <v>727.75890000000004</v>
      </c>
      <c r="E175" s="53">
        <f t="shared" si="4"/>
        <v>755.22150000000011</v>
      </c>
      <c r="F175" s="53">
        <f t="shared" si="4"/>
        <v>768.95280000000014</v>
      </c>
      <c r="G175" s="53">
        <f t="shared" si="4"/>
        <v>782.68409999999994</v>
      </c>
      <c r="H175" s="53">
        <f t="shared" si="4"/>
        <v>803.28105000000005</v>
      </c>
      <c r="I175" s="53">
        <f t="shared" si="4"/>
        <v>823.87800000000004</v>
      </c>
      <c r="J175" s="53">
        <f t="shared" si="4"/>
        <v>844.47495000000004</v>
      </c>
      <c r="K175" s="53">
        <f t="shared" si="4"/>
        <v>865.07190000000003</v>
      </c>
      <c r="L175" s="53">
        <f t="shared" si="4"/>
        <v>885.66885000000002</v>
      </c>
      <c r="M175" s="53">
        <f t="shared" si="4"/>
        <v>906.26580000000001</v>
      </c>
      <c r="N175" s="53">
        <f t="shared" si="4"/>
        <v>926.86275000000012</v>
      </c>
      <c r="O175" s="53">
        <f t="shared" si="4"/>
        <v>947.45969999999988</v>
      </c>
      <c r="P175" s="53">
        <f t="shared" si="4"/>
        <v>968.05664999999988</v>
      </c>
      <c r="Q175" s="53">
        <f t="shared" si="4"/>
        <v>988.65359999999998</v>
      </c>
      <c r="R175" s="53">
        <f t="shared" si="4"/>
        <v>1009.25055</v>
      </c>
      <c r="S175" s="53">
        <f t="shared" si="4"/>
        <v>1029.8475000000001</v>
      </c>
      <c r="T175" s="53">
        <f t="shared" si="4"/>
        <v>1050.44445</v>
      </c>
      <c r="U175" s="53">
        <f t="shared" si="4"/>
        <v>1071.0414000000001</v>
      </c>
      <c r="V175" s="53">
        <f t="shared" si="4"/>
        <v>1091.6383499999999</v>
      </c>
      <c r="W175" s="53">
        <f t="shared" si="4"/>
        <v>1112.2353000000001</v>
      </c>
      <c r="X175" s="53">
        <f t="shared" si="4"/>
        <v>1139.6979000000001</v>
      </c>
      <c r="Y175" s="53">
        <f t="shared" si="4"/>
        <v>1167.1605</v>
      </c>
      <c r="Z175" s="53">
        <f t="shared" si="4"/>
        <v>1194.6231</v>
      </c>
      <c r="AA175" s="53">
        <f t="shared" si="4"/>
        <v>1222.0857000000001</v>
      </c>
      <c r="AB175" s="53">
        <f t="shared" si="4"/>
        <v>1249.5482999999999</v>
      </c>
      <c r="AC175" s="53">
        <f t="shared" si="4"/>
        <v>1277.0109</v>
      </c>
      <c r="AD175" s="53">
        <f t="shared" si="4"/>
        <v>1304.4735000000001</v>
      </c>
      <c r="AE175" s="53">
        <f t="shared" si="4"/>
        <v>1331.9361000000001</v>
      </c>
      <c r="AF175" s="53">
        <f t="shared" si="4"/>
        <v>1359.3987</v>
      </c>
      <c r="AG175" s="53">
        <f t="shared" si="4"/>
        <v>1386.8613</v>
      </c>
      <c r="AH175" s="53"/>
      <c r="AI175"/>
      <c r="AU175" s="994">
        <v>1.74</v>
      </c>
    </row>
    <row r="176" spans="1:47" s="8" customFormat="1" x14ac:dyDescent="0.2">
      <c r="A176" s="18" t="s">
        <v>68</v>
      </c>
      <c r="B176" s="238">
        <v>0</v>
      </c>
      <c r="C176" s="53">
        <f>$B176*HLOOKUP(C$164,'Datu ievade'!$C$427:$AG$432,4)</f>
        <v>0</v>
      </c>
      <c r="D176" s="53">
        <f>$B176*HLOOKUP(D$164,'Datu ievade'!$C$427:$AG$432,4)</f>
        <v>0</v>
      </c>
      <c r="E176" s="53">
        <f>$B176*HLOOKUP(E$164,'Datu ievade'!$C$427:$AG$432,4)</f>
        <v>0</v>
      </c>
      <c r="F176" s="53">
        <f>$B176*HLOOKUP(F$164,'Datu ievade'!$C$427:$AG$432,4)</f>
        <v>0</v>
      </c>
      <c r="G176" s="53">
        <f>$B176*HLOOKUP(G$164,'Datu ievade'!$C$427:$AG$432,4)</f>
        <v>0</v>
      </c>
      <c r="H176" s="53">
        <f>$B176*HLOOKUP(H$164,'Datu ievade'!$C$427:$AG$432,4)</f>
        <v>0</v>
      </c>
      <c r="I176" s="53">
        <f>$B176*HLOOKUP(I$164,'Datu ievade'!$C$427:$AG$432,4)</f>
        <v>0</v>
      </c>
      <c r="J176" s="53">
        <f>$B176*HLOOKUP(J$164,'Datu ievade'!$C$427:$AG$432,4)</f>
        <v>0</v>
      </c>
      <c r="K176" s="53">
        <f>$B176*HLOOKUP(K$164,'Datu ievade'!$C$427:$AG$432,4)</f>
        <v>0</v>
      </c>
      <c r="L176" s="53">
        <f>$B176*HLOOKUP(L$164,'Datu ievade'!$C$427:$AG$432,4)</f>
        <v>0</v>
      </c>
      <c r="M176" s="53">
        <f>$B176*HLOOKUP(M$164,'Datu ievade'!$C$427:$AG$432,4)</f>
        <v>0</v>
      </c>
      <c r="N176" s="53">
        <f>$B176*HLOOKUP(N$164,'Datu ievade'!$C$427:$AG$432,4)</f>
        <v>0</v>
      </c>
      <c r="O176" s="53">
        <f>$B176*HLOOKUP(O$164,'Datu ievade'!$C$427:$AG$432,4)</f>
        <v>0</v>
      </c>
      <c r="P176" s="53">
        <f>$B176*HLOOKUP(P$164,'Datu ievade'!$C$427:$AG$432,4)</f>
        <v>0</v>
      </c>
      <c r="Q176" s="53">
        <f>$B176*HLOOKUP(Q$164,'Datu ievade'!$C$427:$AG$432,4)</f>
        <v>0</v>
      </c>
      <c r="R176" s="53">
        <f>$B176*HLOOKUP(R$164,'Datu ievade'!$C$427:$AG$432,4)</f>
        <v>0</v>
      </c>
      <c r="S176" s="53">
        <f>$B176*HLOOKUP(S$164,'Datu ievade'!$C$427:$AG$432,4)</f>
        <v>0</v>
      </c>
      <c r="T176" s="53">
        <f>$B176*HLOOKUP(T$164,'Datu ievade'!$C$427:$AG$432,4)</f>
        <v>0</v>
      </c>
      <c r="U176" s="53">
        <f>$B176*HLOOKUP(U$164,'Datu ievade'!$C$427:$AG$432,4)</f>
        <v>0</v>
      </c>
      <c r="V176" s="53">
        <f>$B176*HLOOKUP(V$164,'Datu ievade'!$C$427:$AG$432,4)</f>
        <v>0</v>
      </c>
      <c r="W176" s="53">
        <f>$B176*HLOOKUP(W$164,'Datu ievade'!$C$427:$AG$432,4)</f>
        <v>0</v>
      </c>
      <c r="X176" s="53">
        <f>$B176*HLOOKUP(X$164,'Datu ievade'!$C$427:$AG$432,4)</f>
        <v>0</v>
      </c>
      <c r="Y176" s="53">
        <f>$B176*HLOOKUP(Y$164,'Datu ievade'!$C$427:$AG$432,4)</f>
        <v>0</v>
      </c>
      <c r="Z176" s="53">
        <f>$B176*HLOOKUP(Z$164,'Datu ievade'!$C$427:$AG$432,4)</f>
        <v>0</v>
      </c>
      <c r="AA176" s="53">
        <f>$B176*HLOOKUP(AA$164,'Datu ievade'!$C$427:$AG$432,4)</f>
        <v>0</v>
      </c>
      <c r="AB176" s="53">
        <f>$B176*HLOOKUP(AB$164,'Datu ievade'!$C$427:$AG$432,4)</f>
        <v>0</v>
      </c>
      <c r="AC176" s="53">
        <f>$B176*HLOOKUP(AC$164,'Datu ievade'!$C$427:$AG$432,4)</f>
        <v>0</v>
      </c>
      <c r="AD176" s="53">
        <f>$B176*HLOOKUP(AD$164,'Datu ievade'!$C$427:$AG$432,4)</f>
        <v>0</v>
      </c>
      <c r="AE176" s="53">
        <f>$B176*HLOOKUP(AE$164,'Datu ievade'!$C$427:$AG$432,4)</f>
        <v>0</v>
      </c>
      <c r="AF176" s="53">
        <f>$B176*HLOOKUP(AF$164,'Datu ievade'!$C$427:$AG$432,4)</f>
        <v>0</v>
      </c>
      <c r="AG176" s="53">
        <f>$B176*HLOOKUP(AG$164,'Datu ievade'!$C$427:$AG$432,4)</f>
        <v>0</v>
      </c>
      <c r="AH176" s="53"/>
      <c r="AI176"/>
      <c r="AU176" s="994">
        <v>1.75</v>
      </c>
    </row>
    <row r="177" spans="1:47" s="8" customFormat="1" ht="13.5" x14ac:dyDescent="0.2">
      <c r="A177" s="54" t="s">
        <v>69</v>
      </c>
      <c r="B177" s="241"/>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c r="AU177" s="994">
        <v>1.76</v>
      </c>
    </row>
    <row r="178" spans="1:47" s="8" customFormat="1" x14ac:dyDescent="0.2">
      <c r="A178" s="18" t="s">
        <v>59</v>
      </c>
      <c r="B178" s="239"/>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c r="AU178" s="994">
        <v>1.77</v>
      </c>
    </row>
    <row r="179" spans="1:47" s="8" customFormat="1" x14ac:dyDescent="0.2">
      <c r="A179" s="18" t="s">
        <v>60</v>
      </c>
      <c r="B179" s="238">
        <v>3500</v>
      </c>
      <c r="C179" s="53">
        <f>$B179*HLOOKUP(C$164,'Datu ievade'!$C$427:$AG$432,4)</f>
        <v>3570</v>
      </c>
      <c r="D179" s="53">
        <f>$B179*HLOOKUP(D$164,'Datu ievade'!$C$427:$AG$432,4)</f>
        <v>3640</v>
      </c>
      <c r="E179" s="53">
        <f>$B179*HLOOKUP(E$164,'Datu ievade'!$C$427:$AG$432,4)</f>
        <v>3710</v>
      </c>
      <c r="F179" s="53">
        <f>$B179*HLOOKUP(F$164,'Datu ievade'!$C$427:$AG$432,4)</f>
        <v>3780.0000000000005</v>
      </c>
      <c r="G179" s="53">
        <f>$B179*HLOOKUP(G$164,'Datu ievade'!$C$427:$AG$432,4)</f>
        <v>3850.0000000000005</v>
      </c>
      <c r="H179" s="53">
        <f>$B179*HLOOKUP(H$164,'Datu ievade'!$C$427:$AG$432,4)</f>
        <v>3920.0000000000005</v>
      </c>
      <c r="I179" s="53">
        <f>$B179*HLOOKUP(I$164,'Datu ievade'!$C$427:$AG$432,4)</f>
        <v>3989.9999999999995</v>
      </c>
      <c r="J179" s="53">
        <f>$B179*HLOOKUP(J$164,'Datu ievade'!$C$427:$AG$432,4)</f>
        <v>4059.9999999999995</v>
      </c>
      <c r="K179" s="53">
        <f>$B179*HLOOKUP(K$164,'Datu ievade'!$C$427:$AG$432,4)</f>
        <v>4130</v>
      </c>
      <c r="L179" s="53">
        <f>$B179*HLOOKUP(L$164,'Datu ievade'!$C$427:$AG$432,4)</f>
        <v>4200</v>
      </c>
      <c r="M179" s="53">
        <f>$B179*HLOOKUP(M$164,'Datu ievade'!$C$427:$AG$432,4)</f>
        <v>4270</v>
      </c>
      <c r="N179" s="53">
        <f>$B179*HLOOKUP(N$164,'Datu ievade'!$C$427:$AG$432,4)</f>
        <v>4340</v>
      </c>
      <c r="O179" s="53">
        <f>$B179*HLOOKUP(O$164,'Datu ievade'!$C$427:$AG$432,4)</f>
        <v>4410</v>
      </c>
      <c r="P179" s="53">
        <f>$B179*HLOOKUP(P$164,'Datu ievade'!$C$427:$AG$432,4)</f>
        <v>4515</v>
      </c>
      <c r="Q179" s="53">
        <f>$B179*HLOOKUP(Q$164,'Datu ievade'!$C$427:$AG$432,4)</f>
        <v>4620</v>
      </c>
      <c r="R179" s="53">
        <f>$B179*HLOOKUP(R$164,'Datu ievade'!$C$427:$AG$432,4)</f>
        <v>4725</v>
      </c>
      <c r="S179" s="53">
        <f>$B179*HLOOKUP(S$164,'Datu ievade'!$C$427:$AG$432,4)</f>
        <v>4830</v>
      </c>
      <c r="T179" s="53">
        <f>$B179*HLOOKUP(T$164,'Datu ievade'!$C$427:$AG$432,4)</f>
        <v>4935</v>
      </c>
      <c r="U179" s="53">
        <f>$B179*HLOOKUP(U$164,'Datu ievade'!$C$427:$AG$432,4)</f>
        <v>5040</v>
      </c>
      <c r="V179" s="53">
        <f>$B179*HLOOKUP(V$164,'Datu ievade'!$C$427:$AG$432,4)</f>
        <v>5145</v>
      </c>
      <c r="W179" s="53">
        <f>$B179*HLOOKUP(W$164,'Datu ievade'!$C$427:$AG$432,4)</f>
        <v>5250</v>
      </c>
      <c r="X179" s="53">
        <f>$B179*HLOOKUP(X$164,'Datu ievade'!$C$427:$AG$432,4)</f>
        <v>5355</v>
      </c>
      <c r="Y179" s="53">
        <f>$B179*HLOOKUP(Y$164,'Datu ievade'!$C$427:$AG$432,4)</f>
        <v>5460</v>
      </c>
      <c r="Z179" s="53">
        <f>$B179*HLOOKUP(Z$164,'Datu ievade'!$C$427:$AG$432,4)</f>
        <v>5565</v>
      </c>
      <c r="AA179" s="53">
        <f>$B179*HLOOKUP(AA$164,'Datu ievade'!$C$427:$AG$432,4)</f>
        <v>5670</v>
      </c>
      <c r="AB179" s="53">
        <f>$B179*HLOOKUP(AB$164,'Datu ievade'!$C$427:$AG$432,4)</f>
        <v>5775</v>
      </c>
      <c r="AC179" s="53">
        <f>$B179*HLOOKUP(AC$164,'Datu ievade'!$C$427:$AG$432,4)</f>
        <v>5880</v>
      </c>
      <c r="AD179" s="53">
        <f>$B179*HLOOKUP(AD$164,'Datu ievade'!$C$427:$AG$432,4)</f>
        <v>5985</v>
      </c>
      <c r="AE179" s="53">
        <f>$B179*HLOOKUP(AE$164,'Datu ievade'!$C$427:$AG$432,4)</f>
        <v>6090</v>
      </c>
      <c r="AF179" s="53">
        <f>$B179*HLOOKUP(AF$164,'Datu ievade'!$C$427:$AG$432,4)</f>
        <v>6195</v>
      </c>
      <c r="AG179" s="53">
        <f>$B179*HLOOKUP(AG$164,'Datu ievade'!$C$427:$AG$432,4)</f>
        <v>6335</v>
      </c>
      <c r="AH179" s="53"/>
      <c r="AI179"/>
      <c r="AU179" s="994">
        <v>1.78</v>
      </c>
    </row>
    <row r="180" spans="1:47" s="8" customFormat="1" x14ac:dyDescent="0.2">
      <c r="A180" s="18" t="s">
        <v>61</v>
      </c>
      <c r="B180" s="238">
        <v>3000</v>
      </c>
      <c r="C180" s="53">
        <f>$B180*HLOOKUP(C$164,'Datu ievade'!$C$427:$AG$432,4)</f>
        <v>3060</v>
      </c>
      <c r="D180" s="53">
        <f>$B180*HLOOKUP(D$164,'Datu ievade'!$C$427:$AG$432,4)</f>
        <v>3120</v>
      </c>
      <c r="E180" s="53">
        <f>$B180*HLOOKUP(E$164,'Datu ievade'!$C$427:$AG$432,4)</f>
        <v>3180</v>
      </c>
      <c r="F180" s="53">
        <f>$B180*HLOOKUP(F$164,'Datu ievade'!$C$427:$AG$432,4)</f>
        <v>3240</v>
      </c>
      <c r="G180" s="53">
        <f>$B180*HLOOKUP(G$164,'Datu ievade'!$C$427:$AG$432,4)</f>
        <v>3300.0000000000005</v>
      </c>
      <c r="H180" s="53">
        <f>$B180*HLOOKUP(H$164,'Datu ievade'!$C$427:$AG$432,4)</f>
        <v>3360.0000000000005</v>
      </c>
      <c r="I180" s="53">
        <f>$B180*HLOOKUP(I$164,'Datu ievade'!$C$427:$AG$432,4)</f>
        <v>3419.9999999999995</v>
      </c>
      <c r="J180" s="53">
        <f>$B180*HLOOKUP(J$164,'Datu ievade'!$C$427:$AG$432,4)</f>
        <v>3479.9999999999995</v>
      </c>
      <c r="K180" s="53">
        <f>$B180*HLOOKUP(K$164,'Datu ievade'!$C$427:$AG$432,4)</f>
        <v>3540</v>
      </c>
      <c r="L180" s="53">
        <f>$B180*HLOOKUP(L$164,'Datu ievade'!$C$427:$AG$432,4)</f>
        <v>3600</v>
      </c>
      <c r="M180" s="53">
        <f>$B180*HLOOKUP(M$164,'Datu ievade'!$C$427:$AG$432,4)</f>
        <v>3660</v>
      </c>
      <c r="N180" s="53">
        <f>$B180*HLOOKUP(N$164,'Datu ievade'!$C$427:$AG$432,4)</f>
        <v>3720</v>
      </c>
      <c r="O180" s="53">
        <f>$B180*HLOOKUP(O$164,'Datu ievade'!$C$427:$AG$432,4)</f>
        <v>3780</v>
      </c>
      <c r="P180" s="53">
        <f>$B180*HLOOKUP(P$164,'Datu ievade'!$C$427:$AG$432,4)</f>
        <v>3870</v>
      </c>
      <c r="Q180" s="53">
        <f>$B180*HLOOKUP(Q$164,'Datu ievade'!$C$427:$AG$432,4)</f>
        <v>3960</v>
      </c>
      <c r="R180" s="53">
        <f>$B180*HLOOKUP(R$164,'Datu ievade'!$C$427:$AG$432,4)</f>
        <v>4050.0000000000005</v>
      </c>
      <c r="S180" s="53">
        <f>$B180*HLOOKUP(S$164,'Datu ievade'!$C$427:$AG$432,4)</f>
        <v>4140</v>
      </c>
      <c r="T180" s="53">
        <f>$B180*HLOOKUP(T$164,'Datu ievade'!$C$427:$AG$432,4)</f>
        <v>4230</v>
      </c>
      <c r="U180" s="53">
        <f>$B180*HLOOKUP(U$164,'Datu ievade'!$C$427:$AG$432,4)</f>
        <v>4320</v>
      </c>
      <c r="V180" s="53">
        <f>$B180*HLOOKUP(V$164,'Datu ievade'!$C$427:$AG$432,4)</f>
        <v>4410</v>
      </c>
      <c r="W180" s="53">
        <f>$B180*HLOOKUP(W$164,'Datu ievade'!$C$427:$AG$432,4)</f>
        <v>4500</v>
      </c>
      <c r="X180" s="53">
        <f>$B180*HLOOKUP(X$164,'Datu ievade'!$C$427:$AG$432,4)</f>
        <v>4590</v>
      </c>
      <c r="Y180" s="53">
        <f>$B180*HLOOKUP(Y$164,'Datu ievade'!$C$427:$AG$432,4)</f>
        <v>4680</v>
      </c>
      <c r="Z180" s="53">
        <f>$B180*HLOOKUP(Z$164,'Datu ievade'!$C$427:$AG$432,4)</f>
        <v>4770</v>
      </c>
      <c r="AA180" s="53">
        <f>$B180*HLOOKUP(AA$164,'Datu ievade'!$C$427:$AG$432,4)</f>
        <v>4860</v>
      </c>
      <c r="AB180" s="53">
        <f>$B180*HLOOKUP(AB$164,'Datu ievade'!$C$427:$AG$432,4)</f>
        <v>4950</v>
      </c>
      <c r="AC180" s="53">
        <f>$B180*HLOOKUP(AC$164,'Datu ievade'!$C$427:$AG$432,4)</f>
        <v>5040</v>
      </c>
      <c r="AD180" s="53">
        <f>$B180*HLOOKUP(AD$164,'Datu ievade'!$C$427:$AG$432,4)</f>
        <v>5130</v>
      </c>
      <c r="AE180" s="53">
        <f>$B180*HLOOKUP(AE$164,'Datu ievade'!$C$427:$AG$432,4)</f>
        <v>5220</v>
      </c>
      <c r="AF180" s="53">
        <f>$B180*HLOOKUP(AF$164,'Datu ievade'!$C$427:$AG$432,4)</f>
        <v>5310</v>
      </c>
      <c r="AG180" s="53">
        <f>$B180*HLOOKUP(AG$164,'Datu ievade'!$C$427:$AG$432,4)</f>
        <v>5430</v>
      </c>
      <c r="AH180" s="53"/>
      <c r="AI180"/>
      <c r="AU180" s="994">
        <v>1.79</v>
      </c>
    </row>
    <row r="181" spans="1:47" s="8" customFormat="1" x14ac:dyDescent="0.2">
      <c r="A181" s="18" t="s">
        <v>62</v>
      </c>
      <c r="B181" s="238">
        <v>550</v>
      </c>
      <c r="C181" s="53">
        <f>$B181*HLOOKUP(C$164,'Datu ievade'!$C$427:$AG$432,4)</f>
        <v>561</v>
      </c>
      <c r="D181" s="53">
        <f>$B181*HLOOKUP(D$164,'Datu ievade'!$C$427:$AG$432,4)</f>
        <v>572</v>
      </c>
      <c r="E181" s="53">
        <f>$B181*HLOOKUP(E$164,'Datu ievade'!$C$427:$AG$432,4)</f>
        <v>583</v>
      </c>
      <c r="F181" s="53">
        <f>$B181*HLOOKUP(F$164,'Datu ievade'!$C$427:$AG$432,4)</f>
        <v>594</v>
      </c>
      <c r="G181" s="53">
        <f>$B181*HLOOKUP(G$164,'Datu ievade'!$C$427:$AG$432,4)</f>
        <v>605</v>
      </c>
      <c r="H181" s="53">
        <f>$B181*HLOOKUP(H$164,'Datu ievade'!$C$427:$AG$432,4)</f>
        <v>616.00000000000011</v>
      </c>
      <c r="I181" s="53">
        <f>$B181*HLOOKUP(I$164,'Datu ievade'!$C$427:$AG$432,4)</f>
        <v>627</v>
      </c>
      <c r="J181" s="53">
        <f>$B181*HLOOKUP(J$164,'Datu ievade'!$C$427:$AG$432,4)</f>
        <v>638</v>
      </c>
      <c r="K181" s="53">
        <f>$B181*HLOOKUP(K$164,'Datu ievade'!$C$427:$AG$432,4)</f>
        <v>649</v>
      </c>
      <c r="L181" s="53">
        <f>$B181*HLOOKUP(L$164,'Datu ievade'!$C$427:$AG$432,4)</f>
        <v>660</v>
      </c>
      <c r="M181" s="53">
        <f>$B181*HLOOKUP(M$164,'Datu ievade'!$C$427:$AG$432,4)</f>
        <v>671</v>
      </c>
      <c r="N181" s="53">
        <f>$B181*HLOOKUP(N$164,'Datu ievade'!$C$427:$AG$432,4)</f>
        <v>682</v>
      </c>
      <c r="O181" s="53">
        <f>$B181*HLOOKUP(O$164,'Datu ievade'!$C$427:$AG$432,4)</f>
        <v>693</v>
      </c>
      <c r="P181" s="53">
        <f>$B181*HLOOKUP(P$164,'Datu ievade'!$C$427:$AG$432,4)</f>
        <v>709.5</v>
      </c>
      <c r="Q181" s="53">
        <f>$B181*HLOOKUP(Q$164,'Datu ievade'!$C$427:$AG$432,4)</f>
        <v>726</v>
      </c>
      <c r="R181" s="53">
        <f>$B181*HLOOKUP(R$164,'Datu ievade'!$C$427:$AG$432,4)</f>
        <v>742.5</v>
      </c>
      <c r="S181" s="53">
        <f>$B181*HLOOKUP(S$164,'Datu ievade'!$C$427:$AG$432,4)</f>
        <v>758.99999999999989</v>
      </c>
      <c r="T181" s="53">
        <f>$B181*HLOOKUP(T$164,'Datu ievade'!$C$427:$AG$432,4)</f>
        <v>775.5</v>
      </c>
      <c r="U181" s="53">
        <f>$B181*HLOOKUP(U$164,'Datu ievade'!$C$427:$AG$432,4)</f>
        <v>792</v>
      </c>
      <c r="V181" s="53">
        <f>$B181*HLOOKUP(V$164,'Datu ievade'!$C$427:$AG$432,4)</f>
        <v>808.5</v>
      </c>
      <c r="W181" s="53">
        <f>$B181*HLOOKUP(W$164,'Datu ievade'!$C$427:$AG$432,4)</f>
        <v>825</v>
      </c>
      <c r="X181" s="53">
        <f>$B181*HLOOKUP(X$164,'Datu ievade'!$C$427:$AG$432,4)</f>
        <v>841.5</v>
      </c>
      <c r="Y181" s="53">
        <f>$B181*HLOOKUP(Y$164,'Datu ievade'!$C$427:$AG$432,4)</f>
        <v>858</v>
      </c>
      <c r="Z181" s="53">
        <f>$B181*HLOOKUP(Z$164,'Datu ievade'!$C$427:$AG$432,4)</f>
        <v>874.5</v>
      </c>
      <c r="AA181" s="53">
        <f>$B181*HLOOKUP(AA$164,'Datu ievade'!$C$427:$AG$432,4)</f>
        <v>891.00000000000011</v>
      </c>
      <c r="AB181" s="53">
        <f>$B181*HLOOKUP(AB$164,'Datu ievade'!$C$427:$AG$432,4)</f>
        <v>907.5</v>
      </c>
      <c r="AC181" s="53">
        <f>$B181*HLOOKUP(AC$164,'Datu ievade'!$C$427:$AG$432,4)</f>
        <v>924</v>
      </c>
      <c r="AD181" s="53">
        <f>$B181*HLOOKUP(AD$164,'Datu ievade'!$C$427:$AG$432,4)</f>
        <v>940.5</v>
      </c>
      <c r="AE181" s="53">
        <f>$B181*HLOOKUP(AE$164,'Datu ievade'!$C$427:$AG$432,4)</f>
        <v>957</v>
      </c>
      <c r="AF181" s="53">
        <f>$B181*HLOOKUP(AF$164,'Datu ievade'!$C$427:$AG$432,4)</f>
        <v>973.5</v>
      </c>
      <c r="AG181" s="53">
        <f>$B181*HLOOKUP(AG$164,'Datu ievade'!$C$427:$AG$432,4)</f>
        <v>995.5</v>
      </c>
      <c r="AH181" s="53"/>
      <c r="AI181"/>
      <c r="AU181" s="994">
        <v>1.8</v>
      </c>
    </row>
    <row r="182" spans="1:47" s="8" customFormat="1" x14ac:dyDescent="0.2">
      <c r="A182" s="18" t="s">
        <v>63</v>
      </c>
      <c r="B182" s="238">
        <v>300</v>
      </c>
      <c r="C182" s="53">
        <f>$B182*HLOOKUP(C$164,'Datu ievade'!$C$427:$AG$432,4)</f>
        <v>306</v>
      </c>
      <c r="D182" s="53">
        <f>$B182*HLOOKUP(D$164,'Datu ievade'!$C$427:$AG$432,4)</f>
        <v>312</v>
      </c>
      <c r="E182" s="53">
        <f>$B182*HLOOKUP(E$164,'Datu ievade'!$C$427:$AG$432,4)</f>
        <v>318</v>
      </c>
      <c r="F182" s="53">
        <f>$B182*HLOOKUP(F$164,'Datu ievade'!$C$427:$AG$432,4)</f>
        <v>324</v>
      </c>
      <c r="G182" s="53">
        <f>$B182*HLOOKUP(G$164,'Datu ievade'!$C$427:$AG$432,4)</f>
        <v>330</v>
      </c>
      <c r="H182" s="53">
        <f>$B182*HLOOKUP(H$164,'Datu ievade'!$C$427:$AG$432,4)</f>
        <v>336.00000000000006</v>
      </c>
      <c r="I182" s="53">
        <f>$B182*HLOOKUP(I$164,'Datu ievade'!$C$427:$AG$432,4)</f>
        <v>341.99999999999994</v>
      </c>
      <c r="J182" s="53">
        <f>$B182*HLOOKUP(J$164,'Datu ievade'!$C$427:$AG$432,4)</f>
        <v>348</v>
      </c>
      <c r="K182" s="53">
        <f>$B182*HLOOKUP(K$164,'Datu ievade'!$C$427:$AG$432,4)</f>
        <v>354</v>
      </c>
      <c r="L182" s="53">
        <f>$B182*HLOOKUP(L$164,'Datu ievade'!$C$427:$AG$432,4)</f>
        <v>360</v>
      </c>
      <c r="M182" s="53">
        <f>$B182*HLOOKUP(M$164,'Datu ievade'!$C$427:$AG$432,4)</f>
        <v>366</v>
      </c>
      <c r="N182" s="53">
        <f>$B182*HLOOKUP(N$164,'Datu ievade'!$C$427:$AG$432,4)</f>
        <v>372</v>
      </c>
      <c r="O182" s="53">
        <f>$B182*HLOOKUP(O$164,'Datu ievade'!$C$427:$AG$432,4)</f>
        <v>378</v>
      </c>
      <c r="P182" s="53">
        <f>$B182*HLOOKUP(P$164,'Datu ievade'!$C$427:$AG$432,4)</f>
        <v>387</v>
      </c>
      <c r="Q182" s="53">
        <f>$B182*HLOOKUP(Q$164,'Datu ievade'!$C$427:$AG$432,4)</f>
        <v>396</v>
      </c>
      <c r="R182" s="53">
        <f>$B182*HLOOKUP(R$164,'Datu ievade'!$C$427:$AG$432,4)</f>
        <v>405</v>
      </c>
      <c r="S182" s="53">
        <f>$B182*HLOOKUP(S$164,'Datu ievade'!$C$427:$AG$432,4)</f>
        <v>413.99999999999994</v>
      </c>
      <c r="T182" s="53">
        <f>$B182*HLOOKUP(T$164,'Datu ievade'!$C$427:$AG$432,4)</f>
        <v>423</v>
      </c>
      <c r="U182" s="53">
        <f>$B182*HLOOKUP(U$164,'Datu ievade'!$C$427:$AG$432,4)</f>
        <v>432</v>
      </c>
      <c r="V182" s="53">
        <f>$B182*HLOOKUP(V$164,'Datu ievade'!$C$427:$AG$432,4)</f>
        <v>441</v>
      </c>
      <c r="W182" s="53">
        <f>$B182*HLOOKUP(W$164,'Datu ievade'!$C$427:$AG$432,4)</f>
        <v>450</v>
      </c>
      <c r="X182" s="53">
        <f>$B182*HLOOKUP(X$164,'Datu ievade'!$C$427:$AG$432,4)</f>
        <v>459</v>
      </c>
      <c r="Y182" s="53">
        <f>$B182*HLOOKUP(Y$164,'Datu ievade'!$C$427:$AG$432,4)</f>
        <v>468</v>
      </c>
      <c r="Z182" s="53">
        <f>$B182*HLOOKUP(Z$164,'Datu ievade'!$C$427:$AG$432,4)</f>
        <v>477</v>
      </c>
      <c r="AA182" s="53">
        <f>$B182*HLOOKUP(AA$164,'Datu ievade'!$C$427:$AG$432,4)</f>
        <v>486.00000000000006</v>
      </c>
      <c r="AB182" s="53">
        <f>$B182*HLOOKUP(AB$164,'Datu ievade'!$C$427:$AG$432,4)</f>
        <v>495</v>
      </c>
      <c r="AC182" s="53">
        <f>$B182*HLOOKUP(AC$164,'Datu ievade'!$C$427:$AG$432,4)</f>
        <v>504</v>
      </c>
      <c r="AD182" s="53">
        <f>$B182*HLOOKUP(AD$164,'Datu ievade'!$C$427:$AG$432,4)</f>
        <v>513</v>
      </c>
      <c r="AE182" s="53">
        <f>$B182*HLOOKUP(AE$164,'Datu ievade'!$C$427:$AG$432,4)</f>
        <v>522</v>
      </c>
      <c r="AF182" s="53">
        <f>$B182*HLOOKUP(AF$164,'Datu ievade'!$C$427:$AG$432,4)</f>
        <v>531</v>
      </c>
      <c r="AG182" s="53">
        <f>$B182*HLOOKUP(AG$164,'Datu ievade'!$C$427:$AG$432,4)</f>
        <v>543</v>
      </c>
      <c r="AH182" s="53"/>
      <c r="AI182"/>
      <c r="AU182" s="994">
        <v>1.81</v>
      </c>
    </row>
    <row r="183" spans="1:47" s="8" customFormat="1" x14ac:dyDescent="0.2">
      <c r="A183" s="18" t="s">
        <v>64</v>
      </c>
      <c r="B183" s="238">
        <v>0</v>
      </c>
      <c r="C183" s="53">
        <f>$B183*HLOOKUP(C$164,'Datu ievade'!$C$427:$AG$432,4)</f>
        <v>0</v>
      </c>
      <c r="D183" s="53">
        <f>$B183*HLOOKUP(D$164,'Datu ievade'!$C$427:$AG$432,4)</f>
        <v>0</v>
      </c>
      <c r="E183" s="53">
        <f>$B183*HLOOKUP(E$164,'Datu ievade'!$C$427:$AG$432,4)</f>
        <v>0</v>
      </c>
      <c r="F183" s="53">
        <f>$B183*HLOOKUP(F$164,'Datu ievade'!$C$427:$AG$432,4)</f>
        <v>0</v>
      </c>
      <c r="G183" s="53">
        <f>$B183*HLOOKUP(G$164,'Datu ievade'!$C$427:$AG$432,4)</f>
        <v>0</v>
      </c>
      <c r="H183" s="53">
        <f>$B183*HLOOKUP(H$164,'Datu ievade'!$C$427:$AG$432,4)</f>
        <v>0</v>
      </c>
      <c r="I183" s="53">
        <f>$B183*HLOOKUP(I$164,'Datu ievade'!$C$427:$AG$432,4)</f>
        <v>0</v>
      </c>
      <c r="J183" s="53">
        <f>$B183*HLOOKUP(J$164,'Datu ievade'!$C$427:$AG$432,4)</f>
        <v>0</v>
      </c>
      <c r="K183" s="53">
        <f>$B183*HLOOKUP(K$164,'Datu ievade'!$C$427:$AG$432,4)</f>
        <v>0</v>
      </c>
      <c r="L183" s="53">
        <f>$B183*HLOOKUP(L$164,'Datu ievade'!$C$427:$AG$432,4)</f>
        <v>0</v>
      </c>
      <c r="M183" s="53">
        <f>$B183*HLOOKUP(M$164,'Datu ievade'!$C$427:$AG$432,4)</f>
        <v>0</v>
      </c>
      <c r="N183" s="53">
        <f>$B183*HLOOKUP(N$164,'Datu ievade'!$C$427:$AG$432,4)</f>
        <v>0</v>
      </c>
      <c r="O183" s="53">
        <f>$B183*HLOOKUP(O$164,'Datu ievade'!$C$427:$AG$432,4)</f>
        <v>0</v>
      </c>
      <c r="P183" s="53">
        <f>$B183*HLOOKUP(P$164,'Datu ievade'!$C$427:$AG$432,4)</f>
        <v>0</v>
      </c>
      <c r="Q183" s="53">
        <f>$B183*HLOOKUP(Q$164,'Datu ievade'!$C$427:$AG$432,4)</f>
        <v>0</v>
      </c>
      <c r="R183" s="53">
        <f>$B183*HLOOKUP(R$164,'Datu ievade'!$C$427:$AG$432,4)</f>
        <v>0</v>
      </c>
      <c r="S183" s="53">
        <f>$B183*HLOOKUP(S$164,'Datu ievade'!$C$427:$AG$432,4)</f>
        <v>0</v>
      </c>
      <c r="T183" s="53">
        <f>$B183*HLOOKUP(T$164,'Datu ievade'!$C$427:$AG$432,4)</f>
        <v>0</v>
      </c>
      <c r="U183" s="53">
        <f>$B183*HLOOKUP(U$164,'Datu ievade'!$C$427:$AG$432,4)</f>
        <v>0</v>
      </c>
      <c r="V183" s="53">
        <f>$B183*HLOOKUP(V$164,'Datu ievade'!$C$427:$AG$432,4)</f>
        <v>0</v>
      </c>
      <c r="W183" s="53">
        <f>$B183*HLOOKUP(W$164,'Datu ievade'!$C$427:$AG$432,4)</f>
        <v>0</v>
      </c>
      <c r="X183" s="53">
        <f>$B183*HLOOKUP(X$164,'Datu ievade'!$C$427:$AG$432,4)</f>
        <v>0</v>
      </c>
      <c r="Y183" s="53">
        <f>$B183*HLOOKUP(Y$164,'Datu ievade'!$C$427:$AG$432,4)</f>
        <v>0</v>
      </c>
      <c r="Z183" s="53">
        <f>$B183*HLOOKUP(Z$164,'Datu ievade'!$C$427:$AG$432,4)</f>
        <v>0</v>
      </c>
      <c r="AA183" s="53">
        <f>$B183*HLOOKUP(AA$164,'Datu ievade'!$C$427:$AG$432,4)</f>
        <v>0</v>
      </c>
      <c r="AB183" s="53">
        <f>$B183*HLOOKUP(AB$164,'Datu ievade'!$C$427:$AG$432,4)</f>
        <v>0</v>
      </c>
      <c r="AC183" s="53">
        <f>$B183*HLOOKUP(AC$164,'Datu ievade'!$C$427:$AG$432,4)</f>
        <v>0</v>
      </c>
      <c r="AD183" s="53">
        <f>$B183*HLOOKUP(AD$164,'Datu ievade'!$C$427:$AG$432,4)</f>
        <v>0</v>
      </c>
      <c r="AE183" s="53">
        <f>$B183*HLOOKUP(AE$164,'Datu ievade'!$C$427:$AG$432,4)</f>
        <v>0</v>
      </c>
      <c r="AF183" s="53">
        <f>$B183*HLOOKUP(AF$164,'Datu ievade'!$C$427:$AG$432,4)</f>
        <v>0</v>
      </c>
      <c r="AG183" s="53">
        <f>$B183*HLOOKUP(AG$164,'Datu ievade'!$C$427:$AG$432,4)</f>
        <v>0</v>
      </c>
      <c r="AH183" s="53"/>
      <c r="AI183"/>
      <c r="AU183" s="994">
        <v>1.82</v>
      </c>
    </row>
    <row r="184" spans="1:47" s="8" customFormat="1" x14ac:dyDescent="0.2">
      <c r="A184" s="18" t="s">
        <v>65</v>
      </c>
      <c r="B184" s="239"/>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c r="AU184" s="994">
        <v>1.83</v>
      </c>
    </row>
    <row r="185" spans="1:47" s="8" customFormat="1" x14ac:dyDescent="0.2">
      <c r="A185" s="18" t="s">
        <v>66</v>
      </c>
      <c r="B185" s="238">
        <v>2500</v>
      </c>
      <c r="C185" s="53">
        <f>$B185*HLOOKUP(C$164,'Datu ievade'!$C$427:$AG$432,6)</f>
        <v>2575</v>
      </c>
      <c r="D185" s="53">
        <f>$B185*HLOOKUP(D$164,'Datu ievade'!$C$427:$AG$432,6)</f>
        <v>2650</v>
      </c>
      <c r="E185" s="53">
        <f>$B185*HLOOKUP(E$164,'Datu ievade'!$C$427:$AG$432,6)</f>
        <v>2750</v>
      </c>
      <c r="F185" s="53">
        <f>$B185*HLOOKUP(F$164,'Datu ievade'!$C$427:$AG$432,6)</f>
        <v>2800.0000000000005</v>
      </c>
      <c r="G185" s="53">
        <f>$B185*HLOOKUP(G$164,'Datu ievade'!$C$427:$AG$432,6)</f>
        <v>2849.9999999999995</v>
      </c>
      <c r="H185" s="53">
        <f>$B185*HLOOKUP(H$164,'Datu ievade'!$C$427:$AG$432,6)</f>
        <v>2925</v>
      </c>
      <c r="I185" s="53">
        <f>$B185*HLOOKUP(I$164,'Datu ievade'!$C$427:$AG$432,6)</f>
        <v>3000</v>
      </c>
      <c r="J185" s="53">
        <f>$B185*HLOOKUP(J$164,'Datu ievade'!$C$427:$AG$432,6)</f>
        <v>3075</v>
      </c>
      <c r="K185" s="53">
        <f>$B185*HLOOKUP(K$164,'Datu ievade'!$C$427:$AG$432,6)</f>
        <v>3150</v>
      </c>
      <c r="L185" s="53">
        <f>$B185*HLOOKUP(L$164,'Datu ievade'!$C$427:$AG$432,6)</f>
        <v>3225</v>
      </c>
      <c r="M185" s="53">
        <f>$B185*HLOOKUP(M$164,'Datu ievade'!$C$427:$AG$432,6)</f>
        <v>3300</v>
      </c>
      <c r="N185" s="53">
        <f>$B185*HLOOKUP(N$164,'Datu ievade'!$C$427:$AG$432,6)</f>
        <v>3375</v>
      </c>
      <c r="O185" s="53">
        <f>$B185*HLOOKUP(O$164,'Datu ievade'!$C$427:$AG$432,6)</f>
        <v>3449.9999999999995</v>
      </c>
      <c r="P185" s="53">
        <f>$B185*HLOOKUP(P$164,'Datu ievade'!$C$427:$AG$432,6)</f>
        <v>3525</v>
      </c>
      <c r="Q185" s="53">
        <f>$B185*HLOOKUP(Q$164,'Datu ievade'!$C$427:$AG$432,6)</f>
        <v>3600</v>
      </c>
      <c r="R185" s="53">
        <f>$B185*HLOOKUP(R$164,'Datu ievade'!$C$427:$AG$432,6)</f>
        <v>3675</v>
      </c>
      <c r="S185" s="53">
        <f>$B185*HLOOKUP(S$164,'Datu ievade'!$C$427:$AG$432,6)</f>
        <v>3750</v>
      </c>
      <c r="T185" s="53">
        <f>$B185*HLOOKUP(T$164,'Datu ievade'!$C$427:$AG$432,6)</f>
        <v>3825</v>
      </c>
      <c r="U185" s="53">
        <f>$B185*HLOOKUP(U$164,'Datu ievade'!$C$427:$AG$432,6)</f>
        <v>3900</v>
      </c>
      <c r="V185" s="53">
        <f>$B185*HLOOKUP(V$164,'Datu ievade'!$C$427:$AG$432,6)</f>
        <v>3975</v>
      </c>
      <c r="W185" s="53">
        <f>$B185*HLOOKUP(W$164,'Datu ievade'!$C$427:$AG$432,6)</f>
        <v>4050.0000000000005</v>
      </c>
      <c r="X185" s="53">
        <f>$B185*HLOOKUP(X$164,'Datu ievade'!$C$427:$AG$432,6)</f>
        <v>4150</v>
      </c>
      <c r="Y185" s="53">
        <f>$B185*HLOOKUP(Y$164,'Datu ievade'!$C$427:$AG$432,6)</f>
        <v>4250</v>
      </c>
      <c r="Z185" s="53">
        <f>$B185*HLOOKUP(Z$164,'Datu ievade'!$C$427:$AG$432,6)</f>
        <v>4350</v>
      </c>
      <c r="AA185" s="53">
        <f>$B185*HLOOKUP(AA$164,'Datu ievade'!$C$427:$AG$432,6)</f>
        <v>4450</v>
      </c>
      <c r="AB185" s="53">
        <f>$B185*HLOOKUP(AB$164,'Datu ievade'!$C$427:$AG$432,6)</f>
        <v>4550</v>
      </c>
      <c r="AC185" s="53">
        <f>$B185*HLOOKUP(AC$164,'Datu ievade'!$C$427:$AG$432,6)</f>
        <v>4650</v>
      </c>
      <c r="AD185" s="53">
        <f>$B185*HLOOKUP(AD$164,'Datu ievade'!$C$427:$AG$432,6)</f>
        <v>4750</v>
      </c>
      <c r="AE185" s="53">
        <f>$B185*HLOOKUP(AE$164,'Datu ievade'!$C$427:$AG$432,6)</f>
        <v>4850</v>
      </c>
      <c r="AF185" s="53">
        <f>$B185*HLOOKUP(AF$164,'Datu ievade'!$C$427:$AG$432,6)</f>
        <v>4950</v>
      </c>
      <c r="AG185" s="53">
        <f>$B185*HLOOKUP(AG$164,'Datu ievade'!$C$427:$AG$432,6)</f>
        <v>5050</v>
      </c>
      <c r="AH185" s="53"/>
      <c r="AI185"/>
      <c r="AU185" s="994">
        <v>1.84</v>
      </c>
    </row>
    <row r="186" spans="1:47" s="8" customFormat="1" x14ac:dyDescent="0.2">
      <c r="A186" s="18" t="s">
        <v>67</v>
      </c>
      <c r="B186" s="240">
        <f t="shared" ref="B186:AG186" si="5">B185*0.2409</f>
        <v>602.25</v>
      </c>
      <c r="C186" s="53">
        <f t="shared" si="5"/>
        <v>620.3175</v>
      </c>
      <c r="D186" s="53">
        <f t="shared" si="5"/>
        <v>638.38499999999999</v>
      </c>
      <c r="E186" s="53">
        <f t="shared" si="5"/>
        <v>662.47500000000002</v>
      </c>
      <c r="F186" s="53">
        <f t="shared" si="5"/>
        <v>674.5200000000001</v>
      </c>
      <c r="G186" s="53">
        <f t="shared" si="5"/>
        <v>686.56499999999994</v>
      </c>
      <c r="H186" s="53">
        <f t="shared" si="5"/>
        <v>704.63250000000005</v>
      </c>
      <c r="I186" s="53">
        <f t="shared" si="5"/>
        <v>722.7</v>
      </c>
      <c r="J186" s="53">
        <f t="shared" si="5"/>
        <v>740.76750000000004</v>
      </c>
      <c r="K186" s="53">
        <f t="shared" si="5"/>
        <v>758.83500000000004</v>
      </c>
      <c r="L186" s="53">
        <f t="shared" si="5"/>
        <v>776.90250000000003</v>
      </c>
      <c r="M186" s="53">
        <f t="shared" si="5"/>
        <v>794.97</v>
      </c>
      <c r="N186" s="53">
        <f t="shared" si="5"/>
        <v>813.03750000000002</v>
      </c>
      <c r="O186" s="53">
        <f t="shared" si="5"/>
        <v>831.1049999999999</v>
      </c>
      <c r="P186" s="53">
        <f t="shared" si="5"/>
        <v>849.17250000000001</v>
      </c>
      <c r="Q186" s="53">
        <f t="shared" si="5"/>
        <v>867.24</v>
      </c>
      <c r="R186" s="53">
        <f t="shared" si="5"/>
        <v>885.3075</v>
      </c>
      <c r="S186" s="53">
        <f t="shared" si="5"/>
        <v>903.375</v>
      </c>
      <c r="T186" s="53">
        <f t="shared" si="5"/>
        <v>921.4425</v>
      </c>
      <c r="U186" s="53">
        <f t="shared" si="5"/>
        <v>939.51</v>
      </c>
      <c r="V186" s="53">
        <f t="shared" si="5"/>
        <v>957.57749999999999</v>
      </c>
      <c r="W186" s="53">
        <f t="shared" si="5"/>
        <v>975.6450000000001</v>
      </c>
      <c r="X186" s="53">
        <f t="shared" si="5"/>
        <v>999.73500000000001</v>
      </c>
      <c r="Y186" s="53">
        <f t="shared" si="5"/>
        <v>1023.825</v>
      </c>
      <c r="Z186" s="53">
        <f t="shared" si="5"/>
        <v>1047.915</v>
      </c>
      <c r="AA186" s="53">
        <f t="shared" si="5"/>
        <v>1072.0050000000001</v>
      </c>
      <c r="AB186" s="53">
        <f t="shared" si="5"/>
        <v>1096.095</v>
      </c>
      <c r="AC186" s="53">
        <f t="shared" si="5"/>
        <v>1120.1849999999999</v>
      </c>
      <c r="AD186" s="53">
        <f t="shared" si="5"/>
        <v>1144.2750000000001</v>
      </c>
      <c r="AE186" s="53">
        <f t="shared" si="5"/>
        <v>1168.365</v>
      </c>
      <c r="AF186" s="53">
        <f t="shared" si="5"/>
        <v>1192.4549999999999</v>
      </c>
      <c r="AG186" s="53">
        <f t="shared" si="5"/>
        <v>1216.5450000000001</v>
      </c>
      <c r="AH186" s="53"/>
      <c r="AI186"/>
      <c r="AU186" s="994">
        <v>1.85</v>
      </c>
    </row>
    <row r="187" spans="1:47" s="8" customFormat="1" x14ac:dyDescent="0.2">
      <c r="A187" s="18" t="s">
        <v>68</v>
      </c>
      <c r="B187" s="238">
        <v>0</v>
      </c>
      <c r="C187" s="53">
        <f>$B187*HLOOKUP(C$164,'Datu ievade'!$C$427:$AG$432,4)</f>
        <v>0</v>
      </c>
      <c r="D187" s="53">
        <f>$B187*HLOOKUP(D$164,'Datu ievade'!$C$427:$AG$432,4)</f>
        <v>0</v>
      </c>
      <c r="E187" s="53">
        <f>$B187*HLOOKUP(E$164,'Datu ievade'!$C$427:$AG$432,4)</f>
        <v>0</v>
      </c>
      <c r="F187" s="53">
        <f>$B187*HLOOKUP(F$164,'Datu ievade'!$C$427:$AG$432,4)</f>
        <v>0</v>
      </c>
      <c r="G187" s="53">
        <f>$B187*HLOOKUP(G$164,'Datu ievade'!$C$427:$AG$432,4)</f>
        <v>0</v>
      </c>
      <c r="H187" s="53">
        <f>$B187*HLOOKUP(H$164,'Datu ievade'!$C$427:$AG$432,4)</f>
        <v>0</v>
      </c>
      <c r="I187" s="53">
        <f>$B187*HLOOKUP(I$164,'Datu ievade'!$C$427:$AG$432,4)</f>
        <v>0</v>
      </c>
      <c r="J187" s="53">
        <f>$B187*HLOOKUP(J$164,'Datu ievade'!$C$427:$AG$432,4)</f>
        <v>0</v>
      </c>
      <c r="K187" s="53">
        <f>$B187*HLOOKUP(K$164,'Datu ievade'!$C$427:$AG$432,4)</f>
        <v>0</v>
      </c>
      <c r="L187" s="53">
        <f>$B187*HLOOKUP(L$164,'Datu ievade'!$C$427:$AG$432,4)</f>
        <v>0</v>
      </c>
      <c r="M187" s="53">
        <f>$B187*HLOOKUP(M$164,'Datu ievade'!$C$427:$AG$432,4)</f>
        <v>0</v>
      </c>
      <c r="N187" s="53">
        <f>$B187*HLOOKUP(N$164,'Datu ievade'!$C$427:$AG$432,4)</f>
        <v>0</v>
      </c>
      <c r="O187" s="53">
        <f>$B187*HLOOKUP(O$164,'Datu ievade'!$C$427:$AG$432,4)</f>
        <v>0</v>
      </c>
      <c r="P187" s="53">
        <f>$B187*HLOOKUP(P$164,'Datu ievade'!$C$427:$AG$432,4)</f>
        <v>0</v>
      </c>
      <c r="Q187" s="53">
        <f>$B187*HLOOKUP(Q$164,'Datu ievade'!$C$427:$AG$432,4)</f>
        <v>0</v>
      </c>
      <c r="R187" s="53">
        <f>$B187*HLOOKUP(R$164,'Datu ievade'!$C$427:$AG$432,4)</f>
        <v>0</v>
      </c>
      <c r="S187" s="53">
        <f>$B187*HLOOKUP(S$164,'Datu ievade'!$C$427:$AG$432,4)</f>
        <v>0</v>
      </c>
      <c r="T187" s="53">
        <f>$B187*HLOOKUP(T$164,'Datu ievade'!$C$427:$AG$432,4)</f>
        <v>0</v>
      </c>
      <c r="U187" s="53">
        <f>$B187*HLOOKUP(U$164,'Datu ievade'!$C$427:$AG$432,4)</f>
        <v>0</v>
      </c>
      <c r="V187" s="53">
        <f>$B187*HLOOKUP(V$164,'Datu ievade'!$C$427:$AG$432,4)</f>
        <v>0</v>
      </c>
      <c r="W187" s="53">
        <f>$B187*HLOOKUP(W$164,'Datu ievade'!$C$427:$AG$432,4)</f>
        <v>0</v>
      </c>
      <c r="X187" s="53">
        <f>$B187*HLOOKUP(X$164,'Datu ievade'!$C$427:$AG$432,4)</f>
        <v>0</v>
      </c>
      <c r="Y187" s="53">
        <f>$B187*HLOOKUP(Y$164,'Datu ievade'!$C$427:$AG$432,4)</f>
        <v>0</v>
      </c>
      <c r="Z187" s="53">
        <f>$B187*HLOOKUP(Z$164,'Datu ievade'!$C$427:$AG$432,4)</f>
        <v>0</v>
      </c>
      <c r="AA187" s="53">
        <f>$B187*HLOOKUP(AA$164,'Datu ievade'!$C$427:$AG$432,4)</f>
        <v>0</v>
      </c>
      <c r="AB187" s="53">
        <f>$B187*HLOOKUP(AB$164,'Datu ievade'!$C$427:$AG$432,4)</f>
        <v>0</v>
      </c>
      <c r="AC187" s="53">
        <f>$B187*HLOOKUP(AC$164,'Datu ievade'!$C$427:$AG$432,4)</f>
        <v>0</v>
      </c>
      <c r="AD187" s="53">
        <f>$B187*HLOOKUP(AD$164,'Datu ievade'!$C$427:$AG$432,4)</f>
        <v>0</v>
      </c>
      <c r="AE187" s="53">
        <f>$B187*HLOOKUP(AE$164,'Datu ievade'!$C$427:$AG$432,4)</f>
        <v>0</v>
      </c>
      <c r="AF187" s="53">
        <f>$B187*HLOOKUP(AF$164,'Datu ievade'!$C$427:$AG$432,4)</f>
        <v>0</v>
      </c>
      <c r="AG187" s="53">
        <f>$B187*HLOOKUP(AG$164,'Datu ievade'!$C$427:$AG$432,4)</f>
        <v>0</v>
      </c>
      <c r="AH187" s="53"/>
      <c r="AI187"/>
      <c r="AU187" s="994">
        <v>1.86</v>
      </c>
    </row>
    <row r="188" spans="1:47" s="8" customFormat="1" ht="42.75" x14ac:dyDescent="0.2">
      <c r="A188" s="15" t="s">
        <v>70</v>
      </c>
      <c r="B188" s="242"/>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c r="AU188" s="994">
        <v>1.87</v>
      </c>
    </row>
    <row r="189" spans="1:47" s="8" customFormat="1" ht="13.5" x14ac:dyDescent="0.2">
      <c r="A189" s="50" t="s">
        <v>58</v>
      </c>
      <c r="B189" s="243"/>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c r="AU189" s="994">
        <v>1.88</v>
      </c>
    </row>
    <row r="190" spans="1:47" s="8" customFormat="1" x14ac:dyDescent="0.2">
      <c r="A190" s="18" t="s">
        <v>59</v>
      </c>
      <c r="B190" s="21"/>
      <c r="C190" s="912"/>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c r="AU190" s="994">
        <v>1.89</v>
      </c>
    </row>
    <row r="191" spans="1:47" s="8" customFormat="1" x14ac:dyDescent="0.2">
      <c r="A191" s="28" t="s">
        <v>60</v>
      </c>
      <c r="B191" s="477"/>
      <c r="C191" s="913"/>
      <c r="D191" s="51">
        <v>280</v>
      </c>
      <c r="E191" s="462">
        <v>300</v>
      </c>
      <c r="F191" s="53">
        <f>$E191*'Datu ievade'!G$430</f>
        <v>330</v>
      </c>
      <c r="G191" s="53">
        <f>$E191*'Datu ievade'!H$430</f>
        <v>336.00000000000006</v>
      </c>
      <c r="H191" s="53">
        <f>$E191*'Datu ievade'!I$430</f>
        <v>341.99999999999994</v>
      </c>
      <c r="I191" s="53">
        <f>$E191*'Datu ievade'!J$430</f>
        <v>348</v>
      </c>
      <c r="J191" s="53">
        <f>$E191*'Datu ievade'!K$430</f>
        <v>354</v>
      </c>
      <c r="K191" s="53">
        <f>$E191*'Datu ievade'!L$430</f>
        <v>360</v>
      </c>
      <c r="L191" s="53">
        <f>$E191*'Datu ievade'!M$430</f>
        <v>366</v>
      </c>
      <c r="M191" s="53">
        <f>$E191*'Datu ievade'!N$430</f>
        <v>372</v>
      </c>
      <c r="N191" s="53">
        <f>$E191*'Datu ievade'!O$430</f>
        <v>378</v>
      </c>
      <c r="O191" s="53">
        <f>$E191*'Datu ievade'!P$430</f>
        <v>387</v>
      </c>
      <c r="P191" s="53">
        <f>$E191*'Datu ievade'!Q$430</f>
        <v>396</v>
      </c>
      <c r="Q191" s="53">
        <f>$E191*'Datu ievade'!R$430</f>
        <v>405</v>
      </c>
      <c r="R191" s="53">
        <f>$E191*'Datu ievade'!S$430</f>
        <v>413.99999999999994</v>
      </c>
      <c r="S191" s="53">
        <f>$E191*'Datu ievade'!T$430</f>
        <v>423</v>
      </c>
      <c r="T191" s="53">
        <f>$E191*'Datu ievade'!U$430</f>
        <v>432</v>
      </c>
      <c r="U191" s="53">
        <f>$E191*'Datu ievade'!V$430</f>
        <v>441</v>
      </c>
      <c r="V191" s="53">
        <f>$E191*'Datu ievade'!W$430</f>
        <v>450</v>
      </c>
      <c r="W191" s="53">
        <f>$E191*'Datu ievade'!X$430</f>
        <v>459</v>
      </c>
      <c r="X191" s="53">
        <f>$E191*'Datu ievade'!Y$430</f>
        <v>468</v>
      </c>
      <c r="Y191" s="53">
        <f>$E191*'Datu ievade'!Z$430</f>
        <v>477</v>
      </c>
      <c r="Z191" s="53">
        <f>$E191*'Datu ievade'!AA$430</f>
        <v>486.00000000000006</v>
      </c>
      <c r="AA191" s="53">
        <f>$E191*'Datu ievade'!AB$430</f>
        <v>495</v>
      </c>
      <c r="AB191" s="53">
        <f>$E191*'Datu ievade'!AC$430</f>
        <v>504</v>
      </c>
      <c r="AC191" s="53">
        <f>$E191*'Datu ievade'!AD$430</f>
        <v>513</v>
      </c>
      <c r="AD191" s="53">
        <f>$E191*'Datu ievade'!AE$430</f>
        <v>522</v>
      </c>
      <c r="AE191" s="53">
        <f>$E191*'Datu ievade'!AF$430</f>
        <v>531</v>
      </c>
      <c r="AF191" s="53">
        <f>$E191*'Datu ievade'!AG$430</f>
        <v>543</v>
      </c>
      <c r="AG191" s="53">
        <f>$E191*'Datu ievade'!AH$430</f>
        <v>555</v>
      </c>
      <c r="AH191" s="53"/>
      <c r="AI191"/>
      <c r="AU191" s="994">
        <v>1.9</v>
      </c>
    </row>
    <row r="192" spans="1:47" s="8" customFormat="1" x14ac:dyDescent="0.2">
      <c r="A192" s="28" t="s">
        <v>61</v>
      </c>
      <c r="B192" s="477"/>
      <c r="C192" s="913"/>
      <c r="D192" s="51">
        <v>100</v>
      </c>
      <c r="E192" s="462">
        <v>2500</v>
      </c>
      <c r="F192" s="53">
        <f>$E192*HLOOKUP(F$164,'Datu ievade'!$C$427:$AG$432,4)</f>
        <v>2700</v>
      </c>
      <c r="G192" s="53">
        <f>$E192*HLOOKUP(G$164,'Datu ievade'!$C$427:$AG$432,4)</f>
        <v>2750</v>
      </c>
      <c r="H192" s="53">
        <f>$E192*HLOOKUP(H$164,'Datu ievade'!$C$427:$AG$432,4)</f>
        <v>2800.0000000000005</v>
      </c>
      <c r="I192" s="53">
        <f>$E192*HLOOKUP(I$164,'Datu ievade'!$C$427:$AG$432,4)</f>
        <v>2849.9999999999995</v>
      </c>
      <c r="J192" s="53">
        <f>$E192*HLOOKUP(J$164,'Datu ievade'!$C$427:$AG$432,4)</f>
        <v>2900</v>
      </c>
      <c r="K192" s="53">
        <f>$E192*HLOOKUP(K$164,'Datu ievade'!$C$427:$AG$432,4)</f>
        <v>2950</v>
      </c>
      <c r="L192" s="53">
        <f>$E192*HLOOKUP(L$164,'Datu ievade'!$C$427:$AG$432,4)</f>
        <v>3000</v>
      </c>
      <c r="M192" s="53">
        <f>$E192*HLOOKUP(M$164,'Datu ievade'!$C$427:$AG$432,4)</f>
        <v>3050</v>
      </c>
      <c r="N192" s="53">
        <f>$E192*HLOOKUP(N$164,'Datu ievade'!$C$427:$AG$432,4)</f>
        <v>3100</v>
      </c>
      <c r="O192" s="53">
        <f>$E192*HLOOKUP(O$164,'Datu ievade'!$C$427:$AG$432,4)</f>
        <v>3150</v>
      </c>
      <c r="P192" s="53">
        <f>$E192*HLOOKUP(P$164,'Datu ievade'!$C$427:$AG$432,4)</f>
        <v>3225</v>
      </c>
      <c r="Q192" s="53">
        <f>$E192*HLOOKUP(Q$164,'Datu ievade'!$C$427:$AG$432,4)</f>
        <v>3300</v>
      </c>
      <c r="R192" s="53">
        <f>$E192*HLOOKUP(R$164,'Datu ievade'!$C$427:$AG$432,4)</f>
        <v>3375</v>
      </c>
      <c r="S192" s="53">
        <f>$E192*HLOOKUP(S$164,'Datu ievade'!$C$427:$AG$432,4)</f>
        <v>3449.9999999999995</v>
      </c>
      <c r="T192" s="53">
        <f>$E192*HLOOKUP(T$164,'Datu ievade'!$C$427:$AG$432,4)</f>
        <v>3525</v>
      </c>
      <c r="U192" s="53">
        <f>$E192*HLOOKUP(U$164,'Datu ievade'!$C$427:$AG$432,4)</f>
        <v>3600</v>
      </c>
      <c r="V192" s="53">
        <f>$E192*HLOOKUP(V$164,'Datu ievade'!$C$427:$AG$432,4)</f>
        <v>3675</v>
      </c>
      <c r="W192" s="53">
        <f>$E192*HLOOKUP(W$164,'Datu ievade'!$C$427:$AG$432,4)</f>
        <v>3750</v>
      </c>
      <c r="X192" s="53">
        <f>$E192*HLOOKUP(X$164,'Datu ievade'!$C$427:$AG$432,4)</f>
        <v>3825</v>
      </c>
      <c r="Y192" s="53">
        <f>$E192*HLOOKUP(Y$164,'Datu ievade'!$C$427:$AG$432,4)</f>
        <v>3900</v>
      </c>
      <c r="Z192" s="53">
        <f>$E192*HLOOKUP(Z$164,'Datu ievade'!$C$427:$AG$432,4)</f>
        <v>3975</v>
      </c>
      <c r="AA192" s="53">
        <f>$E192*HLOOKUP(AA$164,'Datu ievade'!$C$427:$AG$432,4)</f>
        <v>4050.0000000000005</v>
      </c>
      <c r="AB192" s="53">
        <f>$E192*HLOOKUP(AB$164,'Datu ievade'!$C$427:$AG$432,4)</f>
        <v>4125</v>
      </c>
      <c r="AC192" s="53">
        <f>$E192*HLOOKUP(AC$164,'Datu ievade'!$C$427:$AG$432,4)</f>
        <v>4200</v>
      </c>
      <c r="AD192" s="53">
        <f>$E192*HLOOKUP(AD$164,'Datu ievade'!$C$427:$AG$432,4)</f>
        <v>4275</v>
      </c>
      <c r="AE192" s="53">
        <f>$E192*HLOOKUP(AE$164,'Datu ievade'!$C$427:$AG$432,4)</f>
        <v>4350</v>
      </c>
      <c r="AF192" s="53">
        <f>$E192*HLOOKUP(AF$164,'Datu ievade'!$C$427:$AG$432,4)</f>
        <v>4425</v>
      </c>
      <c r="AG192" s="53">
        <f>$E192*HLOOKUP(AG$164,'Datu ievade'!$C$427:$AG$432,4)</f>
        <v>4525</v>
      </c>
      <c r="AH192" s="53"/>
      <c r="AI192"/>
      <c r="AU192" s="994">
        <v>1.91</v>
      </c>
    </row>
    <row r="193" spans="1:47" s="8" customFormat="1" x14ac:dyDescent="0.2">
      <c r="A193" s="28" t="s">
        <v>62</v>
      </c>
      <c r="B193" s="477"/>
      <c r="C193" s="913"/>
      <c r="D193" s="51">
        <v>-30</v>
      </c>
      <c r="E193" s="462">
        <v>-72</v>
      </c>
      <c r="F193" s="53">
        <f>$E193*HLOOKUP(F$164,'Datu ievade'!$C$427:$AG$432,4)</f>
        <v>-77.760000000000005</v>
      </c>
      <c r="G193" s="53">
        <f>$E193*HLOOKUP(G$164,'Datu ievade'!$C$427:$AG$432,4)</f>
        <v>-79.2</v>
      </c>
      <c r="H193" s="53">
        <f>$E193*HLOOKUP(H$164,'Datu ievade'!$C$427:$AG$432,4)</f>
        <v>-80.640000000000015</v>
      </c>
      <c r="I193" s="53">
        <f>$E193*HLOOKUP(I$164,'Datu ievade'!$C$427:$AG$432,4)</f>
        <v>-82.08</v>
      </c>
      <c r="J193" s="53">
        <f>$E193*HLOOKUP(J$164,'Datu ievade'!$C$427:$AG$432,4)</f>
        <v>-83.52</v>
      </c>
      <c r="K193" s="53">
        <f>$E193*HLOOKUP(K$164,'Datu ievade'!$C$427:$AG$432,4)</f>
        <v>-84.96</v>
      </c>
      <c r="L193" s="53">
        <f>$E193*HLOOKUP(L$164,'Datu ievade'!$C$427:$AG$432,4)</f>
        <v>-86.399999999999991</v>
      </c>
      <c r="M193" s="53">
        <f>$E193*HLOOKUP(M$164,'Datu ievade'!$C$427:$AG$432,4)</f>
        <v>-87.84</v>
      </c>
      <c r="N193" s="53">
        <f>$E193*HLOOKUP(N$164,'Datu ievade'!$C$427:$AG$432,4)</f>
        <v>-89.28</v>
      </c>
      <c r="O193" s="53">
        <f>$E193*HLOOKUP(O$164,'Datu ievade'!$C$427:$AG$432,4)</f>
        <v>-90.72</v>
      </c>
      <c r="P193" s="53">
        <f>$E193*HLOOKUP(P$164,'Datu ievade'!$C$427:$AG$432,4)</f>
        <v>-92.88</v>
      </c>
      <c r="Q193" s="53">
        <f>$E193*HLOOKUP(Q$164,'Datu ievade'!$C$427:$AG$432,4)</f>
        <v>-95.04</v>
      </c>
      <c r="R193" s="53">
        <f>$E193*HLOOKUP(R$164,'Datu ievade'!$C$427:$AG$432,4)</f>
        <v>-97.2</v>
      </c>
      <c r="S193" s="53">
        <f>$E193*HLOOKUP(S$164,'Datu ievade'!$C$427:$AG$432,4)</f>
        <v>-99.359999999999985</v>
      </c>
      <c r="T193" s="53">
        <f>$E193*HLOOKUP(T$164,'Datu ievade'!$C$427:$AG$432,4)</f>
        <v>-101.52</v>
      </c>
      <c r="U193" s="53">
        <f>$E193*HLOOKUP(U$164,'Datu ievade'!$C$427:$AG$432,4)</f>
        <v>-103.67999999999999</v>
      </c>
      <c r="V193" s="53">
        <f>$E193*HLOOKUP(V$164,'Datu ievade'!$C$427:$AG$432,4)</f>
        <v>-105.84</v>
      </c>
      <c r="W193" s="53">
        <f>$E193*HLOOKUP(W$164,'Datu ievade'!$C$427:$AG$432,4)</f>
        <v>-108</v>
      </c>
      <c r="X193" s="53">
        <f>$E193*HLOOKUP(X$164,'Datu ievade'!$C$427:$AG$432,4)</f>
        <v>-110.16</v>
      </c>
      <c r="Y193" s="53">
        <f>$E193*HLOOKUP(Y$164,'Datu ievade'!$C$427:$AG$432,4)</f>
        <v>-112.32000000000001</v>
      </c>
      <c r="Z193" s="53">
        <f>$E193*HLOOKUP(Z$164,'Datu ievade'!$C$427:$AG$432,4)</f>
        <v>-114.48</v>
      </c>
      <c r="AA193" s="53">
        <f>$E193*HLOOKUP(AA$164,'Datu ievade'!$C$427:$AG$432,4)</f>
        <v>-116.64000000000001</v>
      </c>
      <c r="AB193" s="53">
        <f>$E193*HLOOKUP(AB$164,'Datu ievade'!$C$427:$AG$432,4)</f>
        <v>-118.8</v>
      </c>
      <c r="AC193" s="53">
        <f>$E193*HLOOKUP(AC$164,'Datu ievade'!$C$427:$AG$432,4)</f>
        <v>-120.96</v>
      </c>
      <c r="AD193" s="53">
        <f>$E193*HLOOKUP(AD$164,'Datu ievade'!$C$427:$AG$432,4)</f>
        <v>-123.12</v>
      </c>
      <c r="AE193" s="53">
        <f>$E193*HLOOKUP(AE$164,'Datu ievade'!$C$427:$AG$432,4)</f>
        <v>-125.28</v>
      </c>
      <c r="AF193" s="53">
        <f>$E193*HLOOKUP(AF$164,'Datu ievade'!$C$427:$AG$432,4)</f>
        <v>-127.44</v>
      </c>
      <c r="AG193" s="53">
        <f>$E193*HLOOKUP(AG$164,'Datu ievade'!$C$427:$AG$432,4)</f>
        <v>-130.32</v>
      </c>
      <c r="AH193" s="53"/>
      <c r="AI193"/>
      <c r="AU193" s="994">
        <v>1.92</v>
      </c>
    </row>
    <row r="194" spans="1:47" s="8" customFormat="1" x14ac:dyDescent="0.2">
      <c r="A194" s="28" t="s">
        <v>63</v>
      </c>
      <c r="B194" s="477"/>
      <c r="C194" s="913"/>
      <c r="D194" s="51"/>
      <c r="E194" s="462">
        <v>-200</v>
      </c>
      <c r="F194" s="53">
        <f>$E194*HLOOKUP(F$164,'Datu ievade'!$C$427:$AG$432,4)</f>
        <v>-216</v>
      </c>
      <c r="G194" s="53">
        <f>$E194*HLOOKUP(G$164,'Datu ievade'!$C$427:$AG$432,4)</f>
        <v>-220.00000000000003</v>
      </c>
      <c r="H194" s="53">
        <f>$E194*HLOOKUP(H$164,'Datu ievade'!$C$427:$AG$432,4)</f>
        <v>-224.00000000000003</v>
      </c>
      <c r="I194" s="53">
        <f>$E194*HLOOKUP(I$164,'Datu ievade'!$C$427:$AG$432,4)</f>
        <v>-227.99999999999997</v>
      </c>
      <c r="J194" s="53">
        <f>$E194*HLOOKUP(J$164,'Datu ievade'!$C$427:$AG$432,4)</f>
        <v>-231.99999999999997</v>
      </c>
      <c r="K194" s="53">
        <f>$E194*HLOOKUP(K$164,'Datu ievade'!$C$427:$AG$432,4)</f>
        <v>-236</v>
      </c>
      <c r="L194" s="53">
        <f>$E194*HLOOKUP(L$164,'Datu ievade'!$C$427:$AG$432,4)</f>
        <v>-240</v>
      </c>
      <c r="M194" s="53">
        <f>$E194*HLOOKUP(M$164,'Datu ievade'!$C$427:$AG$432,4)</f>
        <v>-244</v>
      </c>
      <c r="N194" s="53">
        <f>$E194*HLOOKUP(N$164,'Datu ievade'!$C$427:$AG$432,4)</f>
        <v>-248</v>
      </c>
      <c r="O194" s="53">
        <f>$E194*HLOOKUP(O$164,'Datu ievade'!$C$427:$AG$432,4)</f>
        <v>-252</v>
      </c>
      <c r="P194" s="53">
        <f>$E194*HLOOKUP(P$164,'Datu ievade'!$C$427:$AG$432,4)</f>
        <v>-258</v>
      </c>
      <c r="Q194" s="53">
        <f>$E194*HLOOKUP(Q$164,'Datu ievade'!$C$427:$AG$432,4)</f>
        <v>-264</v>
      </c>
      <c r="R194" s="53">
        <f>$E194*HLOOKUP(R$164,'Datu ievade'!$C$427:$AG$432,4)</f>
        <v>-270</v>
      </c>
      <c r="S194" s="53">
        <f>$E194*HLOOKUP(S$164,'Datu ievade'!$C$427:$AG$432,4)</f>
        <v>-276</v>
      </c>
      <c r="T194" s="53">
        <f>$E194*HLOOKUP(T$164,'Datu ievade'!$C$427:$AG$432,4)</f>
        <v>-282</v>
      </c>
      <c r="U194" s="53">
        <f>$E194*HLOOKUP(U$164,'Datu ievade'!$C$427:$AG$432,4)</f>
        <v>-288</v>
      </c>
      <c r="V194" s="53">
        <f>$E194*HLOOKUP(V$164,'Datu ievade'!$C$427:$AG$432,4)</f>
        <v>-294</v>
      </c>
      <c r="W194" s="53">
        <f>$E194*HLOOKUP(W$164,'Datu ievade'!$C$427:$AG$432,4)</f>
        <v>-300</v>
      </c>
      <c r="X194" s="53">
        <f>$E194*HLOOKUP(X$164,'Datu ievade'!$C$427:$AG$432,4)</f>
        <v>-306</v>
      </c>
      <c r="Y194" s="53">
        <f>$E194*HLOOKUP(Y$164,'Datu ievade'!$C$427:$AG$432,4)</f>
        <v>-312</v>
      </c>
      <c r="Z194" s="53">
        <f>$E194*HLOOKUP(Z$164,'Datu ievade'!$C$427:$AG$432,4)</f>
        <v>-318</v>
      </c>
      <c r="AA194" s="53">
        <f>$E194*HLOOKUP(AA$164,'Datu ievade'!$C$427:$AG$432,4)</f>
        <v>-324</v>
      </c>
      <c r="AB194" s="53">
        <f>$E194*HLOOKUP(AB$164,'Datu ievade'!$C$427:$AG$432,4)</f>
        <v>-330</v>
      </c>
      <c r="AC194" s="53">
        <f>$E194*HLOOKUP(AC$164,'Datu ievade'!$C$427:$AG$432,4)</f>
        <v>-336</v>
      </c>
      <c r="AD194" s="53">
        <f>$E194*HLOOKUP(AD$164,'Datu ievade'!$C$427:$AG$432,4)</f>
        <v>-342</v>
      </c>
      <c r="AE194" s="53">
        <f>$E194*HLOOKUP(AE$164,'Datu ievade'!$C$427:$AG$432,4)</f>
        <v>-348</v>
      </c>
      <c r="AF194" s="53">
        <f>$E194*HLOOKUP(AF$164,'Datu ievade'!$C$427:$AG$432,4)</f>
        <v>-354</v>
      </c>
      <c r="AG194" s="53">
        <f>$E194*HLOOKUP(AG$164,'Datu ievade'!$C$427:$AG$432,4)</f>
        <v>-362</v>
      </c>
      <c r="AH194" s="53"/>
      <c r="AI194"/>
      <c r="AU194" s="994">
        <v>1.93</v>
      </c>
    </row>
    <row r="195" spans="1:47" s="8" customFormat="1" x14ac:dyDescent="0.2">
      <c r="A195" s="28" t="s">
        <v>64</v>
      </c>
      <c r="B195" s="477"/>
      <c r="C195" s="913"/>
      <c r="D195" s="51"/>
      <c r="E195" s="462">
        <v>0</v>
      </c>
      <c r="F195" s="53">
        <f>$E195*HLOOKUP(F$164,'Datu ievade'!$C$427:$AG$432,4)</f>
        <v>0</v>
      </c>
      <c r="G195" s="53">
        <f>$E195*HLOOKUP(G$164,'Datu ievade'!$C$427:$AG$432,4)</f>
        <v>0</v>
      </c>
      <c r="H195" s="53">
        <f>$E195*HLOOKUP(H$164,'Datu ievade'!$C$427:$AG$432,4)</f>
        <v>0</v>
      </c>
      <c r="I195" s="53">
        <f>$E195*HLOOKUP(I$164,'Datu ievade'!$C$427:$AG$432,4)</f>
        <v>0</v>
      </c>
      <c r="J195" s="53">
        <f>$E195*HLOOKUP(J$164,'Datu ievade'!$C$427:$AG$432,4)</f>
        <v>0</v>
      </c>
      <c r="K195" s="53">
        <f>$E195*HLOOKUP(K$164,'Datu ievade'!$C$427:$AG$432,4)</f>
        <v>0</v>
      </c>
      <c r="L195" s="53">
        <f>$E195*HLOOKUP(L$164,'Datu ievade'!$C$427:$AG$432,4)</f>
        <v>0</v>
      </c>
      <c r="M195" s="53">
        <f>$E195*HLOOKUP(M$164,'Datu ievade'!$C$427:$AG$432,4)</f>
        <v>0</v>
      </c>
      <c r="N195" s="53">
        <f>$E195*HLOOKUP(N$164,'Datu ievade'!$C$427:$AG$432,4)</f>
        <v>0</v>
      </c>
      <c r="O195" s="53">
        <f>$E195*HLOOKUP(O$164,'Datu ievade'!$C$427:$AG$432,4)</f>
        <v>0</v>
      </c>
      <c r="P195" s="53">
        <f>$E195*HLOOKUP(P$164,'Datu ievade'!$C$427:$AG$432,4)</f>
        <v>0</v>
      </c>
      <c r="Q195" s="53">
        <f>$E195*HLOOKUP(Q$164,'Datu ievade'!$C$427:$AG$432,4)</f>
        <v>0</v>
      </c>
      <c r="R195" s="53">
        <f>$E195*HLOOKUP(R$164,'Datu ievade'!$C$427:$AG$432,4)</f>
        <v>0</v>
      </c>
      <c r="S195" s="53">
        <f>$E195*HLOOKUP(S$164,'Datu ievade'!$C$427:$AG$432,4)</f>
        <v>0</v>
      </c>
      <c r="T195" s="53">
        <f>$E195*HLOOKUP(T$164,'Datu ievade'!$C$427:$AG$432,4)</f>
        <v>0</v>
      </c>
      <c r="U195" s="53">
        <f>$E195*HLOOKUP(U$164,'Datu ievade'!$C$427:$AG$432,4)</f>
        <v>0</v>
      </c>
      <c r="V195" s="53">
        <f>$E195*HLOOKUP(V$164,'Datu ievade'!$C$427:$AG$432,4)</f>
        <v>0</v>
      </c>
      <c r="W195" s="53">
        <f>$E195*HLOOKUP(W$164,'Datu ievade'!$C$427:$AG$432,4)</f>
        <v>0</v>
      </c>
      <c r="X195" s="53">
        <f>$E195*HLOOKUP(X$164,'Datu ievade'!$C$427:$AG$432,4)</f>
        <v>0</v>
      </c>
      <c r="Y195" s="53">
        <f>$E195*HLOOKUP(Y$164,'Datu ievade'!$C$427:$AG$432,4)</f>
        <v>0</v>
      </c>
      <c r="Z195" s="53">
        <f>$E195*HLOOKUP(Z$164,'Datu ievade'!$C$427:$AG$432,4)</f>
        <v>0</v>
      </c>
      <c r="AA195" s="53">
        <f>$E195*HLOOKUP(AA$164,'Datu ievade'!$C$427:$AG$432,4)</f>
        <v>0</v>
      </c>
      <c r="AB195" s="53">
        <f>$E195*HLOOKUP(AB$164,'Datu ievade'!$C$427:$AG$432,4)</f>
        <v>0</v>
      </c>
      <c r="AC195" s="53">
        <f>$E195*HLOOKUP(AC$164,'Datu ievade'!$C$427:$AG$432,4)</f>
        <v>0</v>
      </c>
      <c r="AD195" s="53">
        <f>$E195*HLOOKUP(AD$164,'Datu ievade'!$C$427:$AG$432,4)</f>
        <v>0</v>
      </c>
      <c r="AE195" s="53">
        <f>$E195*HLOOKUP(AE$164,'Datu ievade'!$C$427:$AG$432,4)</f>
        <v>0</v>
      </c>
      <c r="AF195" s="53">
        <f>$E195*HLOOKUP(AF$164,'Datu ievade'!$C$427:$AG$432,4)</f>
        <v>0</v>
      </c>
      <c r="AG195" s="53">
        <f>$E195*HLOOKUP(AG$164,'Datu ievade'!$C$427:$AG$432,4)</f>
        <v>0</v>
      </c>
      <c r="AH195" s="53"/>
      <c r="AI195"/>
      <c r="AU195" s="994">
        <v>1.94</v>
      </c>
    </row>
    <row r="196" spans="1:47" s="8" customFormat="1" x14ac:dyDescent="0.2">
      <c r="A196" s="28" t="s">
        <v>65</v>
      </c>
      <c r="B196" s="477"/>
      <c r="C196" s="914"/>
      <c r="D196" s="52"/>
      <c r="E196"/>
      <c r="F196" s="604"/>
      <c r="G196" s="604"/>
      <c r="H196" s="604"/>
      <c r="I196" s="604"/>
      <c r="J196" s="604"/>
      <c r="K196" s="604"/>
      <c r="L196" s="604"/>
      <c r="M196" s="604"/>
      <c r="N196" s="604"/>
      <c r="O196" s="604"/>
      <c r="P196" s="604"/>
      <c r="Q196" s="604"/>
      <c r="R196" s="604"/>
      <c r="S196" s="604"/>
      <c r="T196" s="604"/>
      <c r="U196" s="604"/>
      <c r="V196" s="604"/>
      <c r="W196" s="604"/>
      <c r="X196" s="604"/>
      <c r="Y196" s="604"/>
      <c r="Z196" s="604"/>
      <c r="AA196" s="604"/>
      <c r="AB196" s="604"/>
      <c r="AC196" s="604"/>
      <c r="AD196" s="604"/>
      <c r="AE196" s="604"/>
      <c r="AF196" s="604"/>
      <c r="AG196" s="604"/>
      <c r="AH196"/>
      <c r="AI196"/>
      <c r="AU196" s="994">
        <v>1.95</v>
      </c>
    </row>
    <row r="197" spans="1:47" s="8" customFormat="1" x14ac:dyDescent="0.2">
      <c r="A197" s="28" t="s">
        <v>66</v>
      </c>
      <c r="B197" s="477"/>
      <c r="C197" s="913"/>
      <c r="D197" s="51"/>
      <c r="E197" s="462">
        <v>0</v>
      </c>
      <c r="F197" s="53">
        <f>$E197*HLOOKUP(F$164,'Datu ievade'!$C$427:$AG$432,4)</f>
        <v>0</v>
      </c>
      <c r="G197" s="53">
        <f>$E197*HLOOKUP(G$164,'Datu ievade'!$C$427:$AG$432,4)</f>
        <v>0</v>
      </c>
      <c r="H197" s="53">
        <f>$E197*HLOOKUP(H$164,'Datu ievade'!$C$427:$AG$432,4)</f>
        <v>0</v>
      </c>
      <c r="I197" s="53">
        <f>$E197*HLOOKUP(I$164,'Datu ievade'!$C$427:$AG$432,4)</f>
        <v>0</v>
      </c>
      <c r="J197" s="53">
        <f>$E197*HLOOKUP(J$164,'Datu ievade'!$C$427:$AG$432,4)</f>
        <v>0</v>
      </c>
      <c r="K197" s="53">
        <f>$E197*HLOOKUP(K$164,'Datu ievade'!$C$427:$AG$432,4)</f>
        <v>0</v>
      </c>
      <c r="L197" s="53">
        <f>$E197*HLOOKUP(L$164,'Datu ievade'!$C$427:$AG$432,4)</f>
        <v>0</v>
      </c>
      <c r="M197" s="53">
        <f>$E197*HLOOKUP(M$164,'Datu ievade'!$C$427:$AG$432,4)</f>
        <v>0</v>
      </c>
      <c r="N197" s="53">
        <f>$E197*HLOOKUP(N$164,'Datu ievade'!$C$427:$AG$432,4)</f>
        <v>0</v>
      </c>
      <c r="O197" s="53">
        <f>$E197*HLOOKUP(O$164,'Datu ievade'!$C$427:$AG$432,4)</f>
        <v>0</v>
      </c>
      <c r="P197" s="53">
        <f>$E197*HLOOKUP(P$164,'Datu ievade'!$C$427:$AG$432,4)</f>
        <v>0</v>
      </c>
      <c r="Q197" s="53">
        <f>$E197*HLOOKUP(Q$164,'Datu ievade'!$C$427:$AG$432,4)</f>
        <v>0</v>
      </c>
      <c r="R197" s="53">
        <f>$E197*HLOOKUP(R$164,'Datu ievade'!$C$427:$AG$432,4)</f>
        <v>0</v>
      </c>
      <c r="S197" s="53">
        <f>$E197*HLOOKUP(S$164,'Datu ievade'!$C$427:$AG$432,4)</f>
        <v>0</v>
      </c>
      <c r="T197" s="53">
        <f>$E197*HLOOKUP(T$164,'Datu ievade'!$C$427:$AG$432,4)</f>
        <v>0</v>
      </c>
      <c r="U197" s="53">
        <f>$E197*HLOOKUP(U$164,'Datu ievade'!$C$427:$AG$432,4)</f>
        <v>0</v>
      </c>
      <c r="V197" s="53">
        <f>$E197*HLOOKUP(V$164,'Datu ievade'!$C$427:$AG$432,4)</f>
        <v>0</v>
      </c>
      <c r="W197" s="53">
        <f>$E197*HLOOKUP(W$164,'Datu ievade'!$C$427:$AG$432,4)</f>
        <v>0</v>
      </c>
      <c r="X197" s="53">
        <f>$E197*HLOOKUP(X$164,'Datu ievade'!$C$427:$AG$432,4)</f>
        <v>0</v>
      </c>
      <c r="Y197" s="53">
        <f>$E197*HLOOKUP(Y$164,'Datu ievade'!$C$427:$AG$432,4)</f>
        <v>0</v>
      </c>
      <c r="Z197" s="53">
        <f>$E197*HLOOKUP(Z$164,'Datu ievade'!$C$427:$AG$432,4)</f>
        <v>0</v>
      </c>
      <c r="AA197" s="53">
        <f>$E197*HLOOKUP(AA$164,'Datu ievade'!$C$427:$AG$432,4)</f>
        <v>0</v>
      </c>
      <c r="AB197" s="53">
        <f>$E197*HLOOKUP(AB$164,'Datu ievade'!$C$427:$AG$432,4)</f>
        <v>0</v>
      </c>
      <c r="AC197" s="53">
        <f>$E197*HLOOKUP(AC$164,'Datu ievade'!$C$427:$AG$432,4)</f>
        <v>0</v>
      </c>
      <c r="AD197" s="53">
        <f>$E197*HLOOKUP(AD$164,'Datu ievade'!$C$427:$AG$432,4)</f>
        <v>0</v>
      </c>
      <c r="AE197" s="53">
        <f>$E197*HLOOKUP(AE$164,'Datu ievade'!$C$427:$AG$432,4)</f>
        <v>0</v>
      </c>
      <c r="AF197" s="53">
        <f>$E197*HLOOKUP(AF$164,'Datu ievade'!$C$427:$AG$432,4)</f>
        <v>0</v>
      </c>
      <c r="AG197" s="53">
        <f>$E197*HLOOKUP(AG$164,'Datu ievade'!$C$427:$AG$432,4)</f>
        <v>0</v>
      </c>
      <c r="AH197" s="53"/>
      <c r="AI197"/>
      <c r="AU197" s="994">
        <v>1.96</v>
      </c>
    </row>
    <row r="198" spans="1:47" s="8" customFormat="1" x14ac:dyDescent="0.2">
      <c r="A198" s="28" t="s">
        <v>67</v>
      </c>
      <c r="B198" s="934"/>
      <c r="C198" s="938"/>
      <c r="D198" s="53"/>
      <c r="E198" s="53">
        <f t="shared" ref="E198:AG198" si="6">E197*0.2409</f>
        <v>0</v>
      </c>
      <c r="F198" s="53">
        <f t="shared" si="6"/>
        <v>0</v>
      </c>
      <c r="G198" s="53">
        <f t="shared" si="6"/>
        <v>0</v>
      </c>
      <c r="H198" s="53">
        <f t="shared" si="6"/>
        <v>0</v>
      </c>
      <c r="I198" s="53">
        <f t="shared" si="6"/>
        <v>0</v>
      </c>
      <c r="J198" s="53">
        <f t="shared" si="6"/>
        <v>0</v>
      </c>
      <c r="K198" s="53">
        <f t="shared" si="6"/>
        <v>0</v>
      </c>
      <c r="L198" s="53">
        <f t="shared" si="6"/>
        <v>0</v>
      </c>
      <c r="M198" s="53">
        <f t="shared" si="6"/>
        <v>0</v>
      </c>
      <c r="N198" s="53">
        <f t="shared" si="6"/>
        <v>0</v>
      </c>
      <c r="O198" s="53">
        <f t="shared" si="6"/>
        <v>0</v>
      </c>
      <c r="P198" s="53">
        <f t="shared" si="6"/>
        <v>0</v>
      </c>
      <c r="Q198" s="53">
        <f t="shared" si="6"/>
        <v>0</v>
      </c>
      <c r="R198" s="53">
        <f t="shared" si="6"/>
        <v>0</v>
      </c>
      <c r="S198" s="53">
        <f t="shared" si="6"/>
        <v>0</v>
      </c>
      <c r="T198" s="53">
        <f t="shared" si="6"/>
        <v>0</v>
      </c>
      <c r="U198" s="53">
        <f t="shared" si="6"/>
        <v>0</v>
      </c>
      <c r="V198" s="53">
        <f t="shared" si="6"/>
        <v>0</v>
      </c>
      <c r="W198" s="53">
        <f t="shared" si="6"/>
        <v>0</v>
      </c>
      <c r="X198" s="53">
        <f t="shared" si="6"/>
        <v>0</v>
      </c>
      <c r="Y198" s="53">
        <f t="shared" si="6"/>
        <v>0</v>
      </c>
      <c r="Z198" s="53">
        <f t="shared" si="6"/>
        <v>0</v>
      </c>
      <c r="AA198" s="53">
        <f t="shared" si="6"/>
        <v>0</v>
      </c>
      <c r="AB198" s="53">
        <f t="shared" si="6"/>
        <v>0</v>
      </c>
      <c r="AC198" s="53">
        <f t="shared" si="6"/>
        <v>0</v>
      </c>
      <c r="AD198" s="53">
        <f t="shared" si="6"/>
        <v>0</v>
      </c>
      <c r="AE198" s="53">
        <f t="shared" si="6"/>
        <v>0</v>
      </c>
      <c r="AF198" s="53">
        <f t="shared" si="6"/>
        <v>0</v>
      </c>
      <c r="AG198" s="53">
        <f t="shared" si="6"/>
        <v>0</v>
      </c>
      <c r="AH198" s="53"/>
      <c r="AI198"/>
      <c r="AU198" s="994">
        <v>1.97</v>
      </c>
    </row>
    <row r="199" spans="1:47" s="8" customFormat="1" x14ac:dyDescent="0.2">
      <c r="A199" s="28" t="s">
        <v>68</v>
      </c>
      <c r="B199" s="477"/>
      <c r="C199" s="939"/>
      <c r="D199" s="940"/>
      <c r="E199" s="462">
        <v>0</v>
      </c>
      <c r="F199" s="53">
        <f>$E199*HLOOKUP(F$164,'Datu ievade'!$C$427:$AG$432,4)</f>
        <v>0</v>
      </c>
      <c r="G199" s="53">
        <f>$E199*HLOOKUP(G$164,'Datu ievade'!$C$427:$AG$432,4)</f>
        <v>0</v>
      </c>
      <c r="H199" s="53">
        <f>$E199*HLOOKUP(H$164,'Datu ievade'!$C$427:$AG$432,4)</f>
        <v>0</v>
      </c>
      <c r="I199" s="53">
        <f>$E199*HLOOKUP(I$164,'Datu ievade'!$C$427:$AG$432,4)</f>
        <v>0</v>
      </c>
      <c r="J199" s="53">
        <f>$E199*HLOOKUP(J$164,'Datu ievade'!$C$427:$AG$432,4)</f>
        <v>0</v>
      </c>
      <c r="K199" s="53">
        <f>$E199*HLOOKUP(K$164,'Datu ievade'!$C$427:$AG$432,4)</f>
        <v>0</v>
      </c>
      <c r="L199" s="53">
        <f>$E199*HLOOKUP(L$164,'Datu ievade'!$C$427:$AG$432,4)</f>
        <v>0</v>
      </c>
      <c r="M199" s="53">
        <f>$E199*HLOOKUP(M$164,'Datu ievade'!$C$427:$AG$432,4)</f>
        <v>0</v>
      </c>
      <c r="N199" s="53">
        <f>$E199*HLOOKUP(N$164,'Datu ievade'!$C$427:$AG$432,4)</f>
        <v>0</v>
      </c>
      <c r="O199" s="53">
        <f>$E199*HLOOKUP(O$164,'Datu ievade'!$C$427:$AG$432,4)</f>
        <v>0</v>
      </c>
      <c r="P199" s="53">
        <f>$E199*HLOOKUP(P$164,'Datu ievade'!$C$427:$AG$432,4)</f>
        <v>0</v>
      </c>
      <c r="Q199" s="53">
        <f>$E199*HLOOKUP(Q$164,'Datu ievade'!$C$427:$AG$432,4)</f>
        <v>0</v>
      </c>
      <c r="R199" s="53">
        <f>$E199*HLOOKUP(R$164,'Datu ievade'!$C$427:$AG$432,4)</f>
        <v>0</v>
      </c>
      <c r="S199" s="53">
        <f>$E199*HLOOKUP(S$164,'Datu ievade'!$C$427:$AG$432,4)</f>
        <v>0</v>
      </c>
      <c r="T199" s="53">
        <f>$E199*HLOOKUP(T$164,'Datu ievade'!$C$427:$AG$432,4)</f>
        <v>0</v>
      </c>
      <c r="U199" s="53">
        <f>$E199*HLOOKUP(U$164,'Datu ievade'!$C$427:$AG$432,4)</f>
        <v>0</v>
      </c>
      <c r="V199" s="53">
        <f>$E199*HLOOKUP(V$164,'Datu ievade'!$C$427:$AG$432,4)</f>
        <v>0</v>
      </c>
      <c r="W199" s="53">
        <f>$E199*HLOOKUP(W$164,'Datu ievade'!$C$427:$AG$432,4)</f>
        <v>0</v>
      </c>
      <c r="X199" s="53">
        <f>$E199*HLOOKUP(X$164,'Datu ievade'!$C$427:$AG$432,4)</f>
        <v>0</v>
      </c>
      <c r="Y199" s="53">
        <f>$E199*HLOOKUP(Y$164,'Datu ievade'!$C$427:$AG$432,4)</f>
        <v>0</v>
      </c>
      <c r="Z199" s="53">
        <f>$E199*HLOOKUP(Z$164,'Datu ievade'!$C$427:$AG$432,4)</f>
        <v>0</v>
      </c>
      <c r="AA199" s="53">
        <f>$E199*HLOOKUP(AA$164,'Datu ievade'!$C$427:$AG$432,4)</f>
        <v>0</v>
      </c>
      <c r="AB199" s="53">
        <f>$E199*HLOOKUP(AB$164,'Datu ievade'!$C$427:$AG$432,4)</f>
        <v>0</v>
      </c>
      <c r="AC199" s="53">
        <f>$E199*HLOOKUP(AC$164,'Datu ievade'!$C$427:$AG$432,4)</f>
        <v>0</v>
      </c>
      <c r="AD199" s="53">
        <f>$E199*HLOOKUP(AD$164,'Datu ievade'!$C$427:$AG$432,4)</f>
        <v>0</v>
      </c>
      <c r="AE199" s="53">
        <f>$E199*HLOOKUP(AE$164,'Datu ievade'!$C$427:$AG$432,4)</f>
        <v>0</v>
      </c>
      <c r="AF199" s="53">
        <f>$E199*HLOOKUP(AF$164,'Datu ievade'!$C$427:$AG$432,4)</f>
        <v>0</v>
      </c>
      <c r="AG199" s="53">
        <f>$E199*HLOOKUP(AG$164,'Datu ievade'!$C$427:$AG$432,4)</f>
        <v>0</v>
      </c>
      <c r="AH199" s="53"/>
      <c r="AI199"/>
      <c r="AU199" s="994">
        <v>1.98</v>
      </c>
    </row>
    <row r="200" spans="1:47" s="8" customFormat="1" ht="13.5" x14ac:dyDescent="0.2">
      <c r="A200" s="933" t="s">
        <v>69</v>
      </c>
      <c r="B200" s="7"/>
      <c r="C200" s="937"/>
      <c r="D200"/>
      <c r="E200"/>
      <c r="F200"/>
      <c r="G200"/>
      <c r="H200"/>
      <c r="I200"/>
      <c r="J200"/>
      <c r="K200"/>
      <c r="L200"/>
      <c r="M200"/>
      <c r="N200"/>
      <c r="O200"/>
      <c r="P200"/>
      <c r="Q200"/>
      <c r="R200"/>
      <c r="S200"/>
      <c r="T200"/>
      <c r="U200"/>
      <c r="V200"/>
      <c r="W200"/>
      <c r="X200"/>
      <c r="Y200"/>
      <c r="Z200"/>
      <c r="AA200"/>
      <c r="AB200"/>
      <c r="AC200"/>
      <c r="AD200"/>
      <c r="AE200"/>
      <c r="AF200"/>
      <c r="AG200"/>
      <c r="AH200"/>
      <c r="AI200"/>
      <c r="AU200" s="994">
        <v>1.99</v>
      </c>
    </row>
    <row r="201" spans="1:47" s="8" customFormat="1" x14ac:dyDescent="0.2">
      <c r="A201" s="28" t="s">
        <v>59</v>
      </c>
      <c r="B201" s="7"/>
      <c r="C201" s="145"/>
      <c r="D201"/>
      <c r="E201"/>
      <c r="F201"/>
      <c r="G201"/>
      <c r="H201"/>
      <c r="I201"/>
      <c r="J201"/>
      <c r="K201"/>
      <c r="L201"/>
      <c r="M201"/>
      <c r="N201"/>
      <c r="O201"/>
      <c r="P201"/>
      <c r="Q201"/>
      <c r="R201"/>
      <c r="S201"/>
      <c r="T201"/>
      <c r="U201"/>
      <c r="V201"/>
      <c r="W201"/>
      <c r="X201"/>
      <c r="Y201"/>
      <c r="Z201"/>
      <c r="AA201"/>
      <c r="AB201"/>
      <c r="AC201"/>
      <c r="AD201"/>
      <c r="AE201"/>
      <c r="AF201"/>
      <c r="AG201"/>
      <c r="AH201"/>
      <c r="AI201"/>
      <c r="AU201" s="994">
        <v>2</v>
      </c>
    </row>
    <row r="202" spans="1:47" s="8" customFormat="1" x14ac:dyDescent="0.2">
      <c r="A202" s="28" t="s">
        <v>60</v>
      </c>
      <c r="B202" s="477"/>
      <c r="C202" s="939"/>
      <c r="D202" s="940">
        <v>100</v>
      </c>
      <c r="E202" s="462">
        <v>400</v>
      </c>
      <c r="F202" s="53">
        <f>$E202*HLOOKUP(F$164,'Datu ievade'!$C$427:$AG$432,4)</f>
        <v>432</v>
      </c>
      <c r="G202" s="53">
        <f>$E202*HLOOKUP(G$164,'Datu ievade'!$C$427:$AG$432,4)</f>
        <v>440.00000000000006</v>
      </c>
      <c r="H202" s="53">
        <f>$E202*HLOOKUP(H$164,'Datu ievade'!$C$427:$AG$432,4)</f>
        <v>448.00000000000006</v>
      </c>
      <c r="I202" s="53">
        <f>$E202*HLOOKUP(I$164,'Datu ievade'!$C$427:$AG$432,4)</f>
        <v>455.99999999999994</v>
      </c>
      <c r="J202" s="53">
        <f>$E202*HLOOKUP(J$164,'Datu ievade'!$C$427:$AG$432,4)</f>
        <v>463.99999999999994</v>
      </c>
      <c r="K202" s="53">
        <f>$E202*HLOOKUP(K$164,'Datu ievade'!$C$427:$AG$432,4)</f>
        <v>472</v>
      </c>
      <c r="L202" s="53">
        <f>$E202*HLOOKUP(L$164,'Datu ievade'!$C$427:$AG$432,4)</f>
        <v>480</v>
      </c>
      <c r="M202" s="53">
        <f>$E202*HLOOKUP(M$164,'Datu ievade'!$C$427:$AG$432,4)</f>
        <v>488</v>
      </c>
      <c r="N202" s="53">
        <f>$E202*HLOOKUP(N$164,'Datu ievade'!$C$427:$AG$432,4)</f>
        <v>496</v>
      </c>
      <c r="O202" s="53">
        <f>$E202*HLOOKUP(O$164,'Datu ievade'!$C$427:$AG$432,4)</f>
        <v>504</v>
      </c>
      <c r="P202" s="53">
        <f>$E202*HLOOKUP(P$164,'Datu ievade'!$C$427:$AG$432,4)</f>
        <v>516</v>
      </c>
      <c r="Q202" s="53">
        <f>$E202*HLOOKUP(Q$164,'Datu ievade'!$C$427:$AG$432,4)</f>
        <v>528</v>
      </c>
      <c r="R202" s="53">
        <f>$E202*HLOOKUP(R$164,'Datu ievade'!$C$427:$AG$432,4)</f>
        <v>540</v>
      </c>
      <c r="S202" s="53">
        <f>$E202*HLOOKUP(S$164,'Datu ievade'!$C$427:$AG$432,4)</f>
        <v>552</v>
      </c>
      <c r="T202" s="53">
        <f>$E202*HLOOKUP(T$164,'Datu ievade'!$C$427:$AG$432,4)</f>
        <v>564</v>
      </c>
      <c r="U202" s="53">
        <f>$E202*HLOOKUP(U$164,'Datu ievade'!$C$427:$AG$432,4)</f>
        <v>576</v>
      </c>
      <c r="V202" s="53">
        <f>$E202*HLOOKUP(V$164,'Datu ievade'!$C$427:$AG$432,4)</f>
        <v>588</v>
      </c>
      <c r="W202" s="53">
        <f>$E202*HLOOKUP(W$164,'Datu ievade'!$C$427:$AG$432,4)</f>
        <v>600</v>
      </c>
      <c r="X202" s="53">
        <f>$E202*HLOOKUP(X$164,'Datu ievade'!$C$427:$AG$432,4)</f>
        <v>612</v>
      </c>
      <c r="Y202" s="53">
        <f>$E202*HLOOKUP(Y$164,'Datu ievade'!$C$427:$AG$432,4)</f>
        <v>624</v>
      </c>
      <c r="Z202" s="53">
        <f>$E202*HLOOKUP(Z$164,'Datu ievade'!$C$427:$AG$432,4)</f>
        <v>636</v>
      </c>
      <c r="AA202" s="53">
        <f>$E202*HLOOKUP(AA$164,'Datu ievade'!$C$427:$AG$432,4)</f>
        <v>648</v>
      </c>
      <c r="AB202" s="53">
        <f>$E202*HLOOKUP(AB$164,'Datu ievade'!$C$427:$AG$432,4)</f>
        <v>660</v>
      </c>
      <c r="AC202" s="53">
        <f>$E202*HLOOKUP(AC$164,'Datu ievade'!$C$427:$AG$432,4)</f>
        <v>672</v>
      </c>
      <c r="AD202" s="53">
        <f>$E202*HLOOKUP(AD$164,'Datu ievade'!$C$427:$AG$432,4)</f>
        <v>684</v>
      </c>
      <c r="AE202" s="53">
        <f>$E202*HLOOKUP(AE$164,'Datu ievade'!$C$427:$AG$432,4)</f>
        <v>696</v>
      </c>
      <c r="AF202" s="53">
        <f>$E202*HLOOKUP(AF$164,'Datu ievade'!$C$427:$AG$432,4)</f>
        <v>708</v>
      </c>
      <c r="AG202" s="53">
        <f>$E202*HLOOKUP(AG$164,'Datu ievade'!$C$427:$AG$432,4)</f>
        <v>724</v>
      </c>
      <c r="AH202" s="53"/>
      <c r="AI202"/>
      <c r="AU202" s="994">
        <v>2.0099999999999998</v>
      </c>
    </row>
    <row r="203" spans="1:47" s="8" customFormat="1" x14ac:dyDescent="0.2">
      <c r="A203" s="28" t="s">
        <v>61</v>
      </c>
      <c r="B203" s="935"/>
      <c r="C203" s="936"/>
      <c r="D203" s="51">
        <v>1500</v>
      </c>
      <c r="E203" s="462">
        <v>2500</v>
      </c>
      <c r="F203" s="53">
        <f>$E203*HLOOKUP(F$164,'Datu ievade'!$C$427:$AG$432,4)</f>
        <v>2700</v>
      </c>
      <c r="G203" s="53">
        <f>$E203*HLOOKUP(G$164,'Datu ievade'!$C$427:$AG$432,4)</f>
        <v>2750</v>
      </c>
      <c r="H203" s="53">
        <f>$E203*HLOOKUP(H$164,'Datu ievade'!$C$427:$AG$432,4)</f>
        <v>2800.0000000000005</v>
      </c>
      <c r="I203" s="53">
        <f>$E203*HLOOKUP(I$164,'Datu ievade'!$C$427:$AG$432,4)</f>
        <v>2849.9999999999995</v>
      </c>
      <c r="J203" s="53">
        <f>$E203*HLOOKUP(J$164,'Datu ievade'!$C$427:$AG$432,4)</f>
        <v>2900</v>
      </c>
      <c r="K203" s="53">
        <f>$E203*HLOOKUP(K$164,'Datu ievade'!$C$427:$AG$432,4)</f>
        <v>2950</v>
      </c>
      <c r="L203" s="53">
        <f>$E203*HLOOKUP(L$164,'Datu ievade'!$C$427:$AG$432,4)</f>
        <v>3000</v>
      </c>
      <c r="M203" s="53">
        <f>$E203*HLOOKUP(M$164,'Datu ievade'!$C$427:$AG$432,4)</f>
        <v>3050</v>
      </c>
      <c r="N203" s="53">
        <f>$E203*HLOOKUP(N$164,'Datu ievade'!$C$427:$AG$432,4)</f>
        <v>3100</v>
      </c>
      <c r="O203" s="53">
        <f>$E203*HLOOKUP(O$164,'Datu ievade'!$C$427:$AG$432,4)</f>
        <v>3150</v>
      </c>
      <c r="P203" s="53">
        <f>$E203*HLOOKUP(P$164,'Datu ievade'!$C$427:$AG$432,4)</f>
        <v>3225</v>
      </c>
      <c r="Q203" s="53">
        <f>$E203*HLOOKUP(Q$164,'Datu ievade'!$C$427:$AG$432,4)</f>
        <v>3300</v>
      </c>
      <c r="R203" s="53">
        <f>$E203*HLOOKUP(R$164,'Datu ievade'!$C$427:$AG$432,4)</f>
        <v>3375</v>
      </c>
      <c r="S203" s="53">
        <f>$E203*HLOOKUP(S$164,'Datu ievade'!$C$427:$AG$432,4)</f>
        <v>3449.9999999999995</v>
      </c>
      <c r="T203" s="53">
        <f>$E203*HLOOKUP(T$164,'Datu ievade'!$C$427:$AG$432,4)</f>
        <v>3525</v>
      </c>
      <c r="U203" s="53">
        <f>$E203*HLOOKUP(U$164,'Datu ievade'!$C$427:$AG$432,4)</f>
        <v>3600</v>
      </c>
      <c r="V203" s="53">
        <f>$E203*HLOOKUP(V$164,'Datu ievade'!$C$427:$AG$432,4)</f>
        <v>3675</v>
      </c>
      <c r="W203" s="53">
        <f>$E203*HLOOKUP(W$164,'Datu ievade'!$C$427:$AG$432,4)</f>
        <v>3750</v>
      </c>
      <c r="X203" s="53">
        <f>$E203*HLOOKUP(X$164,'Datu ievade'!$C$427:$AG$432,4)</f>
        <v>3825</v>
      </c>
      <c r="Y203" s="53">
        <f>$E203*HLOOKUP(Y$164,'Datu ievade'!$C$427:$AG$432,4)</f>
        <v>3900</v>
      </c>
      <c r="Z203" s="53">
        <f>$E203*HLOOKUP(Z$164,'Datu ievade'!$C$427:$AG$432,4)</f>
        <v>3975</v>
      </c>
      <c r="AA203" s="53">
        <f>$E203*HLOOKUP(AA$164,'Datu ievade'!$C$427:$AG$432,4)</f>
        <v>4050.0000000000005</v>
      </c>
      <c r="AB203" s="53">
        <f>$E203*HLOOKUP(AB$164,'Datu ievade'!$C$427:$AG$432,4)</f>
        <v>4125</v>
      </c>
      <c r="AC203" s="53">
        <f>$E203*HLOOKUP(AC$164,'Datu ievade'!$C$427:$AG$432,4)</f>
        <v>4200</v>
      </c>
      <c r="AD203" s="53">
        <f>$E203*HLOOKUP(AD$164,'Datu ievade'!$C$427:$AG$432,4)</f>
        <v>4275</v>
      </c>
      <c r="AE203" s="53">
        <f>$E203*HLOOKUP(AE$164,'Datu ievade'!$C$427:$AG$432,4)</f>
        <v>4350</v>
      </c>
      <c r="AF203" s="53">
        <f>$E203*HLOOKUP(AF$164,'Datu ievade'!$C$427:$AG$432,4)</f>
        <v>4425</v>
      </c>
      <c r="AG203" s="53">
        <f>$E203*HLOOKUP(AG$164,'Datu ievade'!$C$427:$AG$432,4)</f>
        <v>4525</v>
      </c>
      <c r="AH203" s="53"/>
      <c r="AI203"/>
      <c r="AU203" s="994">
        <v>2.02</v>
      </c>
    </row>
    <row r="204" spans="1:47" s="8" customFormat="1" x14ac:dyDescent="0.2">
      <c r="A204" s="28" t="s">
        <v>62</v>
      </c>
      <c r="B204" s="477"/>
      <c r="C204" s="913"/>
      <c r="D204" s="51">
        <v>-30</v>
      </c>
      <c r="E204" s="462">
        <v>-50</v>
      </c>
      <c r="F204" s="53">
        <f>$E204*HLOOKUP(F$164,'Datu ievade'!$C$427:$AG$432,4)</f>
        <v>-54</v>
      </c>
      <c r="G204" s="53">
        <f>$E204*HLOOKUP(G$164,'Datu ievade'!$C$427:$AG$432,4)</f>
        <v>-55.000000000000007</v>
      </c>
      <c r="H204" s="53">
        <f>$E204*HLOOKUP(H$164,'Datu ievade'!$C$427:$AG$432,4)</f>
        <v>-56.000000000000007</v>
      </c>
      <c r="I204" s="53">
        <f>$E204*HLOOKUP(I$164,'Datu ievade'!$C$427:$AG$432,4)</f>
        <v>-56.999999999999993</v>
      </c>
      <c r="J204" s="53">
        <f>$E204*HLOOKUP(J$164,'Datu ievade'!$C$427:$AG$432,4)</f>
        <v>-57.999999999999993</v>
      </c>
      <c r="K204" s="53">
        <f>$E204*HLOOKUP(K$164,'Datu ievade'!$C$427:$AG$432,4)</f>
        <v>-59</v>
      </c>
      <c r="L204" s="53">
        <f>$E204*HLOOKUP(L$164,'Datu ievade'!$C$427:$AG$432,4)</f>
        <v>-60</v>
      </c>
      <c r="M204" s="53">
        <f>$E204*HLOOKUP(M$164,'Datu ievade'!$C$427:$AG$432,4)</f>
        <v>-61</v>
      </c>
      <c r="N204" s="53">
        <f>$E204*HLOOKUP(N$164,'Datu ievade'!$C$427:$AG$432,4)</f>
        <v>-62</v>
      </c>
      <c r="O204" s="53">
        <f>$E204*HLOOKUP(O$164,'Datu ievade'!$C$427:$AG$432,4)</f>
        <v>-63</v>
      </c>
      <c r="P204" s="53">
        <f>$E204*HLOOKUP(P$164,'Datu ievade'!$C$427:$AG$432,4)</f>
        <v>-64.5</v>
      </c>
      <c r="Q204" s="53">
        <f>$E204*HLOOKUP(Q$164,'Datu ievade'!$C$427:$AG$432,4)</f>
        <v>-66</v>
      </c>
      <c r="R204" s="53">
        <f>$E204*HLOOKUP(R$164,'Datu ievade'!$C$427:$AG$432,4)</f>
        <v>-67.5</v>
      </c>
      <c r="S204" s="53">
        <f>$E204*HLOOKUP(S$164,'Datu ievade'!$C$427:$AG$432,4)</f>
        <v>-69</v>
      </c>
      <c r="T204" s="53">
        <f>$E204*HLOOKUP(T$164,'Datu ievade'!$C$427:$AG$432,4)</f>
        <v>-70.5</v>
      </c>
      <c r="U204" s="53">
        <f>$E204*HLOOKUP(U$164,'Datu ievade'!$C$427:$AG$432,4)</f>
        <v>-72</v>
      </c>
      <c r="V204" s="53">
        <f>$E204*HLOOKUP(V$164,'Datu ievade'!$C$427:$AG$432,4)</f>
        <v>-73.5</v>
      </c>
      <c r="W204" s="53">
        <f>$E204*HLOOKUP(W$164,'Datu ievade'!$C$427:$AG$432,4)</f>
        <v>-75</v>
      </c>
      <c r="X204" s="53">
        <f>$E204*HLOOKUP(X$164,'Datu ievade'!$C$427:$AG$432,4)</f>
        <v>-76.5</v>
      </c>
      <c r="Y204" s="53">
        <f>$E204*HLOOKUP(Y$164,'Datu ievade'!$C$427:$AG$432,4)</f>
        <v>-78</v>
      </c>
      <c r="Z204" s="53">
        <f>$E204*HLOOKUP(Z$164,'Datu ievade'!$C$427:$AG$432,4)</f>
        <v>-79.5</v>
      </c>
      <c r="AA204" s="53">
        <f>$E204*HLOOKUP(AA$164,'Datu ievade'!$C$427:$AG$432,4)</f>
        <v>-81</v>
      </c>
      <c r="AB204" s="53">
        <f>$E204*HLOOKUP(AB$164,'Datu ievade'!$C$427:$AG$432,4)</f>
        <v>-82.5</v>
      </c>
      <c r="AC204" s="53">
        <f>$E204*HLOOKUP(AC$164,'Datu ievade'!$C$427:$AG$432,4)</f>
        <v>-84</v>
      </c>
      <c r="AD204" s="53">
        <f>$E204*HLOOKUP(AD$164,'Datu ievade'!$C$427:$AG$432,4)</f>
        <v>-85.5</v>
      </c>
      <c r="AE204" s="53">
        <f>$E204*HLOOKUP(AE$164,'Datu ievade'!$C$427:$AG$432,4)</f>
        <v>-87</v>
      </c>
      <c r="AF204" s="53">
        <f>$E204*HLOOKUP(AF$164,'Datu ievade'!$C$427:$AG$432,4)</f>
        <v>-88.5</v>
      </c>
      <c r="AG204" s="53">
        <f>$E204*HLOOKUP(AG$164,'Datu ievade'!$C$427:$AG$432,4)</f>
        <v>-90.5</v>
      </c>
      <c r="AH204" s="53"/>
      <c r="AI204"/>
      <c r="AU204" s="994">
        <v>2.0299999999999998</v>
      </c>
    </row>
    <row r="205" spans="1:47" s="8" customFormat="1" x14ac:dyDescent="0.2">
      <c r="A205" s="28" t="s">
        <v>63</v>
      </c>
      <c r="B205" s="477"/>
      <c r="C205" s="913"/>
      <c r="D205" s="51"/>
      <c r="E205" s="462">
        <v>0</v>
      </c>
      <c r="F205" s="53">
        <f>$E205*HLOOKUP(F$164,'Datu ievade'!$C$427:$AG$432,4)</f>
        <v>0</v>
      </c>
      <c r="G205" s="53">
        <f>$E205*HLOOKUP(G$164,'Datu ievade'!$C$427:$AG$432,4)</f>
        <v>0</v>
      </c>
      <c r="H205" s="53">
        <f>$E205*HLOOKUP(H$164,'Datu ievade'!$C$427:$AG$432,4)</f>
        <v>0</v>
      </c>
      <c r="I205" s="53">
        <f>$E205*HLOOKUP(I$164,'Datu ievade'!$C$427:$AG$432,4)</f>
        <v>0</v>
      </c>
      <c r="J205" s="53">
        <f>$E205*HLOOKUP(J$164,'Datu ievade'!$C$427:$AG$432,4)</f>
        <v>0</v>
      </c>
      <c r="K205" s="53">
        <f>$E205*HLOOKUP(K$164,'Datu ievade'!$C$427:$AG$432,4)</f>
        <v>0</v>
      </c>
      <c r="L205" s="53">
        <f>$E205*HLOOKUP(L$164,'Datu ievade'!$C$427:$AG$432,4)</f>
        <v>0</v>
      </c>
      <c r="M205" s="53">
        <f>$E205*HLOOKUP(M$164,'Datu ievade'!$C$427:$AG$432,4)</f>
        <v>0</v>
      </c>
      <c r="N205" s="53">
        <f>$E205*HLOOKUP(N$164,'Datu ievade'!$C$427:$AG$432,4)</f>
        <v>0</v>
      </c>
      <c r="O205" s="53">
        <f>$E205*HLOOKUP(O$164,'Datu ievade'!$C$427:$AG$432,4)</f>
        <v>0</v>
      </c>
      <c r="P205" s="53">
        <f>$E205*HLOOKUP(P$164,'Datu ievade'!$C$427:$AG$432,4)</f>
        <v>0</v>
      </c>
      <c r="Q205" s="53">
        <f>$E205*HLOOKUP(Q$164,'Datu ievade'!$C$427:$AG$432,4)</f>
        <v>0</v>
      </c>
      <c r="R205" s="53">
        <f>$E205*HLOOKUP(R$164,'Datu ievade'!$C$427:$AG$432,4)</f>
        <v>0</v>
      </c>
      <c r="S205" s="53">
        <f>$E205*HLOOKUP(S$164,'Datu ievade'!$C$427:$AG$432,4)</f>
        <v>0</v>
      </c>
      <c r="T205" s="53">
        <f>$E205*HLOOKUP(T$164,'Datu ievade'!$C$427:$AG$432,4)</f>
        <v>0</v>
      </c>
      <c r="U205" s="53">
        <f>$E205*HLOOKUP(U$164,'Datu ievade'!$C$427:$AG$432,4)</f>
        <v>0</v>
      </c>
      <c r="V205" s="53">
        <f>$E205*HLOOKUP(V$164,'Datu ievade'!$C$427:$AG$432,4)</f>
        <v>0</v>
      </c>
      <c r="W205" s="53">
        <f>$E205*HLOOKUP(W$164,'Datu ievade'!$C$427:$AG$432,4)</f>
        <v>0</v>
      </c>
      <c r="X205" s="53">
        <f>$E205*HLOOKUP(X$164,'Datu ievade'!$C$427:$AG$432,4)</f>
        <v>0</v>
      </c>
      <c r="Y205" s="53">
        <f>$E205*HLOOKUP(Y$164,'Datu ievade'!$C$427:$AG$432,4)</f>
        <v>0</v>
      </c>
      <c r="Z205" s="53">
        <f>$E205*HLOOKUP(Z$164,'Datu ievade'!$C$427:$AG$432,4)</f>
        <v>0</v>
      </c>
      <c r="AA205" s="53">
        <f>$E205*HLOOKUP(AA$164,'Datu ievade'!$C$427:$AG$432,4)</f>
        <v>0</v>
      </c>
      <c r="AB205" s="53">
        <f>$E205*HLOOKUP(AB$164,'Datu ievade'!$C$427:$AG$432,4)</f>
        <v>0</v>
      </c>
      <c r="AC205" s="53">
        <f>$E205*HLOOKUP(AC$164,'Datu ievade'!$C$427:$AG$432,4)</f>
        <v>0</v>
      </c>
      <c r="AD205" s="53">
        <f>$E205*HLOOKUP(AD$164,'Datu ievade'!$C$427:$AG$432,4)</f>
        <v>0</v>
      </c>
      <c r="AE205" s="53">
        <f>$E205*HLOOKUP(AE$164,'Datu ievade'!$C$427:$AG$432,4)</f>
        <v>0</v>
      </c>
      <c r="AF205" s="53">
        <f>$E205*HLOOKUP(AF$164,'Datu ievade'!$C$427:$AG$432,4)</f>
        <v>0</v>
      </c>
      <c r="AG205" s="53">
        <f>$E205*HLOOKUP(AG$164,'Datu ievade'!$C$427:$AG$432,4)</f>
        <v>0</v>
      </c>
      <c r="AH205" s="53"/>
      <c r="AI205"/>
      <c r="AU205" s="994">
        <v>2.04</v>
      </c>
    </row>
    <row r="206" spans="1:47" s="8" customFormat="1" x14ac:dyDescent="0.2">
      <c r="A206" s="28" t="s">
        <v>64</v>
      </c>
      <c r="B206" s="477"/>
      <c r="C206" s="913"/>
      <c r="D206" s="51"/>
      <c r="E206" s="462">
        <v>0</v>
      </c>
      <c r="F206" s="53">
        <f>$E206*HLOOKUP(F$164,'Datu ievade'!$C$427:$AG$432,4)</f>
        <v>0</v>
      </c>
      <c r="G206" s="53">
        <f>$E206*HLOOKUP(G$164,'Datu ievade'!$C$427:$AG$432,4)</f>
        <v>0</v>
      </c>
      <c r="H206" s="53">
        <f>$E206*HLOOKUP(H$164,'Datu ievade'!$C$427:$AG$432,4)</f>
        <v>0</v>
      </c>
      <c r="I206" s="53">
        <f>$E206*HLOOKUP(I$164,'Datu ievade'!$C$427:$AG$432,4)</f>
        <v>0</v>
      </c>
      <c r="J206" s="53">
        <f>$E206*HLOOKUP(J$164,'Datu ievade'!$C$427:$AG$432,4)</f>
        <v>0</v>
      </c>
      <c r="K206" s="53">
        <f>$E206*HLOOKUP(K$164,'Datu ievade'!$C$427:$AG$432,4)</f>
        <v>0</v>
      </c>
      <c r="L206" s="53">
        <f>$E206*HLOOKUP(L$164,'Datu ievade'!$C$427:$AG$432,4)</f>
        <v>0</v>
      </c>
      <c r="M206" s="53">
        <f>$E206*HLOOKUP(M$164,'Datu ievade'!$C$427:$AG$432,4)</f>
        <v>0</v>
      </c>
      <c r="N206" s="53">
        <f>$E206*HLOOKUP(N$164,'Datu ievade'!$C$427:$AG$432,4)</f>
        <v>0</v>
      </c>
      <c r="O206" s="53">
        <f>$E206*HLOOKUP(O$164,'Datu ievade'!$C$427:$AG$432,4)</f>
        <v>0</v>
      </c>
      <c r="P206" s="53">
        <f>$E206*HLOOKUP(P$164,'Datu ievade'!$C$427:$AG$432,4)</f>
        <v>0</v>
      </c>
      <c r="Q206" s="53">
        <f>$E206*HLOOKUP(Q$164,'Datu ievade'!$C$427:$AG$432,4)</f>
        <v>0</v>
      </c>
      <c r="R206" s="53">
        <f>$E206*HLOOKUP(R$164,'Datu ievade'!$C$427:$AG$432,4)</f>
        <v>0</v>
      </c>
      <c r="S206" s="53">
        <f>$E206*HLOOKUP(S$164,'Datu ievade'!$C$427:$AG$432,4)</f>
        <v>0</v>
      </c>
      <c r="T206" s="53">
        <f>$E206*HLOOKUP(T$164,'Datu ievade'!$C$427:$AG$432,4)</f>
        <v>0</v>
      </c>
      <c r="U206" s="53">
        <f>$E206*HLOOKUP(U$164,'Datu ievade'!$C$427:$AG$432,4)</f>
        <v>0</v>
      </c>
      <c r="V206" s="53">
        <f>$E206*HLOOKUP(V$164,'Datu ievade'!$C$427:$AG$432,4)</f>
        <v>0</v>
      </c>
      <c r="W206" s="53">
        <f>$E206*HLOOKUP(W$164,'Datu ievade'!$C$427:$AG$432,4)</f>
        <v>0</v>
      </c>
      <c r="X206" s="53">
        <f>$E206*HLOOKUP(X$164,'Datu ievade'!$C$427:$AG$432,4)</f>
        <v>0</v>
      </c>
      <c r="Y206" s="53">
        <f>$E206*HLOOKUP(Y$164,'Datu ievade'!$C$427:$AG$432,4)</f>
        <v>0</v>
      </c>
      <c r="Z206" s="53">
        <f>$E206*HLOOKUP(Z$164,'Datu ievade'!$C$427:$AG$432,4)</f>
        <v>0</v>
      </c>
      <c r="AA206" s="53">
        <f>$E206*HLOOKUP(AA$164,'Datu ievade'!$C$427:$AG$432,4)</f>
        <v>0</v>
      </c>
      <c r="AB206" s="53">
        <f>$E206*HLOOKUP(AB$164,'Datu ievade'!$C$427:$AG$432,4)</f>
        <v>0</v>
      </c>
      <c r="AC206" s="53">
        <f>$E206*HLOOKUP(AC$164,'Datu ievade'!$C$427:$AG$432,4)</f>
        <v>0</v>
      </c>
      <c r="AD206" s="53">
        <f>$E206*HLOOKUP(AD$164,'Datu ievade'!$C$427:$AG$432,4)</f>
        <v>0</v>
      </c>
      <c r="AE206" s="53">
        <f>$E206*HLOOKUP(AE$164,'Datu ievade'!$C$427:$AG$432,4)</f>
        <v>0</v>
      </c>
      <c r="AF206" s="53">
        <f>$E206*HLOOKUP(AF$164,'Datu ievade'!$C$427:$AG$432,4)</f>
        <v>0</v>
      </c>
      <c r="AG206" s="53">
        <f>$E206*HLOOKUP(AG$164,'Datu ievade'!$C$427:$AG$432,4)</f>
        <v>0</v>
      </c>
      <c r="AH206" s="53"/>
      <c r="AI206"/>
      <c r="AU206" s="994">
        <v>2.0499999999999998</v>
      </c>
    </row>
    <row r="207" spans="1:47" s="8" customFormat="1" x14ac:dyDescent="0.2">
      <c r="A207" s="28" t="s">
        <v>65</v>
      </c>
      <c r="B207" s="477"/>
      <c r="C207" s="914"/>
      <c r="D207" s="52"/>
      <c r="E207"/>
      <c r="F207" s="604"/>
      <c r="G207" s="604"/>
      <c r="H207" s="604"/>
      <c r="I207" s="604"/>
      <c r="J207" s="604"/>
      <c r="K207" s="604"/>
      <c r="L207" s="604"/>
      <c r="M207" s="604"/>
      <c r="N207" s="604"/>
      <c r="O207" s="604"/>
      <c r="P207" s="604"/>
      <c r="Q207" s="604"/>
      <c r="R207" s="604"/>
      <c r="S207" s="604"/>
      <c r="T207" s="604"/>
      <c r="U207" s="604"/>
      <c r="V207" s="604"/>
      <c r="W207" s="604"/>
      <c r="X207" s="604"/>
      <c r="Y207" s="604"/>
      <c r="Z207" s="604"/>
      <c r="AA207" s="604"/>
      <c r="AB207" s="604"/>
      <c r="AC207" s="604"/>
      <c r="AD207" s="604"/>
      <c r="AE207" s="604"/>
      <c r="AF207" s="604"/>
      <c r="AG207" s="604"/>
      <c r="AH207"/>
      <c r="AI207"/>
      <c r="AU207" s="994">
        <v>2.06</v>
      </c>
    </row>
    <row r="208" spans="1:47" s="8" customFormat="1" x14ac:dyDescent="0.2">
      <c r="A208" s="28" t="s">
        <v>66</v>
      </c>
      <c r="B208" s="477"/>
      <c r="C208" s="913"/>
      <c r="D208" s="51"/>
      <c r="E208" s="462">
        <v>0</v>
      </c>
      <c r="F208" s="53">
        <f>$E208*HLOOKUP(F$164,'Datu ievade'!$C$427:$AG$432,4)</f>
        <v>0</v>
      </c>
      <c r="G208" s="53">
        <f>$E208*HLOOKUP(G$164,'Datu ievade'!$C$427:$AG$432,4)</f>
        <v>0</v>
      </c>
      <c r="H208" s="53">
        <f>$E208*HLOOKUP(H$164,'Datu ievade'!$C$427:$AG$432,4)</f>
        <v>0</v>
      </c>
      <c r="I208" s="53">
        <f>$E208*HLOOKUP(I$164,'Datu ievade'!$C$427:$AG$432,4)</f>
        <v>0</v>
      </c>
      <c r="J208" s="53">
        <f>$E208*HLOOKUP(J$164,'Datu ievade'!$C$427:$AG$432,4)</f>
        <v>0</v>
      </c>
      <c r="K208" s="53">
        <f>$E208*HLOOKUP(K$164,'Datu ievade'!$C$427:$AG$432,4)</f>
        <v>0</v>
      </c>
      <c r="L208" s="53">
        <f>$E208*HLOOKUP(L$164,'Datu ievade'!$C$427:$AG$432,4)</f>
        <v>0</v>
      </c>
      <c r="M208" s="53">
        <f>$E208*HLOOKUP(M$164,'Datu ievade'!$C$427:$AG$432,4)</f>
        <v>0</v>
      </c>
      <c r="N208" s="53">
        <f>$E208*HLOOKUP(N$164,'Datu ievade'!$C$427:$AG$432,4)</f>
        <v>0</v>
      </c>
      <c r="O208" s="53">
        <f>$E208*HLOOKUP(O$164,'Datu ievade'!$C$427:$AG$432,4)</f>
        <v>0</v>
      </c>
      <c r="P208" s="53">
        <f>$E208*HLOOKUP(P$164,'Datu ievade'!$C$427:$AG$432,4)</f>
        <v>0</v>
      </c>
      <c r="Q208" s="53">
        <f>$E208*HLOOKUP(Q$164,'Datu ievade'!$C$427:$AG$432,4)</f>
        <v>0</v>
      </c>
      <c r="R208" s="53">
        <f>$E208*HLOOKUP(R$164,'Datu ievade'!$C$427:$AG$432,4)</f>
        <v>0</v>
      </c>
      <c r="S208" s="53">
        <f>$E208*HLOOKUP(S$164,'Datu ievade'!$C$427:$AG$432,4)</f>
        <v>0</v>
      </c>
      <c r="T208" s="53">
        <f>$E208*HLOOKUP(T$164,'Datu ievade'!$C$427:$AG$432,4)</f>
        <v>0</v>
      </c>
      <c r="U208" s="53">
        <f>$E208*HLOOKUP(U$164,'Datu ievade'!$C$427:$AG$432,4)</f>
        <v>0</v>
      </c>
      <c r="V208" s="53">
        <f>$E208*HLOOKUP(V$164,'Datu ievade'!$C$427:$AG$432,4)</f>
        <v>0</v>
      </c>
      <c r="W208" s="53">
        <f>$E208*HLOOKUP(W$164,'Datu ievade'!$C$427:$AG$432,4)</f>
        <v>0</v>
      </c>
      <c r="X208" s="53">
        <f>$E208*HLOOKUP(X$164,'Datu ievade'!$C$427:$AG$432,4)</f>
        <v>0</v>
      </c>
      <c r="Y208" s="53">
        <f>$E208*HLOOKUP(Y$164,'Datu ievade'!$C$427:$AG$432,4)</f>
        <v>0</v>
      </c>
      <c r="Z208" s="53">
        <f>$E208*HLOOKUP(Z$164,'Datu ievade'!$C$427:$AG$432,4)</f>
        <v>0</v>
      </c>
      <c r="AA208" s="53">
        <f>$E208*HLOOKUP(AA$164,'Datu ievade'!$C$427:$AG$432,4)</f>
        <v>0</v>
      </c>
      <c r="AB208" s="53">
        <f>$E208*HLOOKUP(AB$164,'Datu ievade'!$C$427:$AG$432,4)</f>
        <v>0</v>
      </c>
      <c r="AC208" s="53">
        <f>$E208*HLOOKUP(AC$164,'Datu ievade'!$C$427:$AG$432,4)</f>
        <v>0</v>
      </c>
      <c r="AD208" s="53">
        <f>$E208*HLOOKUP(AD$164,'Datu ievade'!$C$427:$AG$432,4)</f>
        <v>0</v>
      </c>
      <c r="AE208" s="53">
        <f>$E208*HLOOKUP(AE$164,'Datu ievade'!$C$427:$AG$432,4)</f>
        <v>0</v>
      </c>
      <c r="AF208" s="53">
        <f>$E208*HLOOKUP(AF$164,'Datu ievade'!$C$427:$AG$432,4)</f>
        <v>0</v>
      </c>
      <c r="AG208" s="53">
        <f>$E208*HLOOKUP(AG$164,'Datu ievade'!$C$427:$AG$432,4)</f>
        <v>0</v>
      </c>
      <c r="AH208" s="244"/>
      <c r="AI208" s="249"/>
      <c r="AU208" s="994">
        <v>2.0699999999999998</v>
      </c>
    </row>
    <row r="209" spans="1:47" s="8" customFormat="1" x14ac:dyDescent="0.2">
      <c r="A209" s="28" t="s">
        <v>67</v>
      </c>
      <c r="B209" s="477"/>
      <c r="C209" s="604"/>
      <c r="D209" s="53"/>
      <c r="E209" s="53">
        <f t="shared" ref="E209:AG209" si="7">E208*0.2409</f>
        <v>0</v>
      </c>
      <c r="F209" s="53">
        <f t="shared" si="7"/>
        <v>0</v>
      </c>
      <c r="G209" s="53">
        <f t="shared" si="7"/>
        <v>0</v>
      </c>
      <c r="H209" s="53">
        <f t="shared" si="7"/>
        <v>0</v>
      </c>
      <c r="I209" s="53">
        <f t="shared" si="7"/>
        <v>0</v>
      </c>
      <c r="J209" s="53">
        <f t="shared" si="7"/>
        <v>0</v>
      </c>
      <c r="K209" s="53">
        <f t="shared" si="7"/>
        <v>0</v>
      </c>
      <c r="L209" s="53">
        <f t="shared" si="7"/>
        <v>0</v>
      </c>
      <c r="M209" s="53">
        <f t="shared" si="7"/>
        <v>0</v>
      </c>
      <c r="N209" s="53">
        <f t="shared" si="7"/>
        <v>0</v>
      </c>
      <c r="O209" s="53">
        <f t="shared" si="7"/>
        <v>0</v>
      </c>
      <c r="P209" s="53">
        <f t="shared" si="7"/>
        <v>0</v>
      </c>
      <c r="Q209" s="53">
        <f t="shared" si="7"/>
        <v>0</v>
      </c>
      <c r="R209" s="53">
        <f t="shared" si="7"/>
        <v>0</v>
      </c>
      <c r="S209" s="53">
        <f t="shared" si="7"/>
        <v>0</v>
      </c>
      <c r="T209" s="53">
        <f t="shared" si="7"/>
        <v>0</v>
      </c>
      <c r="U209" s="53">
        <f t="shared" si="7"/>
        <v>0</v>
      </c>
      <c r="V209" s="53">
        <f t="shared" si="7"/>
        <v>0</v>
      </c>
      <c r="W209" s="53">
        <f t="shared" si="7"/>
        <v>0</v>
      </c>
      <c r="X209" s="53">
        <f t="shared" si="7"/>
        <v>0</v>
      </c>
      <c r="Y209" s="53">
        <f t="shared" si="7"/>
        <v>0</v>
      </c>
      <c r="Z209" s="53">
        <f t="shared" si="7"/>
        <v>0</v>
      </c>
      <c r="AA209" s="53">
        <f t="shared" si="7"/>
        <v>0</v>
      </c>
      <c r="AB209" s="53">
        <f t="shared" si="7"/>
        <v>0</v>
      </c>
      <c r="AC209" s="53">
        <f t="shared" si="7"/>
        <v>0</v>
      </c>
      <c r="AD209" s="53">
        <f t="shared" si="7"/>
        <v>0</v>
      </c>
      <c r="AE209" s="53">
        <f t="shared" si="7"/>
        <v>0</v>
      </c>
      <c r="AF209" s="53">
        <f t="shared" si="7"/>
        <v>0</v>
      </c>
      <c r="AG209" s="53">
        <f t="shared" si="7"/>
        <v>0</v>
      </c>
      <c r="AH209" s="53"/>
      <c r="AI209" s="249"/>
      <c r="AU209" s="994">
        <v>2.08</v>
      </c>
    </row>
    <row r="210" spans="1:47" s="8" customFormat="1" x14ac:dyDescent="0.2">
      <c r="A210" s="28" t="s">
        <v>68</v>
      </c>
      <c r="B210" s="477"/>
      <c r="C210" s="913"/>
      <c r="D210" s="51"/>
      <c r="E210" s="462">
        <v>0</v>
      </c>
      <c r="F210" s="53">
        <f>$E210*HLOOKUP(F$164,'Datu ievade'!$C$427:$AG$432,4)</f>
        <v>0</v>
      </c>
      <c r="G210" s="53">
        <f>$E210*HLOOKUP(G$164,'Datu ievade'!$C$427:$AG$432,4)</f>
        <v>0</v>
      </c>
      <c r="H210" s="53">
        <f>$E210*HLOOKUP(H$164,'Datu ievade'!$C$427:$AG$432,4)</f>
        <v>0</v>
      </c>
      <c r="I210" s="53">
        <f>$E210*HLOOKUP(I$164,'Datu ievade'!$C$427:$AG$432,4)</f>
        <v>0</v>
      </c>
      <c r="J210" s="53">
        <f>$E210*HLOOKUP(J$164,'Datu ievade'!$C$427:$AG$432,4)</f>
        <v>0</v>
      </c>
      <c r="K210" s="53">
        <f>$E210*HLOOKUP(K$164,'Datu ievade'!$C$427:$AG$432,4)</f>
        <v>0</v>
      </c>
      <c r="L210" s="53">
        <f>$E210*HLOOKUP(L$164,'Datu ievade'!$C$427:$AG$432,4)</f>
        <v>0</v>
      </c>
      <c r="M210" s="53">
        <f>$E210*HLOOKUP(M$164,'Datu ievade'!$C$427:$AG$432,4)</f>
        <v>0</v>
      </c>
      <c r="N210" s="53">
        <f>$E210*HLOOKUP(N$164,'Datu ievade'!$C$427:$AG$432,4)</f>
        <v>0</v>
      </c>
      <c r="O210" s="53">
        <f>$E210*HLOOKUP(O$164,'Datu ievade'!$C$427:$AG$432,4)</f>
        <v>0</v>
      </c>
      <c r="P210" s="53">
        <f>$E210*HLOOKUP(P$164,'Datu ievade'!$C$427:$AG$432,4)</f>
        <v>0</v>
      </c>
      <c r="Q210" s="53">
        <f>$E210*HLOOKUP(Q$164,'Datu ievade'!$C$427:$AG$432,4)</f>
        <v>0</v>
      </c>
      <c r="R210" s="53">
        <f>$E210*HLOOKUP(R$164,'Datu ievade'!$C$427:$AG$432,4)</f>
        <v>0</v>
      </c>
      <c r="S210" s="53">
        <f>$E210*HLOOKUP(S$164,'Datu ievade'!$C$427:$AG$432,4)</f>
        <v>0</v>
      </c>
      <c r="T210" s="53">
        <f>$E210*HLOOKUP(T$164,'Datu ievade'!$C$427:$AG$432,4)</f>
        <v>0</v>
      </c>
      <c r="U210" s="53">
        <f>$E210*HLOOKUP(U$164,'Datu ievade'!$C$427:$AG$432,4)</f>
        <v>0</v>
      </c>
      <c r="V210" s="53">
        <f>$E210*HLOOKUP(V$164,'Datu ievade'!$C$427:$AG$432,4)</f>
        <v>0</v>
      </c>
      <c r="W210" s="53">
        <f>$E210*HLOOKUP(W$164,'Datu ievade'!$C$427:$AG$432,4)</f>
        <v>0</v>
      </c>
      <c r="X210" s="53">
        <f>$E210*HLOOKUP(X$164,'Datu ievade'!$C$427:$AG$432,4)</f>
        <v>0</v>
      </c>
      <c r="Y210" s="53">
        <f>$E210*HLOOKUP(Y$164,'Datu ievade'!$C$427:$AG$432,4)</f>
        <v>0</v>
      </c>
      <c r="Z210" s="53">
        <f>$E210*HLOOKUP(Z$164,'Datu ievade'!$C$427:$AG$432,4)</f>
        <v>0</v>
      </c>
      <c r="AA210" s="53">
        <f>$E210*HLOOKUP(AA$164,'Datu ievade'!$C$427:$AG$432,4)</f>
        <v>0</v>
      </c>
      <c r="AB210" s="53">
        <f>$E210*HLOOKUP(AB$164,'Datu ievade'!$C$427:$AG$432,4)</f>
        <v>0</v>
      </c>
      <c r="AC210" s="53">
        <f>$E210*HLOOKUP(AC$164,'Datu ievade'!$C$427:$AG$432,4)</f>
        <v>0</v>
      </c>
      <c r="AD210" s="53">
        <f>$E210*HLOOKUP(AD$164,'Datu ievade'!$C$427:$AG$432,4)</f>
        <v>0</v>
      </c>
      <c r="AE210" s="53">
        <f>$E210*HLOOKUP(AE$164,'Datu ievade'!$C$427:$AG$432,4)</f>
        <v>0</v>
      </c>
      <c r="AF210" s="53">
        <f>$E210*HLOOKUP(AF$164,'Datu ievade'!$C$427:$AG$432,4)</f>
        <v>0</v>
      </c>
      <c r="AG210" s="53">
        <f>$E210*HLOOKUP(AG$164,'Datu ievade'!$C$427:$AG$432,4)</f>
        <v>0</v>
      </c>
      <c r="AH210" s="244"/>
      <c r="AI210" s="249"/>
      <c r="AU210" s="994">
        <v>2.09</v>
      </c>
    </row>
    <row r="211" spans="1:47" s="8" customFormat="1" ht="15.75" x14ac:dyDescent="0.2">
      <c r="A211" s="503" t="s">
        <v>393</v>
      </c>
      <c r="B211" s="4"/>
      <c r="C211"/>
      <c r="D211"/>
      <c r="E211"/>
      <c r="F211"/>
      <c r="G211"/>
      <c r="H211"/>
      <c r="I211"/>
      <c r="J211"/>
      <c r="K211"/>
      <c r="L211"/>
      <c r="M211"/>
      <c r="N211"/>
      <c r="O211"/>
      <c r="P211"/>
      <c r="Q211"/>
      <c r="R211"/>
      <c r="S211"/>
      <c r="T211"/>
      <c r="U211"/>
      <c r="V211"/>
      <c r="W211"/>
      <c r="X211"/>
      <c r="Y211"/>
      <c r="Z211"/>
      <c r="AA211"/>
      <c r="AB211"/>
      <c r="AC211"/>
      <c r="AD211"/>
      <c r="AE211"/>
      <c r="AF211"/>
      <c r="AG211"/>
      <c r="AH211"/>
      <c r="AI211"/>
      <c r="AU211" s="994">
        <v>2.1</v>
      </c>
    </row>
    <row r="212" spans="1:47" s="248" customFormat="1" x14ac:dyDescent="0.2">
      <c r="A212" s="245"/>
      <c r="B212" s="246">
        <f>B29</f>
        <v>2012</v>
      </c>
      <c r="C212" s="190">
        <f>B212+1</f>
        <v>2013</v>
      </c>
      <c r="D212" s="190">
        <f t="shared" ref="D212:AG212" si="8">C212+1</f>
        <v>2014</v>
      </c>
      <c r="E212" s="190">
        <f t="shared" si="8"/>
        <v>2015</v>
      </c>
      <c r="F212" s="190">
        <f t="shared" si="8"/>
        <v>2016</v>
      </c>
      <c r="G212" s="190">
        <f t="shared" si="8"/>
        <v>2017</v>
      </c>
      <c r="H212" s="190">
        <f t="shared" si="8"/>
        <v>2018</v>
      </c>
      <c r="I212" s="190">
        <f t="shared" si="8"/>
        <v>2019</v>
      </c>
      <c r="J212" s="190">
        <f t="shared" si="8"/>
        <v>2020</v>
      </c>
      <c r="K212" s="190">
        <f t="shared" si="8"/>
        <v>2021</v>
      </c>
      <c r="L212" s="190">
        <f t="shared" si="8"/>
        <v>2022</v>
      </c>
      <c r="M212" s="190">
        <f t="shared" si="8"/>
        <v>2023</v>
      </c>
      <c r="N212" s="190">
        <f t="shared" si="8"/>
        <v>2024</v>
      </c>
      <c r="O212" s="190">
        <f t="shared" si="8"/>
        <v>2025</v>
      </c>
      <c r="P212" s="190">
        <f t="shared" si="8"/>
        <v>2026</v>
      </c>
      <c r="Q212" s="190">
        <f t="shared" si="8"/>
        <v>2027</v>
      </c>
      <c r="R212" s="190">
        <f t="shared" si="8"/>
        <v>2028</v>
      </c>
      <c r="S212" s="190">
        <f t="shared" si="8"/>
        <v>2029</v>
      </c>
      <c r="T212" s="190">
        <f t="shared" si="8"/>
        <v>2030</v>
      </c>
      <c r="U212" s="190">
        <f t="shared" si="8"/>
        <v>2031</v>
      </c>
      <c r="V212" s="190">
        <f t="shared" si="8"/>
        <v>2032</v>
      </c>
      <c r="W212" s="190">
        <f t="shared" si="8"/>
        <v>2033</v>
      </c>
      <c r="X212" s="190">
        <f t="shared" si="8"/>
        <v>2034</v>
      </c>
      <c r="Y212" s="190">
        <f t="shared" si="8"/>
        <v>2035</v>
      </c>
      <c r="Z212" s="190">
        <f t="shared" si="8"/>
        <v>2036</v>
      </c>
      <c r="AA212" s="190">
        <f t="shared" si="8"/>
        <v>2037</v>
      </c>
      <c r="AB212" s="190">
        <f t="shared" si="8"/>
        <v>2038</v>
      </c>
      <c r="AC212" s="190">
        <f t="shared" si="8"/>
        <v>2039</v>
      </c>
      <c r="AD212" s="190">
        <f t="shared" si="8"/>
        <v>2040</v>
      </c>
      <c r="AE212" s="190">
        <f t="shared" si="8"/>
        <v>2041</v>
      </c>
      <c r="AF212" s="190">
        <f t="shared" si="8"/>
        <v>2042</v>
      </c>
      <c r="AG212" s="190">
        <f t="shared" si="8"/>
        <v>2043</v>
      </c>
      <c r="AH212" s="190"/>
      <c r="AI212" s="247"/>
      <c r="AU212" s="994">
        <v>2.11</v>
      </c>
    </row>
    <row r="213" spans="1:47" s="8" customFormat="1" ht="13.5" x14ac:dyDescent="0.2">
      <c r="A213" s="50" t="s">
        <v>58</v>
      </c>
      <c r="B213" s="23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c r="AU213" s="994">
        <v>2.12</v>
      </c>
    </row>
    <row r="214" spans="1:47" s="8" customFormat="1" x14ac:dyDescent="0.2">
      <c r="A214" s="18" t="s">
        <v>59</v>
      </c>
      <c r="B214" s="90"/>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c r="AU214" s="994">
        <v>2.13</v>
      </c>
    </row>
    <row r="215" spans="1:47" s="8" customFormat="1" x14ac:dyDescent="0.2">
      <c r="A215" s="18" t="s">
        <v>60</v>
      </c>
      <c r="B215" s="471">
        <f>B168+B191</f>
        <v>3500</v>
      </c>
      <c r="C215" s="471">
        <f>'Datu ievade'!C168+C191</f>
        <v>3570</v>
      </c>
      <c r="D215" s="471">
        <f>'Datu ievade'!D168+'Datu ievade'!D191</f>
        <v>3920</v>
      </c>
      <c r="E215" s="471">
        <f>'Datu ievade'!E168+'Datu ievade'!E191</f>
        <v>4010</v>
      </c>
      <c r="F215" s="471">
        <f>'Datu ievade'!F168+'Datu ievade'!F191</f>
        <v>4110</v>
      </c>
      <c r="G215" s="471">
        <f>'Datu ievade'!G168+'Datu ievade'!G191</f>
        <v>4186.0000000000009</v>
      </c>
      <c r="H215" s="471">
        <f>'Datu ievade'!H168+'Datu ievade'!H191</f>
        <v>4262</v>
      </c>
      <c r="I215" s="471">
        <f>'Datu ievade'!I168+'Datu ievade'!I191</f>
        <v>4338</v>
      </c>
      <c r="J215" s="471">
        <f>'Datu ievade'!J168+'Datu ievade'!J191</f>
        <v>4414</v>
      </c>
      <c r="K215" s="471">
        <f>'Datu ievade'!K168+'Datu ievade'!K191</f>
        <v>4490</v>
      </c>
      <c r="L215" s="471">
        <f>'Datu ievade'!L168+'Datu ievade'!L191</f>
        <v>4566</v>
      </c>
      <c r="M215" s="471">
        <f>'Datu ievade'!M168+'Datu ievade'!M191</f>
        <v>4642</v>
      </c>
      <c r="N215" s="471">
        <f>'Datu ievade'!N168+'Datu ievade'!N191</f>
        <v>4718</v>
      </c>
      <c r="O215" s="471">
        <f>'Datu ievade'!O168+'Datu ievade'!O191</f>
        <v>4797</v>
      </c>
      <c r="P215" s="471">
        <f>'Datu ievade'!P168+'Datu ievade'!P191</f>
        <v>4911</v>
      </c>
      <c r="Q215" s="471">
        <f>'Datu ievade'!Q168+'Datu ievade'!Q191</f>
        <v>5025</v>
      </c>
      <c r="R215" s="471">
        <f>'Datu ievade'!R168+'Datu ievade'!R191</f>
        <v>5139</v>
      </c>
      <c r="S215" s="471">
        <f>'Datu ievade'!S168+'Datu ievade'!S191</f>
        <v>5253</v>
      </c>
      <c r="T215" s="471">
        <f>'Datu ievade'!T168+'Datu ievade'!T191</f>
        <v>5367</v>
      </c>
      <c r="U215" s="471">
        <f>'Datu ievade'!U168+'Datu ievade'!U191</f>
        <v>5481</v>
      </c>
      <c r="V215" s="471">
        <f>'Datu ievade'!V168+'Datu ievade'!V191</f>
        <v>5595</v>
      </c>
      <c r="W215" s="471">
        <f>'Datu ievade'!W168+'Datu ievade'!W191</f>
        <v>5709</v>
      </c>
      <c r="X215" s="471">
        <f>'Datu ievade'!X168+'Datu ievade'!X191</f>
        <v>5823</v>
      </c>
      <c r="Y215" s="471">
        <f>'Datu ievade'!Y168+'Datu ievade'!Y191</f>
        <v>5937</v>
      </c>
      <c r="Z215" s="471">
        <f>'Datu ievade'!Z168+'Datu ievade'!Z191</f>
        <v>6051</v>
      </c>
      <c r="AA215" s="471">
        <f>'Datu ievade'!AA168+'Datu ievade'!AA191</f>
        <v>6165</v>
      </c>
      <c r="AB215" s="471">
        <f>'Datu ievade'!AB168+'Datu ievade'!AB191</f>
        <v>6279</v>
      </c>
      <c r="AC215" s="471">
        <f>'Datu ievade'!AC168+'Datu ievade'!AC191</f>
        <v>6393</v>
      </c>
      <c r="AD215" s="471">
        <f>'Datu ievade'!AD168+'Datu ievade'!AD191</f>
        <v>6507</v>
      </c>
      <c r="AE215" s="471">
        <f>'Datu ievade'!AE168+'Datu ievade'!AE191</f>
        <v>6621</v>
      </c>
      <c r="AF215" s="471">
        <f>'Datu ievade'!AF168+'Datu ievade'!AF191</f>
        <v>6738</v>
      </c>
      <c r="AG215" s="471">
        <f>'Datu ievade'!AG168+'Datu ievade'!AG191</f>
        <v>6890</v>
      </c>
      <c r="AH215" s="471"/>
      <c r="AI215" s="249"/>
      <c r="AU215" s="994">
        <v>2.14</v>
      </c>
    </row>
    <row r="216" spans="1:47" s="8" customFormat="1" x14ac:dyDescent="0.2">
      <c r="A216" s="18" t="s">
        <v>61</v>
      </c>
      <c r="B216" s="471">
        <f>B169+B192</f>
        <v>2700</v>
      </c>
      <c r="C216" s="471">
        <f>'Datu ievade'!C169+C192</f>
        <v>2754</v>
      </c>
      <c r="D216" s="471">
        <f>'Datu ievade'!D169+'Datu ievade'!D192</f>
        <v>2908</v>
      </c>
      <c r="E216" s="471">
        <f>'Datu ievade'!E169+'Datu ievade'!E192</f>
        <v>5362</v>
      </c>
      <c r="F216" s="471">
        <f>'Datu ievade'!F169+'Datu ievade'!F192</f>
        <v>5616</v>
      </c>
      <c r="G216" s="471">
        <f>'Datu ievade'!G169+'Datu ievade'!G192</f>
        <v>5720</v>
      </c>
      <c r="H216" s="471">
        <f>'Datu ievade'!H169+'Datu ievade'!H192</f>
        <v>5824.0000000000009</v>
      </c>
      <c r="I216" s="471">
        <f>'Datu ievade'!I169+'Datu ievade'!I192</f>
        <v>5927.9999999999991</v>
      </c>
      <c r="J216" s="471">
        <f>'Datu ievade'!J169+'Datu ievade'!J192</f>
        <v>6032</v>
      </c>
      <c r="K216" s="471">
        <f>'Datu ievade'!K169+'Datu ievade'!K192</f>
        <v>6136</v>
      </c>
      <c r="L216" s="471">
        <f>'Datu ievade'!L169+'Datu ievade'!L192</f>
        <v>6240</v>
      </c>
      <c r="M216" s="471">
        <f>'Datu ievade'!M169+'Datu ievade'!M192</f>
        <v>6344</v>
      </c>
      <c r="N216" s="471">
        <f>'Datu ievade'!N169+'Datu ievade'!N192</f>
        <v>6448</v>
      </c>
      <c r="O216" s="471">
        <f>'Datu ievade'!O169+'Datu ievade'!O192</f>
        <v>6552</v>
      </c>
      <c r="P216" s="471">
        <f>'Datu ievade'!P169+'Datu ievade'!P192</f>
        <v>6708</v>
      </c>
      <c r="Q216" s="471">
        <f>'Datu ievade'!Q169+'Datu ievade'!Q192</f>
        <v>6864</v>
      </c>
      <c r="R216" s="471">
        <f>'Datu ievade'!R169+'Datu ievade'!R192</f>
        <v>7020</v>
      </c>
      <c r="S216" s="471">
        <f>'Datu ievade'!S169+'Datu ievade'!S192</f>
        <v>7175.9999999999991</v>
      </c>
      <c r="T216" s="471">
        <f>'Datu ievade'!T169+'Datu ievade'!T192</f>
        <v>7332</v>
      </c>
      <c r="U216" s="471">
        <f>'Datu ievade'!U169+'Datu ievade'!U192</f>
        <v>7488</v>
      </c>
      <c r="V216" s="471">
        <f>'Datu ievade'!V169+'Datu ievade'!V192</f>
        <v>7644</v>
      </c>
      <c r="W216" s="471">
        <f>'Datu ievade'!W169+'Datu ievade'!W192</f>
        <v>7800</v>
      </c>
      <c r="X216" s="471">
        <f>'Datu ievade'!X169+'Datu ievade'!X192</f>
        <v>7956</v>
      </c>
      <c r="Y216" s="471">
        <f>'Datu ievade'!Y169+'Datu ievade'!Y192</f>
        <v>8112</v>
      </c>
      <c r="Z216" s="471">
        <f>'Datu ievade'!Z169+'Datu ievade'!Z192</f>
        <v>8268</v>
      </c>
      <c r="AA216" s="471">
        <f>'Datu ievade'!AA169+'Datu ievade'!AA192</f>
        <v>8424</v>
      </c>
      <c r="AB216" s="471">
        <f>'Datu ievade'!AB169+'Datu ievade'!AB192</f>
        <v>8580</v>
      </c>
      <c r="AC216" s="471">
        <f>'Datu ievade'!AC169+'Datu ievade'!AC192</f>
        <v>8736</v>
      </c>
      <c r="AD216" s="471">
        <f>'Datu ievade'!AD169+'Datu ievade'!AD192</f>
        <v>8892</v>
      </c>
      <c r="AE216" s="471">
        <f>'Datu ievade'!AE169+'Datu ievade'!AE192</f>
        <v>9048</v>
      </c>
      <c r="AF216" s="471">
        <f>'Datu ievade'!AF169+'Datu ievade'!AF192</f>
        <v>9204</v>
      </c>
      <c r="AG216" s="471">
        <f>'Datu ievade'!AG169+'Datu ievade'!AG192</f>
        <v>9412</v>
      </c>
      <c r="AH216" s="471"/>
      <c r="AI216" s="249"/>
      <c r="AU216" s="994">
        <v>2.15</v>
      </c>
    </row>
    <row r="217" spans="1:47" s="8" customFormat="1" x14ac:dyDescent="0.2">
      <c r="A217" s="18" t="s">
        <v>62</v>
      </c>
      <c r="B217" s="471">
        <f>'Datu ievade'!B170+'Datu ievade'!B193</f>
        <v>850</v>
      </c>
      <c r="C217" s="471">
        <f>'Datu ievade'!C170+C193</f>
        <v>867</v>
      </c>
      <c r="D217" s="471">
        <f>'Datu ievade'!D170+'Datu ievade'!D193</f>
        <v>854</v>
      </c>
      <c r="E217" s="471">
        <f>'Datu ievade'!E170+'Datu ievade'!E193</f>
        <v>829</v>
      </c>
      <c r="F217" s="471">
        <f>'Datu ievade'!F170+'Datu ievade'!F193</f>
        <v>840.24000000000012</v>
      </c>
      <c r="G217" s="471">
        <f>'Datu ievade'!G170+'Datu ievade'!G193</f>
        <v>855.80000000000007</v>
      </c>
      <c r="H217" s="471">
        <f>'Datu ievade'!H170+'Datu ievade'!H193</f>
        <v>871.36000000000013</v>
      </c>
      <c r="I217" s="471">
        <f>'Datu ievade'!I170+'Datu ievade'!I193</f>
        <v>886.91999999999985</v>
      </c>
      <c r="J217" s="471">
        <f>'Datu ievade'!J170+'Datu ievade'!J193</f>
        <v>902.4799999999999</v>
      </c>
      <c r="K217" s="471">
        <f>'Datu ievade'!K170+'Datu ievade'!K193</f>
        <v>918.04</v>
      </c>
      <c r="L217" s="471">
        <f>'Datu ievade'!L170+'Datu ievade'!L193</f>
        <v>933.6</v>
      </c>
      <c r="M217" s="471">
        <f>'Datu ievade'!M170+'Datu ievade'!M193</f>
        <v>949.16</v>
      </c>
      <c r="N217" s="471">
        <f>'Datu ievade'!N170+'Datu ievade'!N193</f>
        <v>964.72</v>
      </c>
      <c r="O217" s="471">
        <f>'Datu ievade'!O170+'Datu ievade'!O193</f>
        <v>980.28</v>
      </c>
      <c r="P217" s="471">
        <f>'Datu ievade'!P170+'Datu ievade'!P193</f>
        <v>1003.62</v>
      </c>
      <c r="Q217" s="471">
        <f>'Datu ievade'!Q170+'Datu ievade'!Q193</f>
        <v>1026.96</v>
      </c>
      <c r="R217" s="471">
        <f>'Datu ievade'!R170+'Datu ievade'!R193</f>
        <v>1050.3</v>
      </c>
      <c r="S217" s="471">
        <f>'Datu ievade'!S170+'Datu ievade'!S193</f>
        <v>1073.6400000000001</v>
      </c>
      <c r="T217" s="471">
        <f>'Datu ievade'!T170+'Datu ievade'!T193</f>
        <v>1096.98</v>
      </c>
      <c r="U217" s="471">
        <f>'Datu ievade'!U170+'Datu ievade'!U193</f>
        <v>1120.32</v>
      </c>
      <c r="V217" s="471">
        <f>'Datu ievade'!V170+'Datu ievade'!V193</f>
        <v>1143.6600000000001</v>
      </c>
      <c r="W217" s="471">
        <f>'Datu ievade'!W170+'Datu ievade'!W193</f>
        <v>1167</v>
      </c>
      <c r="X217" s="471">
        <f>'Datu ievade'!X170+'Datu ievade'!X193</f>
        <v>1190.3399999999999</v>
      </c>
      <c r="Y217" s="471">
        <f>'Datu ievade'!Y170+'Datu ievade'!Y193</f>
        <v>1213.68</v>
      </c>
      <c r="Z217" s="471">
        <f>'Datu ievade'!Z170+'Datu ievade'!Z193</f>
        <v>1237.02</v>
      </c>
      <c r="AA217" s="471">
        <f>'Datu ievade'!AA170+'Datu ievade'!AA193</f>
        <v>1260.3599999999999</v>
      </c>
      <c r="AB217" s="471">
        <f>'Datu ievade'!AB170+'Datu ievade'!AB193</f>
        <v>1283.7</v>
      </c>
      <c r="AC217" s="471">
        <f>'Datu ievade'!AC170+'Datu ievade'!AC193</f>
        <v>1307.04</v>
      </c>
      <c r="AD217" s="471">
        <f>'Datu ievade'!AD170+'Datu ievade'!AD193</f>
        <v>1330.38</v>
      </c>
      <c r="AE217" s="471">
        <f>'Datu ievade'!AE170+'Datu ievade'!AE193</f>
        <v>1353.72</v>
      </c>
      <c r="AF217" s="471">
        <f>'Datu ievade'!AF170+'Datu ievade'!AF193</f>
        <v>1377.06</v>
      </c>
      <c r="AG217" s="471">
        <f>'Datu ievade'!AG170+'Datu ievade'!AG193</f>
        <v>1408.18</v>
      </c>
      <c r="AH217" s="471"/>
      <c r="AI217" s="249"/>
      <c r="AU217" s="994">
        <v>2.16</v>
      </c>
    </row>
    <row r="218" spans="1:47" s="8" customFormat="1" x14ac:dyDescent="0.2">
      <c r="A218" s="18" t="s">
        <v>63</v>
      </c>
      <c r="B218" s="471">
        <f>'Datu ievade'!B171+'Datu ievade'!B194</f>
        <v>700</v>
      </c>
      <c r="C218" s="471">
        <f>'Datu ievade'!C171+C194</f>
        <v>714</v>
      </c>
      <c r="D218" s="471">
        <f>'Datu ievade'!D171+'Datu ievade'!D194</f>
        <v>728</v>
      </c>
      <c r="E218" s="471">
        <f>'Datu ievade'!E171+'Datu ievade'!E194</f>
        <v>542</v>
      </c>
      <c r="F218" s="471">
        <f>'Datu ievade'!F171+'Datu ievade'!F194</f>
        <v>540</v>
      </c>
      <c r="G218" s="471">
        <f>'Datu ievade'!G171+'Datu ievade'!G194</f>
        <v>550.00000000000011</v>
      </c>
      <c r="H218" s="471">
        <f>'Datu ievade'!H171+'Datu ievade'!H194</f>
        <v>560.00000000000011</v>
      </c>
      <c r="I218" s="471">
        <f>'Datu ievade'!I171+'Datu ievade'!I194</f>
        <v>569.99999999999989</v>
      </c>
      <c r="J218" s="471">
        <f>'Datu ievade'!J171+'Datu ievade'!J194</f>
        <v>580</v>
      </c>
      <c r="K218" s="471">
        <f>'Datu ievade'!K171+'Datu ievade'!K194</f>
        <v>590</v>
      </c>
      <c r="L218" s="471">
        <f>'Datu ievade'!L171+'Datu ievade'!L194</f>
        <v>600</v>
      </c>
      <c r="M218" s="471">
        <f>'Datu ievade'!M171+'Datu ievade'!M194</f>
        <v>610</v>
      </c>
      <c r="N218" s="471">
        <f>'Datu ievade'!N171+'Datu ievade'!N194</f>
        <v>620</v>
      </c>
      <c r="O218" s="471">
        <f>'Datu ievade'!O171+'Datu ievade'!O194</f>
        <v>630</v>
      </c>
      <c r="P218" s="471">
        <f>'Datu ievade'!P171+'Datu ievade'!P194</f>
        <v>645</v>
      </c>
      <c r="Q218" s="471">
        <f>'Datu ievade'!Q171+'Datu ievade'!Q194</f>
        <v>660</v>
      </c>
      <c r="R218" s="471">
        <f>'Datu ievade'!R171+'Datu ievade'!R194</f>
        <v>675.00000000000011</v>
      </c>
      <c r="S218" s="471">
        <f>'Datu ievade'!S171+'Datu ievade'!S194</f>
        <v>689.99999999999989</v>
      </c>
      <c r="T218" s="471">
        <f>'Datu ievade'!T171+'Datu ievade'!T194</f>
        <v>705</v>
      </c>
      <c r="U218" s="471">
        <f>'Datu ievade'!U171+'Datu ievade'!U194</f>
        <v>720</v>
      </c>
      <c r="V218" s="471">
        <f>'Datu ievade'!V171+'Datu ievade'!V194</f>
        <v>735</v>
      </c>
      <c r="W218" s="471">
        <f>'Datu ievade'!W171+'Datu ievade'!W194</f>
        <v>750</v>
      </c>
      <c r="X218" s="471">
        <f>'Datu ievade'!X171+'Datu ievade'!X194</f>
        <v>765</v>
      </c>
      <c r="Y218" s="471">
        <f>'Datu ievade'!Y171+'Datu ievade'!Y194</f>
        <v>780</v>
      </c>
      <c r="Z218" s="471">
        <f>'Datu ievade'!Z171+'Datu ievade'!Z194</f>
        <v>795</v>
      </c>
      <c r="AA218" s="471">
        <f>'Datu ievade'!AA171+'Datu ievade'!AA194</f>
        <v>810</v>
      </c>
      <c r="AB218" s="471">
        <f>'Datu ievade'!AB171+'Datu ievade'!AB194</f>
        <v>825</v>
      </c>
      <c r="AC218" s="471">
        <f>'Datu ievade'!AC171+'Datu ievade'!AC194</f>
        <v>840</v>
      </c>
      <c r="AD218" s="471">
        <f>'Datu ievade'!AD171+'Datu ievade'!AD194</f>
        <v>855</v>
      </c>
      <c r="AE218" s="471">
        <f>'Datu ievade'!AE171+'Datu ievade'!AE194</f>
        <v>870</v>
      </c>
      <c r="AF218" s="471">
        <f>'Datu ievade'!AF171+'Datu ievade'!AF194</f>
        <v>885</v>
      </c>
      <c r="AG218" s="471">
        <f>'Datu ievade'!AG171+'Datu ievade'!AG194</f>
        <v>905</v>
      </c>
      <c r="AH218" s="471"/>
      <c r="AI218" s="249"/>
      <c r="AU218" s="994">
        <v>2.17</v>
      </c>
    </row>
    <row r="219" spans="1:47" s="8" customFormat="1" x14ac:dyDescent="0.2">
      <c r="A219" s="18" t="s">
        <v>64</v>
      </c>
      <c r="B219" s="471">
        <f>'Datu ievade'!B172+'Datu ievade'!B195</f>
        <v>0</v>
      </c>
      <c r="C219" s="471">
        <f>'Datu ievade'!C172+C195</f>
        <v>0</v>
      </c>
      <c r="D219" s="471">
        <f>'Datu ievade'!D172+'Datu ievade'!D195</f>
        <v>0</v>
      </c>
      <c r="E219" s="471">
        <f>'Datu ievade'!E172+'Datu ievade'!E195</f>
        <v>0</v>
      </c>
      <c r="F219" s="471">
        <f>'Datu ievade'!F172+'Datu ievade'!F195</f>
        <v>0</v>
      </c>
      <c r="G219" s="471">
        <f>'Datu ievade'!G172+'Datu ievade'!G195</f>
        <v>0</v>
      </c>
      <c r="H219" s="471">
        <f>'Datu ievade'!H172+'Datu ievade'!H195</f>
        <v>0</v>
      </c>
      <c r="I219" s="471">
        <f>'Datu ievade'!I172+'Datu ievade'!I195</f>
        <v>0</v>
      </c>
      <c r="J219" s="471">
        <f>'Datu ievade'!J172+'Datu ievade'!J195</f>
        <v>0</v>
      </c>
      <c r="K219" s="471">
        <f>'Datu ievade'!K172+'Datu ievade'!K195</f>
        <v>0</v>
      </c>
      <c r="L219" s="471">
        <f>'Datu ievade'!L172+'Datu ievade'!L195</f>
        <v>0</v>
      </c>
      <c r="M219" s="471">
        <f>'Datu ievade'!M172+'Datu ievade'!M195</f>
        <v>0</v>
      </c>
      <c r="N219" s="471">
        <f>'Datu ievade'!N172+'Datu ievade'!N195</f>
        <v>0</v>
      </c>
      <c r="O219" s="471">
        <f>'Datu ievade'!O172+'Datu ievade'!O195</f>
        <v>0</v>
      </c>
      <c r="P219" s="471">
        <f>'Datu ievade'!P172+'Datu ievade'!P195</f>
        <v>0</v>
      </c>
      <c r="Q219" s="471">
        <f>'Datu ievade'!Q172+'Datu ievade'!Q195</f>
        <v>0</v>
      </c>
      <c r="R219" s="471">
        <f>'Datu ievade'!R172+'Datu ievade'!R195</f>
        <v>0</v>
      </c>
      <c r="S219" s="471">
        <f>'Datu ievade'!S172+'Datu ievade'!S195</f>
        <v>0</v>
      </c>
      <c r="T219" s="471">
        <f>'Datu ievade'!T172+'Datu ievade'!T195</f>
        <v>0</v>
      </c>
      <c r="U219" s="471">
        <f>'Datu ievade'!U172+'Datu ievade'!U195</f>
        <v>0</v>
      </c>
      <c r="V219" s="471">
        <f>'Datu ievade'!V172+'Datu ievade'!V195</f>
        <v>0</v>
      </c>
      <c r="W219" s="471">
        <f>'Datu ievade'!W172+'Datu ievade'!W195</f>
        <v>0</v>
      </c>
      <c r="X219" s="471">
        <f>'Datu ievade'!X172+'Datu ievade'!X195</f>
        <v>0</v>
      </c>
      <c r="Y219" s="471">
        <f>'Datu ievade'!Y172+'Datu ievade'!Y195</f>
        <v>0</v>
      </c>
      <c r="Z219" s="471">
        <f>'Datu ievade'!Z172+'Datu ievade'!Z195</f>
        <v>0</v>
      </c>
      <c r="AA219" s="471">
        <f>'Datu ievade'!AA172+'Datu ievade'!AA195</f>
        <v>0</v>
      </c>
      <c r="AB219" s="471">
        <f>'Datu ievade'!AB172+'Datu ievade'!AB195</f>
        <v>0</v>
      </c>
      <c r="AC219" s="471">
        <f>'Datu ievade'!AC172+'Datu ievade'!AC195</f>
        <v>0</v>
      </c>
      <c r="AD219" s="471">
        <f>'Datu ievade'!AD172+'Datu ievade'!AD195</f>
        <v>0</v>
      </c>
      <c r="AE219" s="471">
        <f>'Datu ievade'!AE172+'Datu ievade'!AE195</f>
        <v>0</v>
      </c>
      <c r="AF219" s="471">
        <f>'Datu ievade'!AF172+'Datu ievade'!AF195</f>
        <v>0</v>
      </c>
      <c r="AG219" s="471">
        <f>'Datu ievade'!AG172+'Datu ievade'!AG195</f>
        <v>0</v>
      </c>
      <c r="AH219" s="471"/>
      <c r="AI219" s="249"/>
      <c r="AU219" s="994">
        <v>2.1800000000000002</v>
      </c>
    </row>
    <row r="220" spans="1:47" s="466" customFormat="1" x14ac:dyDescent="0.2">
      <c r="A220" s="472" t="s">
        <v>65</v>
      </c>
      <c r="B220" s="471">
        <f>'Datu ievade'!B173+'Datu ievade'!B196</f>
        <v>0</v>
      </c>
      <c r="C220" s="471">
        <f>'Datu ievade'!C173+C196</f>
        <v>0</v>
      </c>
      <c r="D220" s="471">
        <f>'Datu ievade'!D173+'Datu ievade'!D196</f>
        <v>0</v>
      </c>
      <c r="E220" s="471">
        <f>'Datu ievade'!E173+'Datu ievade'!E196</f>
        <v>0</v>
      </c>
      <c r="F220" s="471">
        <f>'Datu ievade'!F173+'Datu ievade'!F196</f>
        <v>0</v>
      </c>
      <c r="G220" s="471">
        <f>'Datu ievade'!G173+'Datu ievade'!G196</f>
        <v>0</v>
      </c>
      <c r="H220" s="471">
        <f>'Datu ievade'!H173+'Datu ievade'!H196</f>
        <v>0</v>
      </c>
      <c r="I220" s="471">
        <f>'Datu ievade'!I173+'Datu ievade'!I196</f>
        <v>0</v>
      </c>
      <c r="J220" s="471">
        <f>'Datu ievade'!J173+'Datu ievade'!J196</f>
        <v>0</v>
      </c>
      <c r="K220" s="471">
        <f>'Datu ievade'!K173+'Datu ievade'!K196</f>
        <v>0</v>
      </c>
      <c r="L220" s="471">
        <f>'Datu ievade'!L173+'Datu ievade'!L196</f>
        <v>0</v>
      </c>
      <c r="M220" s="471">
        <f>'Datu ievade'!M173+'Datu ievade'!M196</f>
        <v>0</v>
      </c>
      <c r="N220" s="471">
        <f>'Datu ievade'!N173+'Datu ievade'!N196</f>
        <v>0</v>
      </c>
      <c r="O220" s="471">
        <f>'Datu ievade'!O173+'Datu ievade'!O196</f>
        <v>0</v>
      </c>
      <c r="P220" s="471">
        <f>'Datu ievade'!P173+'Datu ievade'!P196</f>
        <v>0</v>
      </c>
      <c r="Q220" s="471">
        <f>'Datu ievade'!Q173+'Datu ievade'!Q196</f>
        <v>0</v>
      </c>
      <c r="R220" s="471">
        <f>'Datu ievade'!R173+'Datu ievade'!R196</f>
        <v>0</v>
      </c>
      <c r="S220" s="471">
        <f>'Datu ievade'!S173+'Datu ievade'!S196</f>
        <v>0</v>
      </c>
      <c r="T220" s="471">
        <f>'Datu ievade'!T173+'Datu ievade'!T196</f>
        <v>0</v>
      </c>
      <c r="U220" s="471">
        <f>'Datu ievade'!U173+'Datu ievade'!U196</f>
        <v>0</v>
      </c>
      <c r="V220" s="471">
        <f>'Datu ievade'!V173+'Datu ievade'!V196</f>
        <v>0</v>
      </c>
      <c r="W220" s="471">
        <f>'Datu ievade'!W173+'Datu ievade'!W196</f>
        <v>0</v>
      </c>
      <c r="X220" s="471">
        <f>'Datu ievade'!X173+'Datu ievade'!X196</f>
        <v>0</v>
      </c>
      <c r="Y220" s="471">
        <f>'Datu ievade'!Y173+'Datu ievade'!Y196</f>
        <v>0</v>
      </c>
      <c r="Z220" s="471">
        <f>'Datu ievade'!Z173+'Datu ievade'!Z196</f>
        <v>0</v>
      </c>
      <c r="AA220" s="471">
        <f>'Datu ievade'!AA173+'Datu ievade'!AA196</f>
        <v>0</v>
      </c>
      <c r="AB220" s="471">
        <f>'Datu ievade'!AB173+'Datu ievade'!AB196</f>
        <v>0</v>
      </c>
      <c r="AC220" s="471">
        <f>'Datu ievade'!AC173+'Datu ievade'!AC196</f>
        <v>0</v>
      </c>
      <c r="AD220" s="471">
        <f>'Datu ievade'!AD173+'Datu ievade'!AD196</f>
        <v>0</v>
      </c>
      <c r="AE220" s="471">
        <f>'Datu ievade'!AE173+'Datu ievade'!AE196</f>
        <v>0</v>
      </c>
      <c r="AF220" s="471">
        <f>'Datu ievade'!AF173+'Datu ievade'!AF196</f>
        <v>0</v>
      </c>
      <c r="AG220" s="471">
        <f>'Datu ievade'!AG173+'Datu ievade'!AG196</f>
        <v>0</v>
      </c>
      <c r="AH220" s="471"/>
      <c r="AI220" s="161"/>
      <c r="AU220" s="994">
        <v>2.19</v>
      </c>
    </row>
    <row r="221" spans="1:47" s="8" customFormat="1" x14ac:dyDescent="0.2">
      <c r="A221" s="18" t="s">
        <v>66</v>
      </c>
      <c r="B221" s="471">
        <f>'Datu ievade'!B174+'Datu ievade'!B197</f>
        <v>2850</v>
      </c>
      <c r="C221" s="471">
        <f>'Datu ievade'!C174+C197</f>
        <v>2935.5</v>
      </c>
      <c r="D221" s="471">
        <f>'Datu ievade'!D174+'Datu ievade'!D197</f>
        <v>3021</v>
      </c>
      <c r="E221" s="471">
        <f>'Datu ievade'!E174+'Datu ievade'!E197</f>
        <v>3135.0000000000005</v>
      </c>
      <c r="F221" s="471">
        <f>'Datu ievade'!F174+'Datu ievade'!F197</f>
        <v>3192.0000000000005</v>
      </c>
      <c r="G221" s="471">
        <f>'Datu ievade'!G174+'Datu ievade'!G197</f>
        <v>3248.9999999999995</v>
      </c>
      <c r="H221" s="471">
        <f>'Datu ievade'!H174+'Datu ievade'!H197</f>
        <v>3334.5</v>
      </c>
      <c r="I221" s="471">
        <f>'Datu ievade'!I174+'Datu ievade'!I197</f>
        <v>3420</v>
      </c>
      <c r="J221" s="471">
        <f>'Datu ievade'!J174+'Datu ievade'!J197</f>
        <v>3505.5</v>
      </c>
      <c r="K221" s="471">
        <f>'Datu ievade'!K174+'Datu ievade'!K197</f>
        <v>3591</v>
      </c>
      <c r="L221" s="471">
        <f>'Datu ievade'!L174+'Datu ievade'!L197</f>
        <v>3676.5</v>
      </c>
      <c r="M221" s="471">
        <f>'Datu ievade'!M174+'Datu ievade'!M197</f>
        <v>3762</v>
      </c>
      <c r="N221" s="471">
        <f>'Datu ievade'!N174+'Datu ievade'!N197</f>
        <v>3847.5000000000005</v>
      </c>
      <c r="O221" s="471">
        <f>'Datu ievade'!O174+'Datu ievade'!O197</f>
        <v>3932.9999999999995</v>
      </c>
      <c r="P221" s="471">
        <f>'Datu ievade'!P174+'Datu ievade'!P197</f>
        <v>4018.4999999999995</v>
      </c>
      <c r="Q221" s="471">
        <f>'Datu ievade'!Q174+'Datu ievade'!Q197</f>
        <v>4104</v>
      </c>
      <c r="R221" s="471">
        <f>'Datu ievade'!R174+'Datu ievade'!R197</f>
        <v>4189.5</v>
      </c>
      <c r="S221" s="471">
        <f>'Datu ievade'!S174+'Datu ievade'!S197</f>
        <v>4275</v>
      </c>
      <c r="T221" s="471">
        <f>'Datu ievade'!T174+'Datu ievade'!T197</f>
        <v>4360.5</v>
      </c>
      <c r="U221" s="471">
        <f>'Datu ievade'!U174+'Datu ievade'!U197</f>
        <v>4446</v>
      </c>
      <c r="V221" s="471">
        <f>'Datu ievade'!V174+'Datu ievade'!V197</f>
        <v>4531.5</v>
      </c>
      <c r="W221" s="471">
        <f>'Datu ievade'!W174+'Datu ievade'!W197</f>
        <v>4617</v>
      </c>
      <c r="X221" s="471">
        <f>'Datu ievade'!X174+'Datu ievade'!X197</f>
        <v>4731</v>
      </c>
      <c r="Y221" s="471">
        <f>'Datu ievade'!Y174+'Datu ievade'!Y197</f>
        <v>4845</v>
      </c>
      <c r="Z221" s="471">
        <f>'Datu ievade'!Z174+'Datu ievade'!Z197</f>
        <v>4959</v>
      </c>
      <c r="AA221" s="471">
        <f>'Datu ievade'!AA174+'Datu ievade'!AA197</f>
        <v>5073</v>
      </c>
      <c r="AB221" s="471">
        <f>'Datu ievade'!AB174+'Datu ievade'!AB197</f>
        <v>5187</v>
      </c>
      <c r="AC221" s="471">
        <f>'Datu ievade'!AC174+'Datu ievade'!AC197</f>
        <v>5301</v>
      </c>
      <c r="AD221" s="471">
        <f>'Datu ievade'!AD174+'Datu ievade'!AD197</f>
        <v>5415</v>
      </c>
      <c r="AE221" s="471">
        <f>'Datu ievade'!AE174+'Datu ievade'!AE197</f>
        <v>5529</v>
      </c>
      <c r="AF221" s="471">
        <f>'Datu ievade'!AF174+'Datu ievade'!AF197</f>
        <v>5643</v>
      </c>
      <c r="AG221" s="471">
        <f>'Datu ievade'!AG174+'Datu ievade'!AG197</f>
        <v>5757</v>
      </c>
      <c r="AH221" s="471"/>
      <c r="AI221"/>
      <c r="AU221" s="994">
        <v>2.2000000000000002</v>
      </c>
    </row>
    <row r="222" spans="1:47" s="8" customFormat="1" x14ac:dyDescent="0.2">
      <c r="A222" s="18" t="s">
        <v>67</v>
      </c>
      <c r="B222" s="471">
        <f>'Datu ievade'!B175+'Datu ievade'!B198</f>
        <v>686.56500000000005</v>
      </c>
      <c r="C222" s="471">
        <f>'Datu ievade'!C175+C198</f>
        <v>707.16195000000005</v>
      </c>
      <c r="D222" s="471">
        <f>'Datu ievade'!D175+'Datu ievade'!D198</f>
        <v>727.75890000000004</v>
      </c>
      <c r="E222" s="471">
        <f>'Datu ievade'!E175+'Datu ievade'!E198</f>
        <v>755.22150000000011</v>
      </c>
      <c r="F222" s="471">
        <f>'Datu ievade'!F175+'Datu ievade'!F198</f>
        <v>768.95280000000014</v>
      </c>
      <c r="G222" s="471">
        <f>'Datu ievade'!G175+'Datu ievade'!G198</f>
        <v>782.68409999999994</v>
      </c>
      <c r="H222" s="471">
        <f>'Datu ievade'!H175+'Datu ievade'!H198</f>
        <v>803.28105000000005</v>
      </c>
      <c r="I222" s="471">
        <f>'Datu ievade'!I175+'Datu ievade'!I198</f>
        <v>823.87800000000004</v>
      </c>
      <c r="J222" s="471">
        <f>'Datu ievade'!J175+'Datu ievade'!J198</f>
        <v>844.47495000000004</v>
      </c>
      <c r="K222" s="471">
        <f>'Datu ievade'!K175+'Datu ievade'!K198</f>
        <v>865.07190000000003</v>
      </c>
      <c r="L222" s="471">
        <f>'Datu ievade'!L175+'Datu ievade'!L198</f>
        <v>885.66885000000002</v>
      </c>
      <c r="M222" s="471">
        <f>'Datu ievade'!M175+'Datu ievade'!M198</f>
        <v>906.26580000000001</v>
      </c>
      <c r="N222" s="471">
        <f>'Datu ievade'!N175+'Datu ievade'!N198</f>
        <v>926.86275000000012</v>
      </c>
      <c r="O222" s="471">
        <f>'Datu ievade'!O175+'Datu ievade'!O198</f>
        <v>947.45969999999988</v>
      </c>
      <c r="P222" s="471">
        <f>'Datu ievade'!P175+'Datu ievade'!P198</f>
        <v>968.05664999999988</v>
      </c>
      <c r="Q222" s="471">
        <f>'Datu ievade'!Q175+'Datu ievade'!Q198</f>
        <v>988.65359999999998</v>
      </c>
      <c r="R222" s="471">
        <f>'Datu ievade'!R175+'Datu ievade'!R198</f>
        <v>1009.25055</v>
      </c>
      <c r="S222" s="471">
        <f>'Datu ievade'!S175+'Datu ievade'!S198</f>
        <v>1029.8475000000001</v>
      </c>
      <c r="T222" s="471">
        <f>'Datu ievade'!T175+'Datu ievade'!T198</f>
        <v>1050.44445</v>
      </c>
      <c r="U222" s="471">
        <f>'Datu ievade'!U175+'Datu ievade'!U198</f>
        <v>1071.0414000000001</v>
      </c>
      <c r="V222" s="471">
        <f>'Datu ievade'!V175+'Datu ievade'!V198</f>
        <v>1091.6383499999999</v>
      </c>
      <c r="W222" s="471">
        <f>'Datu ievade'!W175+'Datu ievade'!W198</f>
        <v>1112.2353000000001</v>
      </c>
      <c r="X222" s="471">
        <f>'Datu ievade'!X175+'Datu ievade'!X198</f>
        <v>1139.6979000000001</v>
      </c>
      <c r="Y222" s="471">
        <f>'Datu ievade'!Y175+'Datu ievade'!Y198</f>
        <v>1167.1605</v>
      </c>
      <c r="Z222" s="471">
        <f>'Datu ievade'!Z175+'Datu ievade'!Z198</f>
        <v>1194.6231</v>
      </c>
      <c r="AA222" s="471">
        <f>'Datu ievade'!AA175+'Datu ievade'!AA198</f>
        <v>1222.0857000000001</v>
      </c>
      <c r="AB222" s="471">
        <f>'Datu ievade'!AB175+'Datu ievade'!AB198</f>
        <v>1249.5482999999999</v>
      </c>
      <c r="AC222" s="471">
        <f>'Datu ievade'!AC175+'Datu ievade'!AC198</f>
        <v>1277.0109</v>
      </c>
      <c r="AD222" s="471">
        <f>'Datu ievade'!AD175+'Datu ievade'!AD198</f>
        <v>1304.4735000000001</v>
      </c>
      <c r="AE222" s="471">
        <f>'Datu ievade'!AE175+'Datu ievade'!AE198</f>
        <v>1331.9361000000001</v>
      </c>
      <c r="AF222" s="471">
        <f>'Datu ievade'!AF175+'Datu ievade'!AF198</f>
        <v>1359.3987</v>
      </c>
      <c r="AG222" s="471">
        <f>'Datu ievade'!AG175+'Datu ievade'!AG198</f>
        <v>1386.8613</v>
      </c>
      <c r="AH222" s="471"/>
      <c r="AI222"/>
      <c r="AU222" s="994">
        <v>2.21</v>
      </c>
    </row>
    <row r="223" spans="1:47" s="8" customFormat="1" x14ac:dyDescent="0.2">
      <c r="A223" s="18" t="s">
        <v>68</v>
      </c>
      <c r="B223" s="471">
        <f>'Datu ievade'!B176+'Datu ievade'!B199</f>
        <v>0</v>
      </c>
      <c r="C223" s="471">
        <f>'Datu ievade'!C176+C199</f>
        <v>0</v>
      </c>
      <c r="D223" s="471">
        <f>'Datu ievade'!D176+'Datu ievade'!D199</f>
        <v>0</v>
      </c>
      <c r="E223" s="471">
        <f>'Datu ievade'!E176+'Datu ievade'!E199</f>
        <v>0</v>
      </c>
      <c r="F223" s="471">
        <f>'Datu ievade'!F176+'Datu ievade'!F199</f>
        <v>0</v>
      </c>
      <c r="G223" s="471">
        <f>'Datu ievade'!G176+'Datu ievade'!G199</f>
        <v>0</v>
      </c>
      <c r="H223" s="471">
        <f>'Datu ievade'!H176+'Datu ievade'!H199</f>
        <v>0</v>
      </c>
      <c r="I223" s="471">
        <f>'Datu ievade'!I176+'Datu ievade'!I199</f>
        <v>0</v>
      </c>
      <c r="J223" s="471">
        <f>'Datu ievade'!J176+'Datu ievade'!J199</f>
        <v>0</v>
      </c>
      <c r="K223" s="471">
        <f>'Datu ievade'!K176+'Datu ievade'!K199</f>
        <v>0</v>
      </c>
      <c r="L223" s="471">
        <f>'Datu ievade'!L176+'Datu ievade'!L199</f>
        <v>0</v>
      </c>
      <c r="M223" s="471">
        <f>'Datu ievade'!M176+'Datu ievade'!M199</f>
        <v>0</v>
      </c>
      <c r="N223" s="471">
        <f>'Datu ievade'!N176+'Datu ievade'!N199</f>
        <v>0</v>
      </c>
      <c r="O223" s="471">
        <f>'Datu ievade'!O176+'Datu ievade'!O199</f>
        <v>0</v>
      </c>
      <c r="P223" s="471">
        <f>'Datu ievade'!P176+'Datu ievade'!P199</f>
        <v>0</v>
      </c>
      <c r="Q223" s="471">
        <f>'Datu ievade'!Q176+'Datu ievade'!Q199</f>
        <v>0</v>
      </c>
      <c r="R223" s="471">
        <f>'Datu ievade'!R176+'Datu ievade'!R199</f>
        <v>0</v>
      </c>
      <c r="S223" s="471">
        <f>'Datu ievade'!S176+'Datu ievade'!S199</f>
        <v>0</v>
      </c>
      <c r="T223" s="471">
        <f>'Datu ievade'!T176+'Datu ievade'!T199</f>
        <v>0</v>
      </c>
      <c r="U223" s="471">
        <f>'Datu ievade'!U176+'Datu ievade'!U199</f>
        <v>0</v>
      </c>
      <c r="V223" s="471">
        <f>'Datu ievade'!V176+'Datu ievade'!V199</f>
        <v>0</v>
      </c>
      <c r="W223" s="471">
        <f>'Datu ievade'!W176+'Datu ievade'!W199</f>
        <v>0</v>
      </c>
      <c r="X223" s="471">
        <f>'Datu ievade'!X176+'Datu ievade'!X199</f>
        <v>0</v>
      </c>
      <c r="Y223" s="471">
        <f>'Datu ievade'!Y176+'Datu ievade'!Y199</f>
        <v>0</v>
      </c>
      <c r="Z223" s="471">
        <f>'Datu ievade'!Z176+'Datu ievade'!Z199</f>
        <v>0</v>
      </c>
      <c r="AA223" s="471">
        <f>'Datu ievade'!AA176+'Datu ievade'!AA199</f>
        <v>0</v>
      </c>
      <c r="AB223" s="471">
        <f>'Datu ievade'!AB176+'Datu ievade'!AB199</f>
        <v>0</v>
      </c>
      <c r="AC223" s="471">
        <f>'Datu ievade'!AC176+'Datu ievade'!AC199</f>
        <v>0</v>
      </c>
      <c r="AD223" s="471">
        <f>'Datu ievade'!AD176+'Datu ievade'!AD199</f>
        <v>0</v>
      </c>
      <c r="AE223" s="471">
        <f>'Datu ievade'!AE176+'Datu ievade'!AE199</f>
        <v>0</v>
      </c>
      <c r="AF223" s="471">
        <f>'Datu ievade'!AF176+'Datu ievade'!AF199</f>
        <v>0</v>
      </c>
      <c r="AG223" s="471">
        <f>'Datu ievade'!AG176+'Datu ievade'!AG199</f>
        <v>0</v>
      </c>
      <c r="AH223" s="471"/>
      <c r="AI223"/>
      <c r="AU223" s="994">
        <v>2.2200000000000002</v>
      </c>
    </row>
    <row r="224" spans="1:47" s="466" customFormat="1" ht="13.5" x14ac:dyDescent="0.2">
      <c r="A224" s="50" t="s">
        <v>69</v>
      </c>
      <c r="B224" s="471">
        <f>'Datu ievade'!B177+'Datu ievade'!B200</f>
        <v>0</v>
      </c>
      <c r="C224" s="471">
        <f>'Datu ievade'!C177+C200</f>
        <v>0</v>
      </c>
      <c r="D224" s="471">
        <f>'Datu ievade'!D177+'Datu ievade'!D200</f>
        <v>0</v>
      </c>
      <c r="E224" s="471">
        <f>'Datu ievade'!E177+'Datu ievade'!E200</f>
        <v>0</v>
      </c>
      <c r="F224" s="471">
        <f>'Datu ievade'!F177+'Datu ievade'!F200</f>
        <v>0</v>
      </c>
      <c r="G224" s="471">
        <f>'Datu ievade'!G177+'Datu ievade'!G200</f>
        <v>0</v>
      </c>
      <c r="H224" s="471">
        <f>'Datu ievade'!H177+'Datu ievade'!H200</f>
        <v>0</v>
      </c>
      <c r="I224" s="471">
        <f>'Datu ievade'!I177+'Datu ievade'!I200</f>
        <v>0</v>
      </c>
      <c r="J224" s="471">
        <f>'Datu ievade'!J177+'Datu ievade'!J200</f>
        <v>0</v>
      </c>
      <c r="K224" s="471">
        <f>'Datu ievade'!K177+'Datu ievade'!K200</f>
        <v>0</v>
      </c>
      <c r="L224" s="471">
        <f>'Datu ievade'!L177+'Datu ievade'!L200</f>
        <v>0</v>
      </c>
      <c r="M224" s="471">
        <f>'Datu ievade'!M177+'Datu ievade'!M200</f>
        <v>0</v>
      </c>
      <c r="N224" s="471">
        <f>'Datu ievade'!N177+'Datu ievade'!N200</f>
        <v>0</v>
      </c>
      <c r="O224" s="471">
        <f>'Datu ievade'!O177+'Datu ievade'!O200</f>
        <v>0</v>
      </c>
      <c r="P224" s="471">
        <f>'Datu ievade'!P177+'Datu ievade'!P200</f>
        <v>0</v>
      </c>
      <c r="Q224" s="471">
        <f>'Datu ievade'!Q177+'Datu ievade'!Q200</f>
        <v>0</v>
      </c>
      <c r="R224" s="471">
        <f>'Datu ievade'!R177+'Datu ievade'!R200</f>
        <v>0</v>
      </c>
      <c r="S224" s="471">
        <f>'Datu ievade'!S177+'Datu ievade'!S200</f>
        <v>0</v>
      </c>
      <c r="T224" s="471">
        <f>'Datu ievade'!T177+'Datu ievade'!T200</f>
        <v>0</v>
      </c>
      <c r="U224" s="471">
        <f>'Datu ievade'!U177+'Datu ievade'!U200</f>
        <v>0</v>
      </c>
      <c r="V224" s="471">
        <f>'Datu ievade'!V177+'Datu ievade'!V200</f>
        <v>0</v>
      </c>
      <c r="W224" s="471">
        <f>'Datu ievade'!W177+'Datu ievade'!W200</f>
        <v>0</v>
      </c>
      <c r="X224" s="471">
        <f>'Datu ievade'!X177+'Datu ievade'!X200</f>
        <v>0</v>
      </c>
      <c r="Y224" s="471">
        <f>'Datu ievade'!Y177+'Datu ievade'!Y200</f>
        <v>0</v>
      </c>
      <c r="Z224" s="471">
        <f>'Datu ievade'!Z177+'Datu ievade'!Z200</f>
        <v>0</v>
      </c>
      <c r="AA224" s="471">
        <f>'Datu ievade'!AA177+'Datu ievade'!AA200</f>
        <v>0</v>
      </c>
      <c r="AB224" s="471">
        <f>'Datu ievade'!AB177+'Datu ievade'!AB200</f>
        <v>0</v>
      </c>
      <c r="AC224" s="471">
        <f>'Datu ievade'!AC177+'Datu ievade'!AC200</f>
        <v>0</v>
      </c>
      <c r="AD224" s="471">
        <f>'Datu ievade'!AD177+'Datu ievade'!AD200</f>
        <v>0</v>
      </c>
      <c r="AE224" s="471">
        <f>'Datu ievade'!AE177+'Datu ievade'!AE200</f>
        <v>0</v>
      </c>
      <c r="AF224" s="471">
        <f>'Datu ievade'!AF177+'Datu ievade'!AF200</f>
        <v>0</v>
      </c>
      <c r="AG224" s="471">
        <f>'Datu ievade'!AG177+'Datu ievade'!AG200</f>
        <v>0</v>
      </c>
      <c r="AH224" s="471"/>
      <c r="AI224" s="161"/>
      <c r="AU224" s="994">
        <v>2.23</v>
      </c>
    </row>
    <row r="225" spans="1:47" s="466" customFormat="1" x14ac:dyDescent="0.2">
      <c r="A225" s="472" t="s">
        <v>59</v>
      </c>
      <c r="B225" s="471">
        <f>'Datu ievade'!B178+'Datu ievade'!B201</f>
        <v>0</v>
      </c>
      <c r="C225" s="471">
        <f>'Datu ievade'!C178+C201</f>
        <v>0</v>
      </c>
      <c r="D225" s="471">
        <f>'Datu ievade'!D178+'Datu ievade'!D201</f>
        <v>0</v>
      </c>
      <c r="E225" s="471">
        <f>'Datu ievade'!E178+'Datu ievade'!E201</f>
        <v>0</v>
      </c>
      <c r="F225" s="471">
        <f>'Datu ievade'!F178+'Datu ievade'!F201</f>
        <v>0</v>
      </c>
      <c r="G225" s="471">
        <f>'Datu ievade'!G178+'Datu ievade'!G201</f>
        <v>0</v>
      </c>
      <c r="H225" s="471">
        <f>'Datu ievade'!H178+'Datu ievade'!H201</f>
        <v>0</v>
      </c>
      <c r="I225" s="471">
        <f>'Datu ievade'!I178+'Datu ievade'!I201</f>
        <v>0</v>
      </c>
      <c r="J225" s="471">
        <f>'Datu ievade'!J178+'Datu ievade'!J201</f>
        <v>0</v>
      </c>
      <c r="K225" s="471">
        <f>'Datu ievade'!K178+'Datu ievade'!K201</f>
        <v>0</v>
      </c>
      <c r="L225" s="471">
        <f>'Datu ievade'!L178+'Datu ievade'!L201</f>
        <v>0</v>
      </c>
      <c r="M225" s="471">
        <f>'Datu ievade'!M178+'Datu ievade'!M201</f>
        <v>0</v>
      </c>
      <c r="N225" s="471">
        <f>'Datu ievade'!N178+'Datu ievade'!N201</f>
        <v>0</v>
      </c>
      <c r="O225" s="471">
        <f>'Datu ievade'!O178+'Datu ievade'!O201</f>
        <v>0</v>
      </c>
      <c r="P225" s="471">
        <f>'Datu ievade'!P178+'Datu ievade'!P201</f>
        <v>0</v>
      </c>
      <c r="Q225" s="471">
        <f>'Datu ievade'!Q178+'Datu ievade'!Q201</f>
        <v>0</v>
      </c>
      <c r="R225" s="471">
        <f>'Datu ievade'!R178+'Datu ievade'!R201</f>
        <v>0</v>
      </c>
      <c r="S225" s="471">
        <f>'Datu ievade'!S178+'Datu ievade'!S201</f>
        <v>0</v>
      </c>
      <c r="T225" s="471">
        <f>'Datu ievade'!T178+'Datu ievade'!T201</f>
        <v>0</v>
      </c>
      <c r="U225" s="471">
        <f>'Datu ievade'!U178+'Datu ievade'!U201</f>
        <v>0</v>
      </c>
      <c r="V225" s="471">
        <f>'Datu ievade'!V178+'Datu ievade'!V201</f>
        <v>0</v>
      </c>
      <c r="W225" s="471">
        <f>'Datu ievade'!W178+'Datu ievade'!W201</f>
        <v>0</v>
      </c>
      <c r="X225" s="471">
        <f>'Datu ievade'!X178+'Datu ievade'!X201</f>
        <v>0</v>
      </c>
      <c r="Y225" s="471">
        <f>'Datu ievade'!Y178+'Datu ievade'!Y201</f>
        <v>0</v>
      </c>
      <c r="Z225" s="471">
        <f>'Datu ievade'!Z178+'Datu ievade'!Z201</f>
        <v>0</v>
      </c>
      <c r="AA225" s="471">
        <f>'Datu ievade'!AA178+'Datu ievade'!AA201</f>
        <v>0</v>
      </c>
      <c r="AB225" s="471">
        <f>'Datu ievade'!AB178+'Datu ievade'!AB201</f>
        <v>0</v>
      </c>
      <c r="AC225" s="471">
        <f>'Datu ievade'!AC178+'Datu ievade'!AC201</f>
        <v>0</v>
      </c>
      <c r="AD225" s="471">
        <f>'Datu ievade'!AD178+'Datu ievade'!AD201</f>
        <v>0</v>
      </c>
      <c r="AE225" s="471">
        <f>'Datu ievade'!AE178+'Datu ievade'!AE201</f>
        <v>0</v>
      </c>
      <c r="AF225" s="471">
        <f>'Datu ievade'!AF178+'Datu ievade'!AF201</f>
        <v>0</v>
      </c>
      <c r="AG225" s="471">
        <f>'Datu ievade'!AG178+'Datu ievade'!AG201</f>
        <v>0</v>
      </c>
      <c r="AH225" s="471"/>
      <c r="AI225" s="161"/>
      <c r="AU225" s="994">
        <v>2.2400000000000002</v>
      </c>
    </row>
    <row r="226" spans="1:47" s="8" customFormat="1" x14ac:dyDescent="0.2">
      <c r="A226" s="18" t="s">
        <v>60</v>
      </c>
      <c r="B226" s="471">
        <f>'Datu ievade'!B179+'Datu ievade'!B202</f>
        <v>3500</v>
      </c>
      <c r="C226" s="471">
        <f>'Datu ievade'!C179+C202</f>
        <v>3570</v>
      </c>
      <c r="D226" s="471">
        <f>'Datu ievade'!D179+'Datu ievade'!D202</f>
        <v>3740</v>
      </c>
      <c r="E226" s="471">
        <f>'Datu ievade'!E179+'Datu ievade'!E202</f>
        <v>4110</v>
      </c>
      <c r="F226" s="471">
        <f>'Datu ievade'!F179+'Datu ievade'!F202</f>
        <v>4212</v>
      </c>
      <c r="G226" s="471">
        <f>'Datu ievade'!G179+'Datu ievade'!G202</f>
        <v>4290.0000000000009</v>
      </c>
      <c r="H226" s="471">
        <f>'Datu ievade'!H179+'Datu ievade'!H202</f>
        <v>4368.0000000000009</v>
      </c>
      <c r="I226" s="471">
        <f>'Datu ievade'!I179+'Datu ievade'!I202</f>
        <v>4445.9999999999991</v>
      </c>
      <c r="J226" s="471">
        <f>'Datu ievade'!J179+'Datu ievade'!J202</f>
        <v>4523.9999999999991</v>
      </c>
      <c r="K226" s="471">
        <f>'Datu ievade'!K179+'Datu ievade'!K202</f>
        <v>4602</v>
      </c>
      <c r="L226" s="471">
        <f>'Datu ievade'!L179+'Datu ievade'!L202</f>
        <v>4680</v>
      </c>
      <c r="M226" s="471">
        <f>'Datu ievade'!M179+'Datu ievade'!M202</f>
        <v>4758</v>
      </c>
      <c r="N226" s="471">
        <f>'Datu ievade'!N179+'Datu ievade'!N202</f>
        <v>4836</v>
      </c>
      <c r="O226" s="471">
        <f>'Datu ievade'!O179+'Datu ievade'!O202</f>
        <v>4914</v>
      </c>
      <c r="P226" s="471">
        <f>'Datu ievade'!P179+'Datu ievade'!P202</f>
        <v>5031</v>
      </c>
      <c r="Q226" s="471">
        <f>'Datu ievade'!Q179+'Datu ievade'!Q202</f>
        <v>5148</v>
      </c>
      <c r="R226" s="471">
        <f>'Datu ievade'!R179+'Datu ievade'!R202</f>
        <v>5265</v>
      </c>
      <c r="S226" s="471">
        <f>'Datu ievade'!S179+'Datu ievade'!S202</f>
        <v>5382</v>
      </c>
      <c r="T226" s="471">
        <f>'Datu ievade'!T179+'Datu ievade'!T202</f>
        <v>5499</v>
      </c>
      <c r="U226" s="471">
        <f>'Datu ievade'!U179+'Datu ievade'!U202</f>
        <v>5616</v>
      </c>
      <c r="V226" s="471">
        <f>'Datu ievade'!V179+'Datu ievade'!V202</f>
        <v>5733</v>
      </c>
      <c r="W226" s="471">
        <f>'Datu ievade'!W179+'Datu ievade'!W202</f>
        <v>5850</v>
      </c>
      <c r="X226" s="471">
        <f>'Datu ievade'!X179+'Datu ievade'!X202</f>
        <v>5967</v>
      </c>
      <c r="Y226" s="471">
        <f>'Datu ievade'!Y179+'Datu ievade'!Y202</f>
        <v>6084</v>
      </c>
      <c r="Z226" s="471">
        <f>'Datu ievade'!Z179+'Datu ievade'!Z202</f>
        <v>6201</v>
      </c>
      <c r="AA226" s="471">
        <f>'Datu ievade'!AA179+'Datu ievade'!AA202</f>
        <v>6318</v>
      </c>
      <c r="AB226" s="471">
        <f>'Datu ievade'!AB179+'Datu ievade'!AB202</f>
        <v>6435</v>
      </c>
      <c r="AC226" s="471">
        <f>'Datu ievade'!AC179+'Datu ievade'!AC202</f>
        <v>6552</v>
      </c>
      <c r="AD226" s="471">
        <f>'Datu ievade'!AD179+'Datu ievade'!AD202</f>
        <v>6669</v>
      </c>
      <c r="AE226" s="471">
        <f>'Datu ievade'!AE179+'Datu ievade'!AE202</f>
        <v>6786</v>
      </c>
      <c r="AF226" s="471">
        <f>'Datu ievade'!AF179+'Datu ievade'!AF202</f>
        <v>6903</v>
      </c>
      <c r="AG226" s="471">
        <f>'Datu ievade'!AG179+'Datu ievade'!AG202</f>
        <v>7059</v>
      </c>
      <c r="AH226" s="471"/>
      <c r="AI226"/>
      <c r="AU226" s="994">
        <v>2.25</v>
      </c>
    </row>
    <row r="227" spans="1:47" s="8" customFormat="1" x14ac:dyDescent="0.2">
      <c r="A227" s="18" t="s">
        <v>61</v>
      </c>
      <c r="B227" s="471">
        <f>'Datu ievade'!B180+'Datu ievade'!B203</f>
        <v>3000</v>
      </c>
      <c r="C227" s="471">
        <f>'Datu ievade'!C180+C203</f>
        <v>3060</v>
      </c>
      <c r="D227" s="471">
        <f>'Datu ievade'!D180+'Datu ievade'!D203</f>
        <v>4620</v>
      </c>
      <c r="E227" s="471">
        <f>'Datu ievade'!E180+'Datu ievade'!E203</f>
        <v>5680</v>
      </c>
      <c r="F227" s="471">
        <f>'Datu ievade'!F180+'Datu ievade'!F203</f>
        <v>5940</v>
      </c>
      <c r="G227" s="471">
        <f>'Datu ievade'!G180+'Datu ievade'!G203</f>
        <v>6050</v>
      </c>
      <c r="H227" s="471">
        <f>'Datu ievade'!H180+'Datu ievade'!H203</f>
        <v>6160.0000000000009</v>
      </c>
      <c r="I227" s="471">
        <f>'Datu ievade'!I180+'Datu ievade'!I203</f>
        <v>6269.9999999999991</v>
      </c>
      <c r="J227" s="471">
        <f>'Datu ievade'!J180+'Datu ievade'!J203</f>
        <v>6380</v>
      </c>
      <c r="K227" s="471">
        <f>'Datu ievade'!K180+'Datu ievade'!K203</f>
        <v>6490</v>
      </c>
      <c r="L227" s="471">
        <f>'Datu ievade'!L180+'Datu ievade'!L203</f>
        <v>6600</v>
      </c>
      <c r="M227" s="471">
        <f>'Datu ievade'!M180+'Datu ievade'!M203</f>
        <v>6710</v>
      </c>
      <c r="N227" s="471">
        <f>'Datu ievade'!N180+'Datu ievade'!N203</f>
        <v>6820</v>
      </c>
      <c r="O227" s="471">
        <f>'Datu ievade'!O180+'Datu ievade'!O203</f>
        <v>6930</v>
      </c>
      <c r="P227" s="471">
        <f>'Datu ievade'!P180+'Datu ievade'!P203</f>
        <v>7095</v>
      </c>
      <c r="Q227" s="471">
        <f>'Datu ievade'!Q180+'Datu ievade'!Q203</f>
        <v>7260</v>
      </c>
      <c r="R227" s="471">
        <f>'Datu ievade'!R180+'Datu ievade'!R203</f>
        <v>7425</v>
      </c>
      <c r="S227" s="471">
        <f>'Datu ievade'!S180+'Datu ievade'!S203</f>
        <v>7590</v>
      </c>
      <c r="T227" s="471">
        <f>'Datu ievade'!T180+'Datu ievade'!T203</f>
        <v>7755</v>
      </c>
      <c r="U227" s="471">
        <f>'Datu ievade'!U180+'Datu ievade'!U203</f>
        <v>7920</v>
      </c>
      <c r="V227" s="471">
        <f>'Datu ievade'!V180+'Datu ievade'!V203</f>
        <v>8085</v>
      </c>
      <c r="W227" s="471">
        <f>'Datu ievade'!W180+'Datu ievade'!W203</f>
        <v>8250</v>
      </c>
      <c r="X227" s="471">
        <f>'Datu ievade'!X180+'Datu ievade'!X203</f>
        <v>8415</v>
      </c>
      <c r="Y227" s="471">
        <f>'Datu ievade'!Y180+'Datu ievade'!Y203</f>
        <v>8580</v>
      </c>
      <c r="Z227" s="471">
        <f>'Datu ievade'!Z180+'Datu ievade'!Z203</f>
        <v>8745</v>
      </c>
      <c r="AA227" s="471">
        <f>'Datu ievade'!AA180+'Datu ievade'!AA203</f>
        <v>8910</v>
      </c>
      <c r="AB227" s="471">
        <f>'Datu ievade'!AB180+'Datu ievade'!AB203</f>
        <v>9075</v>
      </c>
      <c r="AC227" s="471">
        <f>'Datu ievade'!AC180+'Datu ievade'!AC203</f>
        <v>9240</v>
      </c>
      <c r="AD227" s="471">
        <f>'Datu ievade'!AD180+'Datu ievade'!AD203</f>
        <v>9405</v>
      </c>
      <c r="AE227" s="471">
        <f>'Datu ievade'!AE180+'Datu ievade'!AE203</f>
        <v>9570</v>
      </c>
      <c r="AF227" s="471">
        <f>'Datu ievade'!AF180+'Datu ievade'!AF203</f>
        <v>9735</v>
      </c>
      <c r="AG227" s="471">
        <f>'Datu ievade'!AG180+'Datu ievade'!AG203</f>
        <v>9955</v>
      </c>
      <c r="AH227" s="471"/>
      <c r="AI227"/>
      <c r="AU227" s="994">
        <v>2.2599999999999998</v>
      </c>
    </row>
    <row r="228" spans="1:47" s="8" customFormat="1" x14ac:dyDescent="0.2">
      <c r="A228" s="18" t="s">
        <v>62</v>
      </c>
      <c r="B228" s="471">
        <f>'Datu ievade'!B181+'Datu ievade'!B204</f>
        <v>550</v>
      </c>
      <c r="C228" s="471">
        <f>'Datu ievade'!C181+C204</f>
        <v>561</v>
      </c>
      <c r="D228" s="471">
        <f>'Datu ievade'!D181+'Datu ievade'!D204</f>
        <v>542</v>
      </c>
      <c r="E228" s="471">
        <f>'Datu ievade'!E181+'Datu ievade'!E204</f>
        <v>533</v>
      </c>
      <c r="F228" s="471">
        <f>'Datu ievade'!F181+'Datu ievade'!F204</f>
        <v>540</v>
      </c>
      <c r="G228" s="471">
        <f>'Datu ievade'!G181+'Datu ievade'!G204</f>
        <v>550</v>
      </c>
      <c r="H228" s="471">
        <f>'Datu ievade'!H181+'Datu ievade'!H204</f>
        <v>560.00000000000011</v>
      </c>
      <c r="I228" s="471">
        <f>'Datu ievade'!I181+'Datu ievade'!I204</f>
        <v>570</v>
      </c>
      <c r="J228" s="471">
        <f>'Datu ievade'!J181+'Datu ievade'!J204</f>
        <v>580</v>
      </c>
      <c r="K228" s="471">
        <f>'Datu ievade'!K181+'Datu ievade'!K204</f>
        <v>590</v>
      </c>
      <c r="L228" s="471">
        <f>'Datu ievade'!L181+'Datu ievade'!L204</f>
        <v>600</v>
      </c>
      <c r="M228" s="471">
        <f>'Datu ievade'!M181+'Datu ievade'!M204</f>
        <v>610</v>
      </c>
      <c r="N228" s="471">
        <f>'Datu ievade'!N181+'Datu ievade'!N204</f>
        <v>620</v>
      </c>
      <c r="O228" s="471">
        <f>'Datu ievade'!O181+'Datu ievade'!O204</f>
        <v>630</v>
      </c>
      <c r="P228" s="471">
        <f>'Datu ievade'!P181+'Datu ievade'!P204</f>
        <v>645</v>
      </c>
      <c r="Q228" s="471">
        <f>'Datu ievade'!Q181+'Datu ievade'!Q204</f>
        <v>660</v>
      </c>
      <c r="R228" s="471">
        <f>'Datu ievade'!R181+'Datu ievade'!R204</f>
        <v>675</v>
      </c>
      <c r="S228" s="471">
        <f>'Datu ievade'!S181+'Datu ievade'!S204</f>
        <v>689.99999999999989</v>
      </c>
      <c r="T228" s="471">
        <f>'Datu ievade'!T181+'Datu ievade'!T204</f>
        <v>705</v>
      </c>
      <c r="U228" s="471">
        <f>'Datu ievade'!U181+'Datu ievade'!U204</f>
        <v>720</v>
      </c>
      <c r="V228" s="471">
        <f>'Datu ievade'!V181+'Datu ievade'!V204</f>
        <v>735</v>
      </c>
      <c r="W228" s="471">
        <f>'Datu ievade'!W181+'Datu ievade'!W204</f>
        <v>750</v>
      </c>
      <c r="X228" s="471">
        <f>'Datu ievade'!X181+'Datu ievade'!X204</f>
        <v>765</v>
      </c>
      <c r="Y228" s="471">
        <f>'Datu ievade'!Y181+'Datu ievade'!Y204</f>
        <v>780</v>
      </c>
      <c r="Z228" s="471">
        <f>'Datu ievade'!Z181+'Datu ievade'!Z204</f>
        <v>795</v>
      </c>
      <c r="AA228" s="471">
        <f>'Datu ievade'!AA181+'Datu ievade'!AA204</f>
        <v>810.00000000000011</v>
      </c>
      <c r="AB228" s="471">
        <f>'Datu ievade'!AB181+'Datu ievade'!AB204</f>
        <v>825</v>
      </c>
      <c r="AC228" s="471">
        <f>'Datu ievade'!AC181+'Datu ievade'!AC204</f>
        <v>840</v>
      </c>
      <c r="AD228" s="471">
        <f>'Datu ievade'!AD181+'Datu ievade'!AD204</f>
        <v>855</v>
      </c>
      <c r="AE228" s="471">
        <f>'Datu ievade'!AE181+'Datu ievade'!AE204</f>
        <v>870</v>
      </c>
      <c r="AF228" s="471">
        <f>'Datu ievade'!AF181+'Datu ievade'!AF204</f>
        <v>885</v>
      </c>
      <c r="AG228" s="471">
        <f>'Datu ievade'!AG181+'Datu ievade'!AG204</f>
        <v>905</v>
      </c>
      <c r="AH228" s="471"/>
      <c r="AI228"/>
      <c r="AU228" s="994">
        <v>2.27</v>
      </c>
    </row>
    <row r="229" spans="1:47" s="8" customFormat="1" x14ac:dyDescent="0.2">
      <c r="A229" s="18" t="s">
        <v>63</v>
      </c>
      <c r="B229" s="471">
        <f>'Datu ievade'!B182+'Datu ievade'!B205</f>
        <v>300</v>
      </c>
      <c r="C229" s="471">
        <f>'Datu ievade'!C182+C205</f>
        <v>306</v>
      </c>
      <c r="D229" s="471">
        <f>'Datu ievade'!D182+'Datu ievade'!D205</f>
        <v>312</v>
      </c>
      <c r="E229" s="471">
        <f>'Datu ievade'!E182+'Datu ievade'!E205</f>
        <v>318</v>
      </c>
      <c r="F229" s="471">
        <f>'Datu ievade'!F182+'Datu ievade'!F205</f>
        <v>324</v>
      </c>
      <c r="G229" s="471">
        <f>'Datu ievade'!G182+'Datu ievade'!G205</f>
        <v>330</v>
      </c>
      <c r="H229" s="471">
        <f>'Datu ievade'!H182+'Datu ievade'!H205</f>
        <v>336.00000000000006</v>
      </c>
      <c r="I229" s="471">
        <f>'Datu ievade'!I182+'Datu ievade'!I205</f>
        <v>341.99999999999994</v>
      </c>
      <c r="J229" s="471">
        <f>'Datu ievade'!J182+'Datu ievade'!J205</f>
        <v>348</v>
      </c>
      <c r="K229" s="471">
        <f>'Datu ievade'!K182+'Datu ievade'!K205</f>
        <v>354</v>
      </c>
      <c r="L229" s="471">
        <f>'Datu ievade'!L182+'Datu ievade'!L205</f>
        <v>360</v>
      </c>
      <c r="M229" s="471">
        <f>'Datu ievade'!M182+'Datu ievade'!M205</f>
        <v>366</v>
      </c>
      <c r="N229" s="471">
        <f>'Datu ievade'!N182+'Datu ievade'!N205</f>
        <v>372</v>
      </c>
      <c r="O229" s="471">
        <f>'Datu ievade'!O182+'Datu ievade'!O205</f>
        <v>378</v>
      </c>
      <c r="P229" s="471">
        <f>'Datu ievade'!P182+'Datu ievade'!P205</f>
        <v>387</v>
      </c>
      <c r="Q229" s="471">
        <f>'Datu ievade'!Q182+'Datu ievade'!Q205</f>
        <v>396</v>
      </c>
      <c r="R229" s="471">
        <f>'Datu ievade'!R182+'Datu ievade'!R205</f>
        <v>405</v>
      </c>
      <c r="S229" s="471">
        <f>'Datu ievade'!S182+'Datu ievade'!S205</f>
        <v>413.99999999999994</v>
      </c>
      <c r="T229" s="471">
        <f>'Datu ievade'!T182+'Datu ievade'!T205</f>
        <v>423</v>
      </c>
      <c r="U229" s="471">
        <f>'Datu ievade'!U182+'Datu ievade'!U205</f>
        <v>432</v>
      </c>
      <c r="V229" s="471">
        <f>'Datu ievade'!V182+'Datu ievade'!V205</f>
        <v>441</v>
      </c>
      <c r="W229" s="471">
        <f>'Datu ievade'!W182+'Datu ievade'!W205</f>
        <v>450</v>
      </c>
      <c r="X229" s="471">
        <f>'Datu ievade'!X182+'Datu ievade'!X205</f>
        <v>459</v>
      </c>
      <c r="Y229" s="471">
        <f>'Datu ievade'!Y182+'Datu ievade'!Y205</f>
        <v>468</v>
      </c>
      <c r="Z229" s="471">
        <f>'Datu ievade'!Z182+'Datu ievade'!Z205</f>
        <v>477</v>
      </c>
      <c r="AA229" s="471">
        <f>'Datu ievade'!AA182+'Datu ievade'!AA205</f>
        <v>486.00000000000006</v>
      </c>
      <c r="AB229" s="471">
        <f>'Datu ievade'!AB182+'Datu ievade'!AB205</f>
        <v>495</v>
      </c>
      <c r="AC229" s="471">
        <f>'Datu ievade'!AC182+'Datu ievade'!AC205</f>
        <v>504</v>
      </c>
      <c r="AD229" s="471">
        <f>'Datu ievade'!AD182+'Datu ievade'!AD205</f>
        <v>513</v>
      </c>
      <c r="AE229" s="471">
        <f>'Datu ievade'!AE182+'Datu ievade'!AE205</f>
        <v>522</v>
      </c>
      <c r="AF229" s="471">
        <f>'Datu ievade'!AF182+'Datu ievade'!AF205</f>
        <v>531</v>
      </c>
      <c r="AG229" s="471">
        <f>'Datu ievade'!AG182+'Datu ievade'!AG205</f>
        <v>543</v>
      </c>
      <c r="AH229" s="471"/>
      <c r="AI229"/>
      <c r="AU229" s="994">
        <v>2.2799999999999998</v>
      </c>
    </row>
    <row r="230" spans="1:47" s="8" customFormat="1" x14ac:dyDescent="0.2">
      <c r="A230" s="18" t="s">
        <v>64</v>
      </c>
      <c r="B230" s="471">
        <f>'Datu ievade'!B183+'Datu ievade'!B206</f>
        <v>0</v>
      </c>
      <c r="C230" s="471">
        <f>'Datu ievade'!C183+C206</f>
        <v>0</v>
      </c>
      <c r="D230" s="471">
        <f>'Datu ievade'!D183+'Datu ievade'!D206</f>
        <v>0</v>
      </c>
      <c r="E230" s="471">
        <f>'Datu ievade'!E183+'Datu ievade'!E206</f>
        <v>0</v>
      </c>
      <c r="F230" s="471">
        <f>'Datu ievade'!F183+'Datu ievade'!F206</f>
        <v>0</v>
      </c>
      <c r="G230" s="471">
        <f>'Datu ievade'!G183+'Datu ievade'!G206</f>
        <v>0</v>
      </c>
      <c r="H230" s="471">
        <f>'Datu ievade'!H183+'Datu ievade'!H206</f>
        <v>0</v>
      </c>
      <c r="I230" s="471">
        <f>'Datu ievade'!I183+'Datu ievade'!I206</f>
        <v>0</v>
      </c>
      <c r="J230" s="471">
        <f>'Datu ievade'!J183+'Datu ievade'!J206</f>
        <v>0</v>
      </c>
      <c r="K230" s="471">
        <f>'Datu ievade'!K183+'Datu ievade'!K206</f>
        <v>0</v>
      </c>
      <c r="L230" s="471">
        <f>'Datu ievade'!L183+'Datu ievade'!L206</f>
        <v>0</v>
      </c>
      <c r="M230" s="471">
        <f>'Datu ievade'!M183+'Datu ievade'!M206</f>
        <v>0</v>
      </c>
      <c r="N230" s="471">
        <f>'Datu ievade'!N183+'Datu ievade'!N206</f>
        <v>0</v>
      </c>
      <c r="O230" s="471">
        <f>'Datu ievade'!O183+'Datu ievade'!O206</f>
        <v>0</v>
      </c>
      <c r="P230" s="471">
        <f>'Datu ievade'!P183+'Datu ievade'!P206</f>
        <v>0</v>
      </c>
      <c r="Q230" s="471">
        <f>'Datu ievade'!Q183+'Datu ievade'!Q206</f>
        <v>0</v>
      </c>
      <c r="R230" s="471">
        <f>'Datu ievade'!R183+'Datu ievade'!R206</f>
        <v>0</v>
      </c>
      <c r="S230" s="471">
        <f>'Datu ievade'!S183+'Datu ievade'!S206</f>
        <v>0</v>
      </c>
      <c r="T230" s="471">
        <f>'Datu ievade'!T183+'Datu ievade'!T206</f>
        <v>0</v>
      </c>
      <c r="U230" s="471">
        <f>'Datu ievade'!U183+'Datu ievade'!U206</f>
        <v>0</v>
      </c>
      <c r="V230" s="471">
        <f>'Datu ievade'!V183+'Datu ievade'!V206</f>
        <v>0</v>
      </c>
      <c r="W230" s="471">
        <f>'Datu ievade'!W183+'Datu ievade'!W206</f>
        <v>0</v>
      </c>
      <c r="X230" s="471">
        <f>'Datu ievade'!X183+'Datu ievade'!X206</f>
        <v>0</v>
      </c>
      <c r="Y230" s="471">
        <f>'Datu ievade'!Y183+'Datu ievade'!Y206</f>
        <v>0</v>
      </c>
      <c r="Z230" s="471">
        <f>'Datu ievade'!Z183+'Datu ievade'!Z206</f>
        <v>0</v>
      </c>
      <c r="AA230" s="471">
        <f>'Datu ievade'!AA183+'Datu ievade'!AA206</f>
        <v>0</v>
      </c>
      <c r="AB230" s="471">
        <f>'Datu ievade'!AB183+'Datu ievade'!AB206</f>
        <v>0</v>
      </c>
      <c r="AC230" s="471">
        <f>'Datu ievade'!AC183+'Datu ievade'!AC206</f>
        <v>0</v>
      </c>
      <c r="AD230" s="471">
        <f>'Datu ievade'!AD183+'Datu ievade'!AD206</f>
        <v>0</v>
      </c>
      <c r="AE230" s="471">
        <f>'Datu ievade'!AE183+'Datu ievade'!AE206</f>
        <v>0</v>
      </c>
      <c r="AF230" s="471">
        <f>'Datu ievade'!AF183+'Datu ievade'!AF206</f>
        <v>0</v>
      </c>
      <c r="AG230" s="471">
        <f>'Datu ievade'!AG183+'Datu ievade'!AG206</f>
        <v>0</v>
      </c>
      <c r="AH230" s="471"/>
      <c r="AI230"/>
      <c r="AU230" s="994">
        <v>2.29</v>
      </c>
    </row>
    <row r="231" spans="1:47" s="466" customFormat="1" x14ac:dyDescent="0.2">
      <c r="A231" s="472" t="s">
        <v>65</v>
      </c>
      <c r="B231" s="471">
        <f>'Datu ievade'!B184+'Datu ievade'!B207</f>
        <v>0</v>
      </c>
      <c r="C231" s="471">
        <f>'Datu ievade'!C184+C207</f>
        <v>0</v>
      </c>
      <c r="D231" s="471">
        <f>'Datu ievade'!D184+'Datu ievade'!D207</f>
        <v>0</v>
      </c>
      <c r="E231" s="471">
        <f>'Datu ievade'!E184+'Datu ievade'!E207</f>
        <v>0</v>
      </c>
      <c r="F231" s="471">
        <f>'Datu ievade'!F184+'Datu ievade'!F207</f>
        <v>0</v>
      </c>
      <c r="G231" s="471">
        <f>'Datu ievade'!G184+'Datu ievade'!G207</f>
        <v>0</v>
      </c>
      <c r="H231" s="471">
        <f>'Datu ievade'!H184+'Datu ievade'!H207</f>
        <v>0</v>
      </c>
      <c r="I231" s="471">
        <f>'Datu ievade'!I184+'Datu ievade'!I207</f>
        <v>0</v>
      </c>
      <c r="J231" s="471">
        <f>'Datu ievade'!J184+'Datu ievade'!J207</f>
        <v>0</v>
      </c>
      <c r="K231" s="471">
        <f>'Datu ievade'!K184+'Datu ievade'!K207</f>
        <v>0</v>
      </c>
      <c r="L231" s="471">
        <f>'Datu ievade'!L184+'Datu ievade'!L207</f>
        <v>0</v>
      </c>
      <c r="M231" s="471">
        <f>'Datu ievade'!M184+'Datu ievade'!M207</f>
        <v>0</v>
      </c>
      <c r="N231" s="471">
        <f>'Datu ievade'!N184+'Datu ievade'!N207</f>
        <v>0</v>
      </c>
      <c r="O231" s="471">
        <f>'Datu ievade'!O184+'Datu ievade'!O207</f>
        <v>0</v>
      </c>
      <c r="P231" s="471">
        <f>'Datu ievade'!P184+'Datu ievade'!P207</f>
        <v>0</v>
      </c>
      <c r="Q231" s="471">
        <f>'Datu ievade'!Q184+'Datu ievade'!Q207</f>
        <v>0</v>
      </c>
      <c r="R231" s="471">
        <f>'Datu ievade'!R184+'Datu ievade'!R207</f>
        <v>0</v>
      </c>
      <c r="S231" s="471">
        <f>'Datu ievade'!S184+'Datu ievade'!S207</f>
        <v>0</v>
      </c>
      <c r="T231" s="471">
        <f>'Datu ievade'!T184+'Datu ievade'!T207</f>
        <v>0</v>
      </c>
      <c r="U231" s="471">
        <f>'Datu ievade'!U184+'Datu ievade'!U207</f>
        <v>0</v>
      </c>
      <c r="V231" s="471">
        <f>'Datu ievade'!V184+'Datu ievade'!V207</f>
        <v>0</v>
      </c>
      <c r="W231" s="471">
        <f>'Datu ievade'!W184+'Datu ievade'!W207</f>
        <v>0</v>
      </c>
      <c r="X231" s="471">
        <f>'Datu ievade'!X184+'Datu ievade'!X207</f>
        <v>0</v>
      </c>
      <c r="Y231" s="471">
        <f>'Datu ievade'!Y184+'Datu ievade'!Y207</f>
        <v>0</v>
      </c>
      <c r="Z231" s="471">
        <f>'Datu ievade'!Z184+'Datu ievade'!Z207</f>
        <v>0</v>
      </c>
      <c r="AA231" s="471">
        <f>'Datu ievade'!AA184+'Datu ievade'!AA207</f>
        <v>0</v>
      </c>
      <c r="AB231" s="471">
        <f>'Datu ievade'!AB184+'Datu ievade'!AB207</f>
        <v>0</v>
      </c>
      <c r="AC231" s="471">
        <f>'Datu ievade'!AC184+'Datu ievade'!AC207</f>
        <v>0</v>
      </c>
      <c r="AD231" s="471">
        <f>'Datu ievade'!AD184+'Datu ievade'!AD207</f>
        <v>0</v>
      </c>
      <c r="AE231" s="471">
        <f>'Datu ievade'!AE184+'Datu ievade'!AE207</f>
        <v>0</v>
      </c>
      <c r="AF231" s="471">
        <f>'Datu ievade'!AF184+'Datu ievade'!AF207</f>
        <v>0</v>
      </c>
      <c r="AG231" s="471">
        <f>'Datu ievade'!AG184+'Datu ievade'!AG207</f>
        <v>0</v>
      </c>
      <c r="AH231" s="471"/>
      <c r="AI231" s="161"/>
      <c r="AU231" s="994">
        <v>2.2999999999999998</v>
      </c>
    </row>
    <row r="232" spans="1:47" s="8" customFormat="1" x14ac:dyDescent="0.2">
      <c r="A232" s="18" t="s">
        <v>66</v>
      </c>
      <c r="B232" s="471">
        <f>'Datu ievade'!B185+'Datu ievade'!B208</f>
        <v>2500</v>
      </c>
      <c r="C232" s="471">
        <f>'Datu ievade'!C185+C208</f>
        <v>2575</v>
      </c>
      <c r="D232" s="471">
        <f>'Datu ievade'!D185+'Datu ievade'!D208</f>
        <v>2650</v>
      </c>
      <c r="E232" s="471">
        <f>'Datu ievade'!E185+'Datu ievade'!E208</f>
        <v>2750</v>
      </c>
      <c r="F232" s="471">
        <f>'Datu ievade'!F185+'Datu ievade'!F208</f>
        <v>2800.0000000000005</v>
      </c>
      <c r="G232" s="471">
        <f>'Datu ievade'!G185+'Datu ievade'!G208</f>
        <v>2849.9999999999995</v>
      </c>
      <c r="H232" s="471">
        <f>'Datu ievade'!H185+'Datu ievade'!H208</f>
        <v>2925</v>
      </c>
      <c r="I232" s="471">
        <f>'Datu ievade'!I185+'Datu ievade'!I208</f>
        <v>3000</v>
      </c>
      <c r="J232" s="471">
        <f>'Datu ievade'!J185+'Datu ievade'!J208</f>
        <v>3075</v>
      </c>
      <c r="K232" s="471">
        <f>'Datu ievade'!K185+'Datu ievade'!K208</f>
        <v>3150</v>
      </c>
      <c r="L232" s="471">
        <f>'Datu ievade'!L185+'Datu ievade'!L208</f>
        <v>3225</v>
      </c>
      <c r="M232" s="471">
        <f>'Datu ievade'!M185+'Datu ievade'!M208</f>
        <v>3300</v>
      </c>
      <c r="N232" s="471">
        <f>'Datu ievade'!N185+'Datu ievade'!N208</f>
        <v>3375</v>
      </c>
      <c r="O232" s="471">
        <f>'Datu ievade'!O185+'Datu ievade'!O208</f>
        <v>3449.9999999999995</v>
      </c>
      <c r="P232" s="471">
        <f>'Datu ievade'!P185+'Datu ievade'!P208</f>
        <v>3525</v>
      </c>
      <c r="Q232" s="471">
        <f>'Datu ievade'!Q185+'Datu ievade'!Q208</f>
        <v>3600</v>
      </c>
      <c r="R232" s="471">
        <f>'Datu ievade'!R185+'Datu ievade'!R208</f>
        <v>3675</v>
      </c>
      <c r="S232" s="471">
        <f>'Datu ievade'!S185+'Datu ievade'!S208</f>
        <v>3750</v>
      </c>
      <c r="T232" s="471">
        <f>'Datu ievade'!T185+'Datu ievade'!T208</f>
        <v>3825</v>
      </c>
      <c r="U232" s="471">
        <f>'Datu ievade'!U185+'Datu ievade'!U208</f>
        <v>3900</v>
      </c>
      <c r="V232" s="471">
        <f>'Datu ievade'!V185+'Datu ievade'!V208</f>
        <v>3975</v>
      </c>
      <c r="W232" s="471">
        <f>'Datu ievade'!W185+'Datu ievade'!W208</f>
        <v>4050.0000000000005</v>
      </c>
      <c r="X232" s="471">
        <f>'Datu ievade'!X185+'Datu ievade'!X208</f>
        <v>4150</v>
      </c>
      <c r="Y232" s="471">
        <f>'Datu ievade'!Y185+'Datu ievade'!Y208</f>
        <v>4250</v>
      </c>
      <c r="Z232" s="471">
        <f>'Datu ievade'!Z185+'Datu ievade'!Z208</f>
        <v>4350</v>
      </c>
      <c r="AA232" s="471">
        <f>'Datu ievade'!AA185+'Datu ievade'!AA208</f>
        <v>4450</v>
      </c>
      <c r="AB232" s="471">
        <f>'Datu ievade'!AB185+'Datu ievade'!AB208</f>
        <v>4550</v>
      </c>
      <c r="AC232" s="471">
        <f>'Datu ievade'!AC185+'Datu ievade'!AC208</f>
        <v>4650</v>
      </c>
      <c r="AD232" s="471">
        <f>'Datu ievade'!AD185+'Datu ievade'!AD208</f>
        <v>4750</v>
      </c>
      <c r="AE232" s="471">
        <f>'Datu ievade'!AE185+'Datu ievade'!AE208</f>
        <v>4850</v>
      </c>
      <c r="AF232" s="471">
        <f>'Datu ievade'!AF185+'Datu ievade'!AF208</f>
        <v>4950</v>
      </c>
      <c r="AG232" s="471">
        <f>'Datu ievade'!AG185+'Datu ievade'!AG208</f>
        <v>5050</v>
      </c>
      <c r="AH232" s="471"/>
      <c r="AI232"/>
      <c r="AU232" s="994">
        <v>2.31</v>
      </c>
    </row>
    <row r="233" spans="1:47" s="8" customFormat="1" x14ac:dyDescent="0.2">
      <c r="A233" s="18" t="s">
        <v>67</v>
      </c>
      <c r="B233" s="471">
        <f>'Datu ievade'!B186+'Datu ievade'!B209</f>
        <v>602.25</v>
      </c>
      <c r="C233" s="471">
        <f>'Datu ievade'!C186+C209</f>
        <v>620.3175</v>
      </c>
      <c r="D233" s="471">
        <f>'Datu ievade'!D186+'Datu ievade'!D209</f>
        <v>638.38499999999999</v>
      </c>
      <c r="E233" s="471">
        <f>'Datu ievade'!E186+'Datu ievade'!E209</f>
        <v>662.47500000000002</v>
      </c>
      <c r="F233" s="471">
        <f>'Datu ievade'!F186+'Datu ievade'!F209</f>
        <v>674.5200000000001</v>
      </c>
      <c r="G233" s="471">
        <f>'Datu ievade'!G186+'Datu ievade'!G209</f>
        <v>686.56499999999994</v>
      </c>
      <c r="H233" s="471">
        <f>'Datu ievade'!H186+'Datu ievade'!H209</f>
        <v>704.63250000000005</v>
      </c>
      <c r="I233" s="471">
        <f>'Datu ievade'!I186+'Datu ievade'!I209</f>
        <v>722.7</v>
      </c>
      <c r="J233" s="471">
        <f>'Datu ievade'!J186+'Datu ievade'!J209</f>
        <v>740.76750000000004</v>
      </c>
      <c r="K233" s="471">
        <f>'Datu ievade'!K186+'Datu ievade'!K209</f>
        <v>758.83500000000004</v>
      </c>
      <c r="L233" s="471">
        <f>'Datu ievade'!L186+'Datu ievade'!L209</f>
        <v>776.90250000000003</v>
      </c>
      <c r="M233" s="471">
        <f>'Datu ievade'!M186+'Datu ievade'!M209</f>
        <v>794.97</v>
      </c>
      <c r="N233" s="471">
        <f>'Datu ievade'!N186+'Datu ievade'!N209</f>
        <v>813.03750000000002</v>
      </c>
      <c r="O233" s="471">
        <f>'Datu ievade'!O186+'Datu ievade'!O209</f>
        <v>831.1049999999999</v>
      </c>
      <c r="P233" s="471">
        <f>'Datu ievade'!P186+'Datu ievade'!P209</f>
        <v>849.17250000000001</v>
      </c>
      <c r="Q233" s="471">
        <f>'Datu ievade'!Q186+'Datu ievade'!Q209</f>
        <v>867.24</v>
      </c>
      <c r="R233" s="471">
        <f>'Datu ievade'!R186+'Datu ievade'!R209</f>
        <v>885.3075</v>
      </c>
      <c r="S233" s="471">
        <f>'Datu ievade'!S186+'Datu ievade'!S209</f>
        <v>903.375</v>
      </c>
      <c r="T233" s="471">
        <f>'Datu ievade'!T186+'Datu ievade'!T209</f>
        <v>921.4425</v>
      </c>
      <c r="U233" s="471">
        <f>'Datu ievade'!U186+'Datu ievade'!U209</f>
        <v>939.51</v>
      </c>
      <c r="V233" s="471">
        <f>'Datu ievade'!V186+'Datu ievade'!V209</f>
        <v>957.57749999999999</v>
      </c>
      <c r="W233" s="471">
        <f>'Datu ievade'!W186+'Datu ievade'!W209</f>
        <v>975.6450000000001</v>
      </c>
      <c r="X233" s="471">
        <f>'Datu ievade'!X186+'Datu ievade'!X209</f>
        <v>999.73500000000001</v>
      </c>
      <c r="Y233" s="471">
        <f>'Datu ievade'!Y186+'Datu ievade'!Y209</f>
        <v>1023.825</v>
      </c>
      <c r="Z233" s="471">
        <f>'Datu ievade'!Z186+'Datu ievade'!Z209</f>
        <v>1047.915</v>
      </c>
      <c r="AA233" s="471">
        <f>'Datu ievade'!AA186+'Datu ievade'!AA209</f>
        <v>1072.0050000000001</v>
      </c>
      <c r="AB233" s="471">
        <f>'Datu ievade'!AB186+'Datu ievade'!AB209</f>
        <v>1096.095</v>
      </c>
      <c r="AC233" s="471">
        <f>'Datu ievade'!AC186+'Datu ievade'!AC209</f>
        <v>1120.1849999999999</v>
      </c>
      <c r="AD233" s="471">
        <f>'Datu ievade'!AD186+'Datu ievade'!AD209</f>
        <v>1144.2750000000001</v>
      </c>
      <c r="AE233" s="471">
        <f>'Datu ievade'!AE186+'Datu ievade'!AE209</f>
        <v>1168.365</v>
      </c>
      <c r="AF233" s="471">
        <f>'Datu ievade'!AF186+'Datu ievade'!AF209</f>
        <v>1192.4549999999999</v>
      </c>
      <c r="AG233" s="471">
        <f>'Datu ievade'!AG186+'Datu ievade'!AG209</f>
        <v>1216.5450000000001</v>
      </c>
      <c r="AH233" s="471"/>
      <c r="AI233"/>
      <c r="AU233" s="994">
        <v>2.3199999999999998</v>
      </c>
    </row>
    <row r="234" spans="1:47" s="8" customFormat="1" x14ac:dyDescent="0.2">
      <c r="A234" s="18" t="s">
        <v>68</v>
      </c>
      <c r="B234" s="471">
        <f>'Datu ievade'!B187+'Datu ievade'!B210</f>
        <v>0</v>
      </c>
      <c r="C234" s="471">
        <f>'Datu ievade'!C187+C210</f>
        <v>0</v>
      </c>
      <c r="D234" s="471">
        <f>'Datu ievade'!D187+'Datu ievade'!D210</f>
        <v>0</v>
      </c>
      <c r="E234" s="471">
        <f>'Datu ievade'!E187+'Datu ievade'!E210</f>
        <v>0</v>
      </c>
      <c r="F234" s="471">
        <f>'Datu ievade'!F187+'Datu ievade'!F210</f>
        <v>0</v>
      </c>
      <c r="G234" s="471">
        <f>'Datu ievade'!G187+'Datu ievade'!G210</f>
        <v>0</v>
      </c>
      <c r="H234" s="471">
        <f>'Datu ievade'!H187+'Datu ievade'!H210</f>
        <v>0</v>
      </c>
      <c r="I234" s="471">
        <f>'Datu ievade'!I187+'Datu ievade'!I210</f>
        <v>0</v>
      </c>
      <c r="J234" s="471">
        <f>'Datu ievade'!J187+'Datu ievade'!J210</f>
        <v>0</v>
      </c>
      <c r="K234" s="471">
        <f>'Datu ievade'!K187+'Datu ievade'!K210</f>
        <v>0</v>
      </c>
      <c r="L234" s="471">
        <f>'Datu ievade'!L187+'Datu ievade'!L210</f>
        <v>0</v>
      </c>
      <c r="M234" s="471">
        <f>'Datu ievade'!M187+'Datu ievade'!M210</f>
        <v>0</v>
      </c>
      <c r="N234" s="471">
        <f>'Datu ievade'!N187+'Datu ievade'!N210</f>
        <v>0</v>
      </c>
      <c r="O234" s="471">
        <f>'Datu ievade'!O187+'Datu ievade'!O210</f>
        <v>0</v>
      </c>
      <c r="P234" s="471">
        <f>'Datu ievade'!P187+'Datu ievade'!P210</f>
        <v>0</v>
      </c>
      <c r="Q234" s="471">
        <f>'Datu ievade'!Q187+'Datu ievade'!Q210</f>
        <v>0</v>
      </c>
      <c r="R234" s="471">
        <f>'Datu ievade'!R187+'Datu ievade'!R210</f>
        <v>0</v>
      </c>
      <c r="S234" s="471">
        <f>'Datu ievade'!S187+'Datu ievade'!S210</f>
        <v>0</v>
      </c>
      <c r="T234" s="471">
        <f>'Datu ievade'!T187+'Datu ievade'!T210</f>
        <v>0</v>
      </c>
      <c r="U234" s="471">
        <f>'Datu ievade'!U187+'Datu ievade'!U210</f>
        <v>0</v>
      </c>
      <c r="V234" s="471">
        <f>'Datu ievade'!V187+'Datu ievade'!V210</f>
        <v>0</v>
      </c>
      <c r="W234" s="471">
        <f>'Datu ievade'!W187+'Datu ievade'!W210</f>
        <v>0</v>
      </c>
      <c r="X234" s="471">
        <f>'Datu ievade'!X187+'Datu ievade'!X210</f>
        <v>0</v>
      </c>
      <c r="Y234" s="471">
        <f>'Datu ievade'!Y187+'Datu ievade'!Y210</f>
        <v>0</v>
      </c>
      <c r="Z234" s="471">
        <f>'Datu ievade'!Z187+'Datu ievade'!Z210</f>
        <v>0</v>
      </c>
      <c r="AA234" s="471">
        <f>'Datu ievade'!AA187+'Datu ievade'!AA210</f>
        <v>0</v>
      </c>
      <c r="AB234" s="471">
        <f>'Datu ievade'!AB187+'Datu ievade'!AB210</f>
        <v>0</v>
      </c>
      <c r="AC234" s="471">
        <f>'Datu ievade'!AC187+'Datu ievade'!AC210</f>
        <v>0</v>
      </c>
      <c r="AD234" s="471">
        <f>'Datu ievade'!AD187+'Datu ievade'!AD210</f>
        <v>0</v>
      </c>
      <c r="AE234" s="471">
        <f>'Datu ievade'!AE187+'Datu ievade'!AE210</f>
        <v>0</v>
      </c>
      <c r="AF234" s="471">
        <f>'Datu ievade'!AF187+'Datu ievade'!AF210</f>
        <v>0</v>
      </c>
      <c r="AG234" s="471">
        <f>'Datu ievade'!AG187+'Datu ievade'!AG210</f>
        <v>0</v>
      </c>
      <c r="AH234" s="471"/>
      <c r="AI234"/>
      <c r="AU234" s="994">
        <v>2.33</v>
      </c>
    </row>
    <row r="235" spans="1:47" s="8" customFormat="1" ht="15.75" x14ac:dyDescent="0.2">
      <c r="A235" s="55" t="s">
        <v>374</v>
      </c>
      <c r="B235" s="56"/>
      <c r="C235" s="56"/>
      <c r="D235" s="56"/>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U235" s="994">
        <v>2.34</v>
      </c>
    </row>
    <row r="236" spans="1:47" s="8" customFormat="1" ht="13.5" x14ac:dyDescent="0.2">
      <c r="A236" s="50" t="s">
        <v>58</v>
      </c>
      <c r="B236" s="42">
        <f>C236-1</f>
        <v>2009</v>
      </c>
      <c r="C236" s="42">
        <f>D236-1</f>
        <v>2010</v>
      </c>
      <c r="D236" s="42">
        <f>E236-1</f>
        <v>2011</v>
      </c>
      <c r="E236" s="915">
        <f>B29</f>
        <v>2012</v>
      </c>
      <c r="F236" s="911">
        <f t="shared" ref="F236:AG236" si="9">E236+1</f>
        <v>2013</v>
      </c>
      <c r="G236" s="42">
        <f t="shared" si="9"/>
        <v>2014</v>
      </c>
      <c r="H236" s="289">
        <f t="shared" si="9"/>
        <v>2015</v>
      </c>
      <c r="I236" s="289">
        <f t="shared" si="9"/>
        <v>2016</v>
      </c>
      <c r="J236" s="289">
        <f t="shared" si="9"/>
        <v>2017</v>
      </c>
      <c r="K236" s="289">
        <f t="shared" si="9"/>
        <v>2018</v>
      </c>
      <c r="L236" s="289">
        <f t="shared" si="9"/>
        <v>2019</v>
      </c>
      <c r="M236" s="289">
        <f t="shared" si="9"/>
        <v>2020</v>
      </c>
      <c r="N236" s="289">
        <f t="shared" si="9"/>
        <v>2021</v>
      </c>
      <c r="O236" s="289">
        <f t="shared" si="9"/>
        <v>2022</v>
      </c>
      <c r="P236" s="289">
        <f t="shared" si="9"/>
        <v>2023</v>
      </c>
      <c r="Q236" s="289">
        <f t="shared" si="9"/>
        <v>2024</v>
      </c>
      <c r="R236" s="289">
        <f t="shared" si="9"/>
        <v>2025</v>
      </c>
      <c r="S236" s="289">
        <f t="shared" si="9"/>
        <v>2026</v>
      </c>
      <c r="T236" s="289">
        <f t="shared" si="9"/>
        <v>2027</v>
      </c>
      <c r="U236" s="289">
        <f t="shared" si="9"/>
        <v>2028</v>
      </c>
      <c r="V236" s="289">
        <f t="shared" si="9"/>
        <v>2029</v>
      </c>
      <c r="W236" s="289">
        <f t="shared" si="9"/>
        <v>2030</v>
      </c>
      <c r="X236" s="289">
        <f t="shared" si="9"/>
        <v>2031</v>
      </c>
      <c r="Y236" s="289">
        <f t="shared" si="9"/>
        <v>2032</v>
      </c>
      <c r="Z236" s="289">
        <f t="shared" si="9"/>
        <v>2033</v>
      </c>
      <c r="AA236" s="289">
        <f t="shared" si="9"/>
        <v>2034</v>
      </c>
      <c r="AB236" s="289">
        <f t="shared" si="9"/>
        <v>2035</v>
      </c>
      <c r="AC236" s="289">
        <f t="shared" si="9"/>
        <v>2036</v>
      </c>
      <c r="AD236" s="289">
        <f t="shared" si="9"/>
        <v>2037</v>
      </c>
      <c r="AE236" s="289">
        <f t="shared" si="9"/>
        <v>2038</v>
      </c>
      <c r="AF236" s="289">
        <f t="shared" si="9"/>
        <v>2039</v>
      </c>
      <c r="AG236" s="290">
        <f t="shared" si="9"/>
        <v>2040</v>
      </c>
      <c r="AH236" s="291">
        <f>AG236+1</f>
        <v>2041</v>
      </c>
      <c r="AI236" s="291">
        <f>AH236+1</f>
        <v>2042</v>
      </c>
      <c r="AJ236" s="291">
        <f>AI236+1</f>
        <v>2043</v>
      </c>
      <c r="AK236" s="291"/>
      <c r="AU236" s="994">
        <v>2.35</v>
      </c>
    </row>
    <row r="237" spans="1:47" s="8" customFormat="1" ht="25.5" x14ac:dyDescent="0.2">
      <c r="A237" s="496" t="s">
        <v>402</v>
      </c>
      <c r="B237" s="617">
        <v>820</v>
      </c>
      <c r="C237" s="618">
        <v>820</v>
      </c>
      <c r="D237" s="617">
        <v>820</v>
      </c>
      <c r="E237" s="221">
        <v>820</v>
      </c>
      <c r="F237" s="221">
        <v>820</v>
      </c>
      <c r="G237" s="221">
        <v>820</v>
      </c>
      <c r="H237" s="292">
        <f>G237</f>
        <v>820</v>
      </c>
      <c r="I237" s="292">
        <f t="shared" ref="I237:AJ237" si="10">H237</f>
        <v>820</v>
      </c>
      <c r="J237" s="292">
        <f t="shared" si="10"/>
        <v>820</v>
      </c>
      <c r="K237" s="292">
        <f t="shared" si="10"/>
        <v>820</v>
      </c>
      <c r="L237" s="292">
        <f t="shared" si="10"/>
        <v>820</v>
      </c>
      <c r="M237" s="292">
        <f t="shared" si="10"/>
        <v>820</v>
      </c>
      <c r="N237" s="292">
        <f t="shared" si="10"/>
        <v>820</v>
      </c>
      <c r="O237" s="292">
        <f t="shared" si="10"/>
        <v>820</v>
      </c>
      <c r="P237" s="292">
        <f t="shared" si="10"/>
        <v>820</v>
      </c>
      <c r="Q237" s="292">
        <f t="shared" si="10"/>
        <v>820</v>
      </c>
      <c r="R237" s="292">
        <f t="shared" si="10"/>
        <v>820</v>
      </c>
      <c r="S237" s="292">
        <f t="shared" si="10"/>
        <v>820</v>
      </c>
      <c r="T237" s="292">
        <f t="shared" si="10"/>
        <v>820</v>
      </c>
      <c r="U237" s="292">
        <f t="shared" si="10"/>
        <v>820</v>
      </c>
      <c r="V237" s="292">
        <f t="shared" si="10"/>
        <v>820</v>
      </c>
      <c r="W237" s="292">
        <f t="shared" si="10"/>
        <v>820</v>
      </c>
      <c r="X237" s="292">
        <f t="shared" si="10"/>
        <v>820</v>
      </c>
      <c r="Y237" s="292">
        <f t="shared" si="10"/>
        <v>820</v>
      </c>
      <c r="Z237" s="292">
        <f t="shared" si="10"/>
        <v>820</v>
      </c>
      <c r="AA237" s="292">
        <f t="shared" si="10"/>
        <v>820</v>
      </c>
      <c r="AB237" s="292">
        <f t="shared" si="10"/>
        <v>820</v>
      </c>
      <c r="AC237" s="292">
        <f t="shared" si="10"/>
        <v>820</v>
      </c>
      <c r="AD237" s="292">
        <f t="shared" si="10"/>
        <v>820</v>
      </c>
      <c r="AE237" s="292">
        <f t="shared" si="10"/>
        <v>820</v>
      </c>
      <c r="AF237" s="292">
        <f t="shared" si="10"/>
        <v>820</v>
      </c>
      <c r="AG237" s="292">
        <f t="shared" si="10"/>
        <v>820</v>
      </c>
      <c r="AH237" s="292">
        <f t="shared" si="10"/>
        <v>820</v>
      </c>
      <c r="AI237" s="292">
        <f>AH237</f>
        <v>820</v>
      </c>
      <c r="AJ237" s="292">
        <f t="shared" si="10"/>
        <v>820</v>
      </c>
      <c r="AK237" s="292"/>
      <c r="AU237" s="994">
        <v>2.36</v>
      </c>
    </row>
    <row r="238" spans="1:47" s="8" customFormat="1" x14ac:dyDescent="0.2">
      <c r="A238" s="488" t="s">
        <v>392</v>
      </c>
      <c r="B238" s="183">
        <v>670</v>
      </c>
      <c r="C238" s="189">
        <v>670</v>
      </c>
      <c r="D238" s="183">
        <v>670</v>
      </c>
      <c r="E238" s="221">
        <v>670</v>
      </c>
      <c r="F238" s="221">
        <v>670</v>
      </c>
      <c r="G238" s="816">
        <f>F238+G243</f>
        <v>750</v>
      </c>
      <c r="H238" s="460">
        <f>G238+H243</f>
        <v>750</v>
      </c>
      <c r="I238" s="292">
        <f t="shared" ref="I238:AJ238" si="11">H238</f>
        <v>750</v>
      </c>
      <c r="J238" s="292">
        <f t="shared" si="11"/>
        <v>750</v>
      </c>
      <c r="K238" s="292">
        <f t="shared" si="11"/>
        <v>750</v>
      </c>
      <c r="L238" s="292">
        <f t="shared" si="11"/>
        <v>750</v>
      </c>
      <c r="M238" s="292">
        <f t="shared" si="11"/>
        <v>750</v>
      </c>
      <c r="N238" s="292">
        <f t="shared" si="11"/>
        <v>750</v>
      </c>
      <c r="O238" s="292">
        <f t="shared" si="11"/>
        <v>750</v>
      </c>
      <c r="P238" s="292">
        <f t="shared" si="11"/>
        <v>750</v>
      </c>
      <c r="Q238" s="292">
        <f t="shared" si="11"/>
        <v>750</v>
      </c>
      <c r="R238" s="292">
        <f t="shared" si="11"/>
        <v>750</v>
      </c>
      <c r="S238" s="292">
        <f t="shared" si="11"/>
        <v>750</v>
      </c>
      <c r="T238" s="292">
        <f t="shared" si="11"/>
        <v>750</v>
      </c>
      <c r="U238" s="292">
        <f t="shared" si="11"/>
        <v>750</v>
      </c>
      <c r="V238" s="292">
        <f t="shared" si="11"/>
        <v>750</v>
      </c>
      <c r="W238" s="292">
        <f t="shared" si="11"/>
        <v>750</v>
      </c>
      <c r="X238" s="292">
        <f t="shared" si="11"/>
        <v>750</v>
      </c>
      <c r="Y238" s="292">
        <f t="shared" si="11"/>
        <v>750</v>
      </c>
      <c r="Z238" s="292">
        <f t="shared" si="11"/>
        <v>750</v>
      </c>
      <c r="AA238" s="292">
        <f t="shared" si="11"/>
        <v>750</v>
      </c>
      <c r="AB238" s="292">
        <f t="shared" si="11"/>
        <v>750</v>
      </c>
      <c r="AC238" s="292">
        <f t="shared" si="11"/>
        <v>750</v>
      </c>
      <c r="AD238" s="292">
        <f t="shared" si="11"/>
        <v>750</v>
      </c>
      <c r="AE238" s="292">
        <f t="shared" si="11"/>
        <v>750</v>
      </c>
      <c r="AF238" s="292">
        <f t="shared" si="11"/>
        <v>750</v>
      </c>
      <c r="AG238" s="292">
        <f t="shared" si="11"/>
        <v>750</v>
      </c>
      <c r="AH238" s="292">
        <f t="shared" si="11"/>
        <v>750</v>
      </c>
      <c r="AI238" s="292">
        <f>AH238</f>
        <v>750</v>
      </c>
      <c r="AJ238" s="292">
        <f t="shared" si="11"/>
        <v>750</v>
      </c>
      <c r="AK238" s="292"/>
      <c r="AU238" s="994">
        <v>2.37</v>
      </c>
    </row>
    <row r="239" spans="1:47" s="8" customFormat="1" x14ac:dyDescent="0.2">
      <c r="A239" s="488" t="s">
        <v>101</v>
      </c>
      <c r="B239" s="188">
        <f t="shared" ref="B239:AJ239" si="12">B238/$B$36</f>
        <v>268</v>
      </c>
      <c r="C239" s="191">
        <f t="shared" si="12"/>
        <v>268</v>
      </c>
      <c r="D239" s="188">
        <f t="shared" si="12"/>
        <v>268</v>
      </c>
      <c r="E239" s="188">
        <f t="shared" si="12"/>
        <v>268</v>
      </c>
      <c r="F239" s="188">
        <f t="shared" si="12"/>
        <v>268</v>
      </c>
      <c r="G239" s="188">
        <f t="shared" si="12"/>
        <v>300</v>
      </c>
      <c r="H239" s="188">
        <f t="shared" si="12"/>
        <v>300</v>
      </c>
      <c r="I239" s="188">
        <f t="shared" si="12"/>
        <v>300</v>
      </c>
      <c r="J239" s="188">
        <f t="shared" si="12"/>
        <v>300</v>
      </c>
      <c r="K239" s="188">
        <f t="shared" si="12"/>
        <v>300</v>
      </c>
      <c r="L239" s="188">
        <f t="shared" si="12"/>
        <v>300</v>
      </c>
      <c r="M239" s="188">
        <f t="shared" si="12"/>
        <v>300</v>
      </c>
      <c r="N239" s="188">
        <f t="shared" si="12"/>
        <v>300</v>
      </c>
      <c r="O239" s="188">
        <f t="shared" si="12"/>
        <v>300</v>
      </c>
      <c r="P239" s="188">
        <f t="shared" si="12"/>
        <v>300</v>
      </c>
      <c r="Q239" s="188">
        <f t="shared" si="12"/>
        <v>300</v>
      </c>
      <c r="R239" s="188">
        <f t="shared" si="12"/>
        <v>300</v>
      </c>
      <c r="S239" s="188">
        <f t="shared" si="12"/>
        <v>300</v>
      </c>
      <c r="T239" s="188">
        <f t="shared" si="12"/>
        <v>300</v>
      </c>
      <c r="U239" s="188">
        <f t="shared" si="12"/>
        <v>300</v>
      </c>
      <c r="V239" s="188">
        <f t="shared" si="12"/>
        <v>300</v>
      </c>
      <c r="W239" s="188">
        <f t="shared" si="12"/>
        <v>300</v>
      </c>
      <c r="X239" s="188">
        <f t="shared" si="12"/>
        <v>300</v>
      </c>
      <c r="Y239" s="188">
        <f t="shared" si="12"/>
        <v>300</v>
      </c>
      <c r="Z239" s="188">
        <f t="shared" si="12"/>
        <v>300</v>
      </c>
      <c r="AA239" s="188">
        <f t="shared" si="12"/>
        <v>300</v>
      </c>
      <c r="AB239" s="188">
        <f t="shared" si="12"/>
        <v>300</v>
      </c>
      <c r="AC239" s="188">
        <f t="shared" si="12"/>
        <v>300</v>
      </c>
      <c r="AD239" s="188">
        <f t="shared" si="12"/>
        <v>300</v>
      </c>
      <c r="AE239" s="188">
        <f t="shared" si="12"/>
        <v>300</v>
      </c>
      <c r="AF239" s="188">
        <f t="shared" si="12"/>
        <v>300</v>
      </c>
      <c r="AG239" s="188">
        <f t="shared" si="12"/>
        <v>300</v>
      </c>
      <c r="AH239" s="188">
        <f t="shared" si="12"/>
        <v>300</v>
      </c>
      <c r="AI239" s="188">
        <f t="shared" si="12"/>
        <v>300</v>
      </c>
      <c r="AJ239" s="188">
        <f t="shared" si="12"/>
        <v>300</v>
      </c>
      <c r="AK239" s="188"/>
      <c r="AU239" s="994">
        <v>2.38</v>
      </c>
    </row>
    <row r="240" spans="1:47" s="8" customFormat="1" x14ac:dyDescent="0.2">
      <c r="A240" s="488" t="s">
        <v>518</v>
      </c>
      <c r="B240" s="926">
        <f>B238/B237</f>
        <v>0.81707317073170727</v>
      </c>
      <c r="C240" s="926">
        <f t="shared" ref="C240:AJ240" si="13">C238/C237</f>
        <v>0.81707317073170727</v>
      </c>
      <c r="D240" s="926">
        <f t="shared" si="13"/>
        <v>0.81707317073170727</v>
      </c>
      <c r="E240" s="926">
        <f t="shared" si="13"/>
        <v>0.81707317073170727</v>
      </c>
      <c r="F240" s="926">
        <f t="shared" si="13"/>
        <v>0.81707317073170727</v>
      </c>
      <c r="G240" s="926">
        <f t="shared" si="13"/>
        <v>0.91463414634146345</v>
      </c>
      <c r="H240" s="926">
        <f t="shared" si="13"/>
        <v>0.91463414634146345</v>
      </c>
      <c r="I240" s="926">
        <f t="shared" si="13"/>
        <v>0.91463414634146345</v>
      </c>
      <c r="J240" s="926">
        <f t="shared" si="13"/>
        <v>0.91463414634146345</v>
      </c>
      <c r="K240" s="926">
        <f t="shared" si="13"/>
        <v>0.91463414634146345</v>
      </c>
      <c r="L240" s="926">
        <f t="shared" si="13"/>
        <v>0.91463414634146345</v>
      </c>
      <c r="M240" s="926">
        <f t="shared" si="13"/>
        <v>0.91463414634146345</v>
      </c>
      <c r="N240" s="926">
        <f t="shared" si="13"/>
        <v>0.91463414634146345</v>
      </c>
      <c r="O240" s="926">
        <f t="shared" si="13"/>
        <v>0.91463414634146345</v>
      </c>
      <c r="P240" s="926">
        <f t="shared" si="13"/>
        <v>0.91463414634146345</v>
      </c>
      <c r="Q240" s="926">
        <f t="shared" si="13"/>
        <v>0.91463414634146345</v>
      </c>
      <c r="R240" s="926">
        <f t="shared" si="13"/>
        <v>0.91463414634146345</v>
      </c>
      <c r="S240" s="926">
        <f t="shared" si="13"/>
        <v>0.91463414634146345</v>
      </c>
      <c r="T240" s="926">
        <f t="shared" si="13"/>
        <v>0.91463414634146345</v>
      </c>
      <c r="U240" s="926">
        <f t="shared" si="13"/>
        <v>0.91463414634146345</v>
      </c>
      <c r="V240" s="926">
        <f t="shared" si="13"/>
        <v>0.91463414634146345</v>
      </c>
      <c r="W240" s="926">
        <f t="shared" si="13"/>
        <v>0.91463414634146345</v>
      </c>
      <c r="X240" s="926">
        <f t="shared" si="13"/>
        <v>0.91463414634146345</v>
      </c>
      <c r="Y240" s="926">
        <f t="shared" si="13"/>
        <v>0.91463414634146345</v>
      </c>
      <c r="Z240" s="926">
        <f t="shared" si="13"/>
        <v>0.91463414634146345</v>
      </c>
      <c r="AA240" s="926">
        <f t="shared" si="13"/>
        <v>0.91463414634146345</v>
      </c>
      <c r="AB240" s="926">
        <f t="shared" si="13"/>
        <v>0.91463414634146345</v>
      </c>
      <c r="AC240" s="926">
        <f t="shared" si="13"/>
        <v>0.91463414634146345</v>
      </c>
      <c r="AD240" s="926">
        <f t="shared" si="13"/>
        <v>0.91463414634146345</v>
      </c>
      <c r="AE240" s="926">
        <f t="shared" si="13"/>
        <v>0.91463414634146345</v>
      </c>
      <c r="AF240" s="926">
        <f t="shared" si="13"/>
        <v>0.91463414634146345</v>
      </c>
      <c r="AG240" s="926">
        <f t="shared" si="13"/>
        <v>0.91463414634146345</v>
      </c>
      <c r="AH240" s="926">
        <f t="shared" si="13"/>
        <v>0.91463414634146345</v>
      </c>
      <c r="AI240" s="926">
        <f t="shared" si="13"/>
        <v>0.91463414634146345</v>
      </c>
      <c r="AJ240" s="926">
        <f t="shared" si="13"/>
        <v>0.91463414634146345</v>
      </c>
      <c r="AK240" s="188"/>
      <c r="AU240" s="994">
        <v>2.39</v>
      </c>
    </row>
    <row r="241" spans="1:47" s="8" customFormat="1" ht="25.5" x14ac:dyDescent="0.2">
      <c r="A241" s="497" t="s">
        <v>403</v>
      </c>
      <c r="B241" s="188">
        <f t="shared" ref="B241:Q242" si="14">B237</f>
        <v>820</v>
      </c>
      <c r="C241" s="188">
        <f t="shared" si="14"/>
        <v>820</v>
      </c>
      <c r="D241" s="188">
        <f t="shared" si="14"/>
        <v>820</v>
      </c>
      <c r="E241" s="188">
        <f t="shared" si="14"/>
        <v>820</v>
      </c>
      <c r="F241" s="188">
        <f t="shared" si="14"/>
        <v>820</v>
      </c>
      <c r="G241" s="188">
        <f t="shared" si="14"/>
        <v>820</v>
      </c>
      <c r="H241" s="188">
        <f t="shared" si="14"/>
        <v>820</v>
      </c>
      <c r="I241" s="188">
        <f t="shared" si="14"/>
        <v>820</v>
      </c>
      <c r="J241" s="188">
        <f t="shared" si="14"/>
        <v>820</v>
      </c>
      <c r="K241" s="188">
        <f t="shared" si="14"/>
        <v>820</v>
      </c>
      <c r="L241" s="188">
        <f t="shared" si="14"/>
        <v>820</v>
      </c>
      <c r="M241" s="188">
        <f t="shared" si="14"/>
        <v>820</v>
      </c>
      <c r="N241" s="188">
        <f t="shared" si="14"/>
        <v>820</v>
      </c>
      <c r="O241" s="188">
        <f t="shared" si="14"/>
        <v>820</v>
      </c>
      <c r="P241" s="188">
        <f t="shared" si="14"/>
        <v>820</v>
      </c>
      <c r="Q241" s="188">
        <f t="shared" si="14"/>
        <v>820</v>
      </c>
      <c r="R241" s="188">
        <f t="shared" ref="R241:AJ241" si="15">R237</f>
        <v>820</v>
      </c>
      <c r="S241" s="188">
        <f t="shared" si="15"/>
        <v>820</v>
      </c>
      <c r="T241" s="188">
        <f t="shared" si="15"/>
        <v>820</v>
      </c>
      <c r="U241" s="188">
        <f t="shared" si="15"/>
        <v>820</v>
      </c>
      <c r="V241" s="188">
        <f t="shared" si="15"/>
        <v>820</v>
      </c>
      <c r="W241" s="188">
        <f t="shared" si="15"/>
        <v>820</v>
      </c>
      <c r="X241" s="188">
        <f t="shared" si="15"/>
        <v>820</v>
      </c>
      <c r="Y241" s="188">
        <f t="shared" si="15"/>
        <v>820</v>
      </c>
      <c r="Z241" s="188">
        <f t="shared" si="15"/>
        <v>820</v>
      </c>
      <c r="AA241" s="188">
        <f t="shared" si="15"/>
        <v>820</v>
      </c>
      <c r="AB241" s="188">
        <f t="shared" si="15"/>
        <v>820</v>
      </c>
      <c r="AC241" s="188">
        <f t="shared" si="15"/>
        <v>820</v>
      </c>
      <c r="AD241" s="188">
        <f t="shared" si="15"/>
        <v>820</v>
      </c>
      <c r="AE241" s="188">
        <f t="shared" si="15"/>
        <v>820</v>
      </c>
      <c r="AF241" s="188">
        <f t="shared" si="15"/>
        <v>820</v>
      </c>
      <c r="AG241" s="188">
        <f t="shared" si="15"/>
        <v>820</v>
      </c>
      <c r="AH241" s="188">
        <f t="shared" si="15"/>
        <v>820</v>
      </c>
      <c r="AI241" s="188">
        <f t="shared" si="15"/>
        <v>820</v>
      </c>
      <c r="AJ241" s="188">
        <f t="shared" si="15"/>
        <v>820</v>
      </c>
      <c r="AK241" s="188"/>
      <c r="AU241" s="994">
        <v>2.4</v>
      </c>
    </row>
    <row r="242" spans="1:47" s="8" customFormat="1" x14ac:dyDescent="0.2">
      <c r="A242" s="489" t="s">
        <v>391</v>
      </c>
      <c r="B242" s="188">
        <f t="shared" si="14"/>
        <v>670</v>
      </c>
      <c r="C242" s="188">
        <f t="shared" si="14"/>
        <v>670</v>
      </c>
      <c r="D242" s="188">
        <f t="shared" si="14"/>
        <v>670</v>
      </c>
      <c r="E242" s="188">
        <f t="shared" si="14"/>
        <v>670</v>
      </c>
      <c r="F242" s="188">
        <f>E242</f>
        <v>670</v>
      </c>
      <c r="G242" s="188">
        <f t="shared" ref="G242:AJ242" si="16">F242</f>
        <v>670</v>
      </c>
      <c r="H242" s="188">
        <f t="shared" si="16"/>
        <v>670</v>
      </c>
      <c r="I242" s="188">
        <f t="shared" si="16"/>
        <v>670</v>
      </c>
      <c r="J242" s="188">
        <f t="shared" si="16"/>
        <v>670</v>
      </c>
      <c r="K242" s="188">
        <f t="shared" si="16"/>
        <v>670</v>
      </c>
      <c r="L242" s="188">
        <f t="shared" si="16"/>
        <v>670</v>
      </c>
      <c r="M242" s="188">
        <f t="shared" si="16"/>
        <v>670</v>
      </c>
      <c r="N242" s="188">
        <f t="shared" si="16"/>
        <v>670</v>
      </c>
      <c r="O242" s="188">
        <f t="shared" si="16"/>
        <v>670</v>
      </c>
      <c r="P242" s="188">
        <f t="shared" si="16"/>
        <v>670</v>
      </c>
      <c r="Q242" s="188">
        <f t="shared" si="16"/>
        <v>670</v>
      </c>
      <c r="R242" s="188">
        <f t="shared" si="16"/>
        <v>670</v>
      </c>
      <c r="S242" s="188">
        <f t="shared" si="16"/>
        <v>670</v>
      </c>
      <c r="T242" s="188">
        <f t="shared" si="16"/>
        <v>670</v>
      </c>
      <c r="U242" s="188">
        <f t="shared" si="16"/>
        <v>670</v>
      </c>
      <c r="V242" s="188">
        <f t="shared" si="16"/>
        <v>670</v>
      </c>
      <c r="W242" s="188">
        <f t="shared" si="16"/>
        <v>670</v>
      </c>
      <c r="X242" s="188">
        <f t="shared" si="16"/>
        <v>670</v>
      </c>
      <c r="Y242" s="188">
        <f t="shared" si="16"/>
        <v>670</v>
      </c>
      <c r="Z242" s="188">
        <f t="shared" si="16"/>
        <v>670</v>
      </c>
      <c r="AA242" s="188">
        <f t="shared" si="16"/>
        <v>670</v>
      </c>
      <c r="AB242" s="188">
        <f t="shared" si="16"/>
        <v>670</v>
      </c>
      <c r="AC242" s="188">
        <f t="shared" si="16"/>
        <v>670</v>
      </c>
      <c r="AD242" s="188">
        <f t="shared" si="16"/>
        <v>670</v>
      </c>
      <c r="AE242" s="188">
        <f t="shared" si="16"/>
        <v>670</v>
      </c>
      <c r="AF242" s="188">
        <f t="shared" si="16"/>
        <v>670</v>
      </c>
      <c r="AG242" s="188">
        <f t="shared" si="16"/>
        <v>670</v>
      </c>
      <c r="AH242" s="188">
        <f t="shared" si="16"/>
        <v>670</v>
      </c>
      <c r="AI242" s="188">
        <f>AH242</f>
        <v>670</v>
      </c>
      <c r="AJ242" s="188">
        <f t="shared" si="16"/>
        <v>670</v>
      </c>
      <c r="AK242" s="188"/>
      <c r="AU242" s="994">
        <v>2.41</v>
      </c>
    </row>
    <row r="243" spans="1:47" s="8" customFormat="1" ht="45" x14ac:dyDescent="0.2">
      <c r="A243" s="498" t="s">
        <v>397</v>
      </c>
      <c r="B243" s="476"/>
      <c r="C243" s="476"/>
      <c r="D243" s="476"/>
      <c r="G243" s="817">
        <f>80</f>
        <v>80</v>
      </c>
      <c r="H243" s="815"/>
      <c r="I243" t="s">
        <v>375</v>
      </c>
      <c r="J243"/>
      <c r="K243"/>
      <c r="L243"/>
      <c r="M243"/>
      <c r="N243"/>
      <c r="O243"/>
      <c r="P243"/>
      <c r="Q243"/>
      <c r="R243"/>
      <c r="S243"/>
      <c r="T243"/>
      <c r="U243"/>
      <c r="V243"/>
      <c r="W243"/>
      <c r="X243"/>
      <c r="Y243"/>
      <c r="Z243"/>
      <c r="AA243"/>
      <c r="AB243"/>
      <c r="AC243"/>
      <c r="AD243"/>
      <c r="AE243"/>
      <c r="AF243"/>
      <c r="AG243"/>
      <c r="AH243"/>
      <c r="AI243"/>
      <c r="AJ243"/>
      <c r="AK243"/>
      <c r="AU243" s="994">
        <v>2.42</v>
      </c>
    </row>
    <row r="244" spans="1:47" s="8" customFormat="1" x14ac:dyDescent="0.2">
      <c r="A244" s="490" t="s">
        <v>396</v>
      </c>
      <c r="B244" s="284">
        <f>B247*B238*365/1000</f>
        <v>26900.5</v>
      </c>
      <c r="C244" s="284">
        <f t="shared" ref="C244:AJ244" si="17">C247*C238*365/1000</f>
        <v>26900.5</v>
      </c>
      <c r="D244" s="284">
        <f t="shared" si="17"/>
        <v>26900.5</v>
      </c>
      <c r="E244" s="284">
        <f t="shared" si="17"/>
        <v>26900.5</v>
      </c>
      <c r="F244" s="284">
        <f t="shared" si="17"/>
        <v>26900.5</v>
      </c>
      <c r="G244" s="284">
        <f t="shared" si="17"/>
        <v>27375</v>
      </c>
      <c r="H244" s="284">
        <f t="shared" si="17"/>
        <v>24637.5</v>
      </c>
      <c r="I244" s="284">
        <f t="shared" si="17"/>
        <v>24637.5</v>
      </c>
      <c r="J244" s="284">
        <f t="shared" si="17"/>
        <v>24637.5</v>
      </c>
      <c r="K244" s="284">
        <f t="shared" si="17"/>
        <v>24637.5</v>
      </c>
      <c r="L244" s="284">
        <f t="shared" si="17"/>
        <v>24637.5</v>
      </c>
      <c r="M244" s="284">
        <f t="shared" si="17"/>
        <v>24637.5</v>
      </c>
      <c r="N244" s="284">
        <f t="shared" si="17"/>
        <v>24637.5</v>
      </c>
      <c r="O244" s="284">
        <f t="shared" si="17"/>
        <v>24637.5</v>
      </c>
      <c r="P244" s="284">
        <f t="shared" si="17"/>
        <v>24637.5</v>
      </c>
      <c r="Q244" s="284">
        <f t="shared" si="17"/>
        <v>24637.5</v>
      </c>
      <c r="R244" s="284">
        <f t="shared" si="17"/>
        <v>24637.5</v>
      </c>
      <c r="S244" s="284">
        <f t="shared" si="17"/>
        <v>24637.5</v>
      </c>
      <c r="T244" s="284">
        <f t="shared" si="17"/>
        <v>24637.5</v>
      </c>
      <c r="U244" s="284">
        <f t="shared" si="17"/>
        <v>24637.5</v>
      </c>
      <c r="V244" s="284">
        <f t="shared" si="17"/>
        <v>24637.5</v>
      </c>
      <c r="W244" s="284">
        <f t="shared" si="17"/>
        <v>24637.5</v>
      </c>
      <c r="X244" s="284">
        <f t="shared" si="17"/>
        <v>24637.5</v>
      </c>
      <c r="Y244" s="284">
        <f t="shared" si="17"/>
        <v>24637.5</v>
      </c>
      <c r="Z244" s="284">
        <f t="shared" si="17"/>
        <v>24637.5</v>
      </c>
      <c r="AA244" s="284">
        <f t="shared" si="17"/>
        <v>24637.5</v>
      </c>
      <c r="AB244" s="284">
        <f t="shared" si="17"/>
        <v>24637.5</v>
      </c>
      <c r="AC244" s="284">
        <f t="shared" si="17"/>
        <v>24637.5</v>
      </c>
      <c r="AD244" s="284">
        <f t="shared" si="17"/>
        <v>24637.5</v>
      </c>
      <c r="AE244" s="284">
        <f t="shared" si="17"/>
        <v>24637.5</v>
      </c>
      <c r="AF244" s="284">
        <f t="shared" si="17"/>
        <v>24637.5</v>
      </c>
      <c r="AG244" s="284">
        <f t="shared" si="17"/>
        <v>24637.5</v>
      </c>
      <c r="AH244" s="284">
        <f t="shared" si="17"/>
        <v>24637.5</v>
      </c>
      <c r="AI244" s="284">
        <f t="shared" si="17"/>
        <v>24637.5</v>
      </c>
      <c r="AJ244" s="284">
        <f t="shared" si="17"/>
        <v>24637.5</v>
      </c>
      <c r="AK244" s="284"/>
      <c r="AU244" s="994">
        <v>2.4300000000000002</v>
      </c>
    </row>
    <row r="245" spans="1:47" s="8" customFormat="1" x14ac:dyDescent="0.2">
      <c r="A245" s="490" t="s">
        <v>429</v>
      </c>
      <c r="B245" s="611">
        <f>B247*B238/1000</f>
        <v>73.7</v>
      </c>
      <c r="C245" s="611">
        <f t="shared" ref="C245:AJ245" si="18">C247*C238/1000</f>
        <v>73.7</v>
      </c>
      <c r="D245" s="611">
        <f t="shared" si="18"/>
        <v>73.7</v>
      </c>
      <c r="E245" s="611">
        <f t="shared" si="18"/>
        <v>73.7</v>
      </c>
      <c r="F245" s="611">
        <f t="shared" si="18"/>
        <v>73.7</v>
      </c>
      <c r="G245" s="611">
        <f t="shared" si="18"/>
        <v>75</v>
      </c>
      <c r="H245" s="611">
        <f t="shared" si="18"/>
        <v>67.5</v>
      </c>
      <c r="I245" s="611">
        <f t="shared" si="18"/>
        <v>67.5</v>
      </c>
      <c r="J245" s="611">
        <f t="shared" si="18"/>
        <v>67.5</v>
      </c>
      <c r="K245" s="611">
        <f t="shared" si="18"/>
        <v>67.5</v>
      </c>
      <c r="L245" s="611">
        <f t="shared" si="18"/>
        <v>67.5</v>
      </c>
      <c r="M245" s="611">
        <f t="shared" si="18"/>
        <v>67.5</v>
      </c>
      <c r="N245" s="611">
        <f t="shared" si="18"/>
        <v>67.5</v>
      </c>
      <c r="O245" s="611">
        <f t="shared" si="18"/>
        <v>67.5</v>
      </c>
      <c r="P245" s="611">
        <f t="shared" si="18"/>
        <v>67.5</v>
      </c>
      <c r="Q245" s="611">
        <f t="shared" si="18"/>
        <v>67.5</v>
      </c>
      <c r="R245" s="611">
        <f t="shared" si="18"/>
        <v>67.5</v>
      </c>
      <c r="S245" s="611">
        <f t="shared" si="18"/>
        <v>67.5</v>
      </c>
      <c r="T245" s="611">
        <f t="shared" si="18"/>
        <v>67.5</v>
      </c>
      <c r="U245" s="611">
        <f t="shared" si="18"/>
        <v>67.5</v>
      </c>
      <c r="V245" s="611">
        <f t="shared" si="18"/>
        <v>67.5</v>
      </c>
      <c r="W245" s="611">
        <f t="shared" si="18"/>
        <v>67.5</v>
      </c>
      <c r="X245" s="611">
        <f t="shared" si="18"/>
        <v>67.5</v>
      </c>
      <c r="Y245" s="611">
        <f t="shared" si="18"/>
        <v>67.5</v>
      </c>
      <c r="Z245" s="611">
        <f t="shared" si="18"/>
        <v>67.5</v>
      </c>
      <c r="AA245" s="611">
        <f t="shared" si="18"/>
        <v>67.5</v>
      </c>
      <c r="AB245" s="611">
        <f t="shared" si="18"/>
        <v>67.5</v>
      </c>
      <c r="AC245" s="611">
        <f t="shared" si="18"/>
        <v>67.5</v>
      </c>
      <c r="AD245" s="611">
        <f t="shared" si="18"/>
        <v>67.5</v>
      </c>
      <c r="AE245" s="611">
        <f t="shared" si="18"/>
        <v>67.5</v>
      </c>
      <c r="AF245" s="611">
        <f t="shared" si="18"/>
        <v>67.5</v>
      </c>
      <c r="AG245" s="611">
        <f t="shared" si="18"/>
        <v>67.5</v>
      </c>
      <c r="AH245" s="611">
        <f t="shared" si="18"/>
        <v>67.5</v>
      </c>
      <c r="AI245" s="611">
        <f t="shared" si="18"/>
        <v>67.5</v>
      </c>
      <c r="AJ245" s="611">
        <f t="shared" si="18"/>
        <v>67.5</v>
      </c>
      <c r="AK245" s="611"/>
      <c r="AU245" s="994">
        <v>2.44</v>
      </c>
    </row>
    <row r="246" spans="1:47" s="8" customFormat="1" x14ac:dyDescent="0.2">
      <c r="A246" s="490" t="s">
        <v>376</v>
      </c>
      <c r="B246" s="211">
        <v>1599</v>
      </c>
      <c r="C246" s="211">
        <v>1759</v>
      </c>
      <c r="D246" s="211">
        <v>1935</v>
      </c>
      <c r="E246" s="619">
        <f>D246*(1+'Datu ievade'!E429)</f>
        <v>1973.7</v>
      </c>
      <c r="F246" s="620">
        <f>E246*(1+'Datu ievade'!F429)</f>
        <v>2013.174</v>
      </c>
      <c r="G246" s="53">
        <f>F246*(1+'Datu ievade'!G429)</f>
        <v>2053.4374800000001</v>
      </c>
      <c r="H246" s="53">
        <f>G246*(1+'Datu ievade'!H429)</f>
        <v>2094.5062296000001</v>
      </c>
      <c r="I246" s="53">
        <f>H246*(1+'Datu ievade'!I429)</f>
        <v>2136.3963541920002</v>
      </c>
      <c r="J246" s="53">
        <f>I246*(1+'Datu ievade'!J429)</f>
        <v>2179.1242812758401</v>
      </c>
      <c r="K246" s="53">
        <f>J246*(1+'Datu ievade'!K429)</f>
        <v>2222.7067669013568</v>
      </c>
      <c r="L246" s="53">
        <f>K246*(1+'Datu ievade'!L429)</f>
        <v>2267.1609022393841</v>
      </c>
      <c r="M246" s="53">
        <f>L246*(1+'Datu ievade'!M429)</f>
        <v>2312.5041202841717</v>
      </c>
      <c r="N246" s="53">
        <f>M246*(1+'Datu ievade'!N429)</f>
        <v>2358.754202689855</v>
      </c>
      <c r="O246" s="53">
        <f>N246*(1+'Datu ievade'!O429)</f>
        <v>2405.929286743652</v>
      </c>
      <c r="P246" s="53">
        <f>O246*(1+'Datu ievade'!P429)</f>
        <v>2454.0478724785253</v>
      </c>
      <c r="Q246" s="53">
        <f>P246*(1+'Datu ievade'!Q429)</f>
        <v>2503.1288299280959</v>
      </c>
      <c r="R246" s="53">
        <f>Q246*(1+'Datu ievade'!R429)</f>
        <v>2553.1914065266578</v>
      </c>
      <c r="S246" s="53">
        <f>R246*(1+'Datu ievade'!S429)</f>
        <v>2604.2552346571911</v>
      </c>
      <c r="T246" s="53">
        <f>S246*(1+'Datu ievade'!T429)</f>
        <v>2656.3403393503349</v>
      </c>
      <c r="U246" s="53">
        <f>T246*(1+'Datu ievade'!U429)</f>
        <v>2709.4671461373418</v>
      </c>
      <c r="V246" s="53">
        <f>U246*(1+'Datu ievade'!V429)</f>
        <v>2763.6564890600889</v>
      </c>
      <c r="W246" s="53">
        <f>V246*(1+'Datu ievade'!W429)</f>
        <v>2818.9296188412909</v>
      </c>
      <c r="X246" s="53">
        <f>W246*(1+'Datu ievade'!X429)</f>
        <v>2875.3082112181169</v>
      </c>
      <c r="Y246" s="53">
        <f>X246*(1+'Datu ievade'!Y429)</f>
        <v>2932.8143754424791</v>
      </c>
      <c r="Z246" s="53">
        <f>Y246*(1+'Datu ievade'!Z429)</f>
        <v>2991.4706629513289</v>
      </c>
      <c r="AA246" s="53">
        <f>Z246*(1+'Datu ievade'!AA429)</f>
        <v>3051.3000762103557</v>
      </c>
      <c r="AB246" s="53">
        <f>AA246*(1+'Datu ievade'!AB429)</f>
        <v>3112.3260777345627</v>
      </c>
      <c r="AC246" s="53">
        <f>AB246*(1+'Datu ievade'!AC429)</f>
        <v>3174.572599289254</v>
      </c>
      <c r="AD246" s="53">
        <f>AC246*(1+'Datu ievade'!AD429)</f>
        <v>3238.0640512750392</v>
      </c>
      <c r="AE246" s="53">
        <f>AD246*(1+'Datu ievade'!AE429)</f>
        <v>3302.8253323005401</v>
      </c>
      <c r="AF246" s="53">
        <f>AE246*(1+'Datu ievade'!AF429)</f>
        <v>3368.8818389465509</v>
      </c>
      <c r="AG246" s="53">
        <f>AF246*(1+'Datu ievade'!AG429)</f>
        <v>3436.2594757254819</v>
      </c>
      <c r="AH246" s="53">
        <f>AG246*(1+'Datu ievade'!AH429)</f>
        <v>3504.9846652399915</v>
      </c>
      <c r="AI246" s="53">
        <f>AH246*(1+'Datu ievade'!AI429)</f>
        <v>3575.0843585447915</v>
      </c>
      <c r="AJ246" s="53">
        <f>AI246*(1+'Datu ievade'!AJ429)</f>
        <v>3575.0843585447915</v>
      </c>
      <c r="AK246" s="53"/>
      <c r="AU246" s="994">
        <v>2.4500000000000002</v>
      </c>
    </row>
    <row r="247" spans="1:47" s="8" customFormat="1" x14ac:dyDescent="0.2">
      <c r="A247" s="491" t="s">
        <v>377</v>
      </c>
      <c r="B247" s="621">
        <v>110</v>
      </c>
      <c r="C247" s="621">
        <v>110</v>
      </c>
      <c r="D247" s="621">
        <v>110</v>
      </c>
      <c r="E247" s="621">
        <v>110</v>
      </c>
      <c r="F247" s="621">
        <v>110</v>
      </c>
      <c r="G247" s="259">
        <v>100</v>
      </c>
      <c r="H247" s="627">
        <v>90</v>
      </c>
      <c r="I247" s="621">
        <f>H247</f>
        <v>90</v>
      </c>
      <c r="J247" s="621">
        <f>I247</f>
        <v>90</v>
      </c>
      <c r="K247" s="621">
        <f t="shared" ref="K247:AJ247" si="19">J247</f>
        <v>90</v>
      </c>
      <c r="L247" s="621">
        <f t="shared" si="19"/>
        <v>90</v>
      </c>
      <c r="M247" s="621">
        <f>L247</f>
        <v>90</v>
      </c>
      <c r="N247" s="621">
        <f t="shared" si="19"/>
        <v>90</v>
      </c>
      <c r="O247" s="621">
        <f t="shared" si="19"/>
        <v>90</v>
      </c>
      <c r="P247" s="621">
        <f t="shared" si="19"/>
        <v>90</v>
      </c>
      <c r="Q247" s="621">
        <f t="shared" si="19"/>
        <v>90</v>
      </c>
      <c r="R247" s="621">
        <f t="shared" si="19"/>
        <v>90</v>
      </c>
      <c r="S247" s="621">
        <f t="shared" si="19"/>
        <v>90</v>
      </c>
      <c r="T247" s="621">
        <f t="shared" si="19"/>
        <v>90</v>
      </c>
      <c r="U247" s="621">
        <f t="shared" si="19"/>
        <v>90</v>
      </c>
      <c r="V247" s="621">
        <f t="shared" si="19"/>
        <v>90</v>
      </c>
      <c r="W247" s="621">
        <f t="shared" si="19"/>
        <v>90</v>
      </c>
      <c r="X247" s="621">
        <f t="shared" si="19"/>
        <v>90</v>
      </c>
      <c r="Y247" s="621">
        <f t="shared" si="19"/>
        <v>90</v>
      </c>
      <c r="Z247" s="621">
        <f t="shared" si="19"/>
        <v>90</v>
      </c>
      <c r="AA247" s="621">
        <f t="shared" si="19"/>
        <v>90</v>
      </c>
      <c r="AB247" s="621">
        <f t="shared" si="19"/>
        <v>90</v>
      </c>
      <c r="AC247" s="621">
        <f t="shared" si="19"/>
        <v>90</v>
      </c>
      <c r="AD247" s="621">
        <f t="shared" si="19"/>
        <v>90</v>
      </c>
      <c r="AE247" s="621">
        <f t="shared" si="19"/>
        <v>90</v>
      </c>
      <c r="AF247" s="621">
        <f t="shared" si="19"/>
        <v>90</v>
      </c>
      <c r="AG247" s="621">
        <f t="shared" si="19"/>
        <v>90</v>
      </c>
      <c r="AH247" s="621">
        <f t="shared" si="19"/>
        <v>90</v>
      </c>
      <c r="AI247" s="621">
        <f>AH247</f>
        <v>90</v>
      </c>
      <c r="AJ247" s="621">
        <f t="shared" si="19"/>
        <v>90</v>
      </c>
      <c r="AK247" s="621"/>
      <c r="AU247" s="994">
        <v>2.46</v>
      </c>
    </row>
    <row r="248" spans="1:47" s="8" customFormat="1" x14ac:dyDescent="0.2">
      <c r="A248" s="500" t="s">
        <v>404</v>
      </c>
      <c r="B248" s="259"/>
      <c r="C248" s="259"/>
      <c r="D248" s="259"/>
      <c r="E248" s="259"/>
      <c r="F248" s="259"/>
      <c r="G248" s="259"/>
      <c r="H248" s="259"/>
      <c r="I248" s="259"/>
      <c r="J248" s="259"/>
      <c r="K248" s="259"/>
      <c r="L248" s="259"/>
      <c r="M248" s="259"/>
      <c r="N248" s="259"/>
      <c r="O248" s="259"/>
      <c r="P248" s="259"/>
      <c r="Q248" s="259"/>
      <c r="R248" s="259"/>
      <c r="S248" s="259"/>
      <c r="T248" s="259"/>
      <c r="U248" s="259"/>
      <c r="V248" s="259"/>
      <c r="W248" s="259"/>
      <c r="X248" s="259"/>
      <c r="Y248" s="259"/>
      <c r="Z248" s="259"/>
      <c r="AA248" s="259"/>
      <c r="AB248" s="259"/>
      <c r="AC248" s="259"/>
      <c r="AD248" s="259"/>
      <c r="AE248" s="259"/>
      <c r="AF248" s="259"/>
      <c r="AG248" s="259"/>
      <c r="AH248" s="259"/>
      <c r="AI248" s="259"/>
      <c r="AJ248" s="259"/>
      <c r="AK248" s="259"/>
      <c r="AU248" s="994">
        <v>2.4700000000000002</v>
      </c>
    </row>
    <row r="249" spans="1:47" s="8" customFormat="1" x14ac:dyDescent="0.2">
      <c r="A249" s="492" t="s">
        <v>431</v>
      </c>
      <c r="B249" s="485">
        <f t="shared" ref="B249:AJ249" si="20">B251*B242*365/1000</f>
        <v>26900.5</v>
      </c>
      <c r="C249" s="485">
        <f t="shared" si="20"/>
        <v>26900.5</v>
      </c>
      <c r="D249" s="485">
        <f t="shared" si="20"/>
        <v>26900.5</v>
      </c>
      <c r="E249" s="485">
        <f t="shared" si="20"/>
        <v>26900.5</v>
      </c>
      <c r="F249" s="485">
        <f t="shared" si="20"/>
        <v>26900.5</v>
      </c>
      <c r="G249" s="485">
        <f t="shared" si="20"/>
        <v>24455</v>
      </c>
      <c r="H249" s="485">
        <f t="shared" si="20"/>
        <v>22009.5</v>
      </c>
      <c r="I249" s="485">
        <f t="shared" si="20"/>
        <v>22009.5</v>
      </c>
      <c r="J249" s="485">
        <f t="shared" si="20"/>
        <v>22009.5</v>
      </c>
      <c r="K249" s="485">
        <f t="shared" si="20"/>
        <v>22009.5</v>
      </c>
      <c r="L249" s="485">
        <f t="shared" si="20"/>
        <v>22009.5</v>
      </c>
      <c r="M249" s="485">
        <f t="shared" si="20"/>
        <v>22009.5</v>
      </c>
      <c r="N249" s="485">
        <f t="shared" si="20"/>
        <v>22009.5</v>
      </c>
      <c r="O249" s="485">
        <f t="shared" si="20"/>
        <v>22009.5</v>
      </c>
      <c r="P249" s="485">
        <f t="shared" si="20"/>
        <v>22009.5</v>
      </c>
      <c r="Q249" s="485">
        <f t="shared" si="20"/>
        <v>22009.5</v>
      </c>
      <c r="R249" s="485">
        <f t="shared" si="20"/>
        <v>22009.5</v>
      </c>
      <c r="S249" s="485">
        <f t="shared" si="20"/>
        <v>22009.5</v>
      </c>
      <c r="T249" s="485">
        <f t="shared" si="20"/>
        <v>22009.5</v>
      </c>
      <c r="U249" s="485">
        <f t="shared" si="20"/>
        <v>22009.5</v>
      </c>
      <c r="V249" s="485">
        <f t="shared" si="20"/>
        <v>22009.5</v>
      </c>
      <c r="W249" s="485">
        <f t="shared" si="20"/>
        <v>22009.5</v>
      </c>
      <c r="X249" s="485">
        <f t="shared" si="20"/>
        <v>22009.5</v>
      </c>
      <c r="Y249" s="485">
        <f t="shared" si="20"/>
        <v>22009.5</v>
      </c>
      <c r="Z249" s="485">
        <f t="shared" si="20"/>
        <v>22009.5</v>
      </c>
      <c r="AA249" s="485">
        <f t="shared" si="20"/>
        <v>22009.5</v>
      </c>
      <c r="AB249" s="485">
        <f t="shared" si="20"/>
        <v>22009.5</v>
      </c>
      <c r="AC249" s="485">
        <f t="shared" si="20"/>
        <v>22009.5</v>
      </c>
      <c r="AD249" s="485">
        <f t="shared" si="20"/>
        <v>22009.5</v>
      </c>
      <c r="AE249" s="485">
        <f t="shared" si="20"/>
        <v>22009.5</v>
      </c>
      <c r="AF249" s="485">
        <f t="shared" si="20"/>
        <v>22009.5</v>
      </c>
      <c r="AG249" s="485">
        <f t="shared" si="20"/>
        <v>22009.5</v>
      </c>
      <c r="AH249" s="485">
        <f t="shared" si="20"/>
        <v>22009.5</v>
      </c>
      <c r="AI249" s="485">
        <f t="shared" si="20"/>
        <v>22009.5</v>
      </c>
      <c r="AJ249" s="485">
        <f t="shared" si="20"/>
        <v>22009.5</v>
      </c>
      <c r="AK249" s="485"/>
      <c r="AU249" s="994">
        <v>2.48</v>
      </c>
    </row>
    <row r="250" spans="1:47" s="8" customFormat="1" x14ac:dyDescent="0.2">
      <c r="A250" s="492" t="s">
        <v>432</v>
      </c>
      <c r="B250" s="612">
        <f>B251*B242/1000</f>
        <v>73.7</v>
      </c>
      <c r="C250" s="612">
        <f t="shared" ref="C250:AJ250" si="21">C251*C242/1000</f>
        <v>73.7</v>
      </c>
      <c r="D250" s="612">
        <f t="shared" si="21"/>
        <v>73.7</v>
      </c>
      <c r="E250" s="612">
        <f t="shared" si="21"/>
        <v>73.7</v>
      </c>
      <c r="F250" s="612">
        <f t="shared" si="21"/>
        <v>73.7</v>
      </c>
      <c r="G250" s="612">
        <f t="shared" si="21"/>
        <v>67</v>
      </c>
      <c r="H250" s="612">
        <f t="shared" si="21"/>
        <v>60.3</v>
      </c>
      <c r="I250" s="612">
        <f t="shared" si="21"/>
        <v>60.3</v>
      </c>
      <c r="J250" s="612">
        <f t="shared" si="21"/>
        <v>60.3</v>
      </c>
      <c r="K250" s="612">
        <f t="shared" si="21"/>
        <v>60.3</v>
      </c>
      <c r="L250" s="612">
        <f t="shared" si="21"/>
        <v>60.3</v>
      </c>
      <c r="M250" s="612">
        <f t="shared" si="21"/>
        <v>60.3</v>
      </c>
      <c r="N250" s="612">
        <f t="shared" si="21"/>
        <v>60.3</v>
      </c>
      <c r="O250" s="612">
        <f t="shared" si="21"/>
        <v>60.3</v>
      </c>
      <c r="P250" s="612">
        <f t="shared" si="21"/>
        <v>60.3</v>
      </c>
      <c r="Q250" s="612">
        <f t="shared" si="21"/>
        <v>60.3</v>
      </c>
      <c r="R250" s="612">
        <f t="shared" si="21"/>
        <v>60.3</v>
      </c>
      <c r="S250" s="612">
        <f t="shared" si="21"/>
        <v>60.3</v>
      </c>
      <c r="T250" s="612">
        <f t="shared" si="21"/>
        <v>60.3</v>
      </c>
      <c r="U250" s="612">
        <f t="shared" si="21"/>
        <v>60.3</v>
      </c>
      <c r="V250" s="612">
        <f t="shared" si="21"/>
        <v>60.3</v>
      </c>
      <c r="W250" s="612">
        <f t="shared" si="21"/>
        <v>60.3</v>
      </c>
      <c r="X250" s="612">
        <f t="shared" si="21"/>
        <v>60.3</v>
      </c>
      <c r="Y250" s="612">
        <f t="shared" si="21"/>
        <v>60.3</v>
      </c>
      <c r="Z250" s="612">
        <f t="shared" si="21"/>
        <v>60.3</v>
      </c>
      <c r="AA250" s="612">
        <f t="shared" si="21"/>
        <v>60.3</v>
      </c>
      <c r="AB250" s="612">
        <f t="shared" si="21"/>
        <v>60.3</v>
      </c>
      <c r="AC250" s="612">
        <f t="shared" si="21"/>
        <v>60.3</v>
      </c>
      <c r="AD250" s="612">
        <f t="shared" si="21"/>
        <v>60.3</v>
      </c>
      <c r="AE250" s="612">
        <f t="shared" si="21"/>
        <v>60.3</v>
      </c>
      <c r="AF250" s="612">
        <f t="shared" si="21"/>
        <v>60.3</v>
      </c>
      <c r="AG250" s="612">
        <f t="shared" si="21"/>
        <v>60.3</v>
      </c>
      <c r="AH250" s="612">
        <f t="shared" si="21"/>
        <v>60.3</v>
      </c>
      <c r="AI250" s="612">
        <f t="shared" si="21"/>
        <v>60.3</v>
      </c>
      <c r="AJ250" s="612">
        <f t="shared" si="21"/>
        <v>60.3</v>
      </c>
      <c r="AK250" s="612"/>
      <c r="AU250" s="994">
        <v>2.4900000000000002</v>
      </c>
    </row>
    <row r="251" spans="1:47" s="8" customFormat="1" x14ac:dyDescent="0.2">
      <c r="A251" s="492" t="s">
        <v>433</v>
      </c>
      <c r="B251" s="621">
        <v>110</v>
      </c>
      <c r="C251" s="621">
        <v>110</v>
      </c>
      <c r="D251" s="621">
        <v>110</v>
      </c>
      <c r="E251" s="621">
        <v>110</v>
      </c>
      <c r="F251" s="621">
        <f>E251</f>
        <v>110</v>
      </c>
      <c r="G251" s="621">
        <v>100</v>
      </c>
      <c r="H251" s="621">
        <v>90</v>
      </c>
      <c r="I251" s="621">
        <f t="shared" ref="I251:AJ251" si="22">H251</f>
        <v>90</v>
      </c>
      <c r="J251" s="621">
        <f>I251</f>
        <v>90</v>
      </c>
      <c r="K251" s="621">
        <f t="shared" si="22"/>
        <v>90</v>
      </c>
      <c r="L251" s="621">
        <f t="shared" si="22"/>
        <v>90</v>
      </c>
      <c r="M251" s="621">
        <f t="shared" si="22"/>
        <v>90</v>
      </c>
      <c r="N251" s="621">
        <f t="shared" si="22"/>
        <v>90</v>
      </c>
      <c r="O251" s="621">
        <f t="shared" si="22"/>
        <v>90</v>
      </c>
      <c r="P251" s="621">
        <f t="shared" si="22"/>
        <v>90</v>
      </c>
      <c r="Q251" s="621">
        <f t="shared" si="22"/>
        <v>90</v>
      </c>
      <c r="R251" s="621">
        <f t="shared" si="22"/>
        <v>90</v>
      </c>
      <c r="S251" s="621">
        <f t="shared" si="22"/>
        <v>90</v>
      </c>
      <c r="T251" s="621">
        <f t="shared" si="22"/>
        <v>90</v>
      </c>
      <c r="U251" s="621">
        <f t="shared" si="22"/>
        <v>90</v>
      </c>
      <c r="V251" s="621">
        <f t="shared" si="22"/>
        <v>90</v>
      </c>
      <c r="W251" s="621">
        <f t="shared" si="22"/>
        <v>90</v>
      </c>
      <c r="X251" s="621">
        <f t="shared" si="22"/>
        <v>90</v>
      </c>
      <c r="Y251" s="621">
        <f t="shared" si="22"/>
        <v>90</v>
      </c>
      <c r="Z251" s="621">
        <f t="shared" si="22"/>
        <v>90</v>
      </c>
      <c r="AA251" s="621">
        <f t="shared" si="22"/>
        <v>90</v>
      </c>
      <c r="AB251" s="621">
        <f t="shared" si="22"/>
        <v>90</v>
      </c>
      <c r="AC251" s="621">
        <f t="shared" si="22"/>
        <v>90</v>
      </c>
      <c r="AD251" s="621">
        <f t="shared" si="22"/>
        <v>90</v>
      </c>
      <c r="AE251" s="621">
        <f t="shared" si="22"/>
        <v>90</v>
      </c>
      <c r="AF251" s="621">
        <f t="shared" si="22"/>
        <v>90</v>
      </c>
      <c r="AG251" s="621">
        <f t="shared" si="22"/>
        <v>90</v>
      </c>
      <c r="AH251" s="621">
        <f t="shared" si="22"/>
        <v>90</v>
      </c>
      <c r="AI251" s="621">
        <f>AH251</f>
        <v>90</v>
      </c>
      <c r="AJ251" s="621">
        <f t="shared" si="22"/>
        <v>90</v>
      </c>
      <c r="AK251" s="621"/>
      <c r="AU251" s="994">
        <v>2.5</v>
      </c>
    </row>
    <row r="252" spans="1:47" s="8" customFormat="1" x14ac:dyDescent="0.2">
      <c r="A252" s="499" t="s">
        <v>393</v>
      </c>
      <c r="B252" s="622"/>
      <c r="C252" s="622"/>
      <c r="D252" s="622"/>
      <c r="E252" s="622"/>
      <c r="F252" s="622"/>
      <c r="G252" s="622"/>
      <c r="H252" s="622"/>
      <c r="I252" s="475"/>
      <c r="J252" s="475"/>
      <c r="K252" s="475"/>
      <c r="L252" s="475"/>
      <c r="M252" s="475"/>
      <c r="N252" s="475"/>
      <c r="O252" s="475"/>
      <c r="P252" s="475"/>
      <c r="Q252" s="475"/>
      <c r="R252" s="475"/>
      <c r="S252" s="475"/>
      <c r="T252" s="475"/>
      <c r="U252" s="475"/>
      <c r="V252" s="475"/>
      <c r="W252" s="475"/>
      <c r="X252" s="475"/>
      <c r="Y252" s="475"/>
      <c r="Z252" s="475"/>
      <c r="AA252" s="475"/>
      <c r="AB252" s="475"/>
      <c r="AC252" s="475"/>
      <c r="AD252" s="475"/>
      <c r="AE252" s="475"/>
      <c r="AF252" s="475"/>
      <c r="AG252" s="475"/>
      <c r="AH252" s="475"/>
      <c r="AI252" s="475"/>
      <c r="AJ252" s="475"/>
      <c r="AK252" s="475"/>
      <c r="AU252" s="994">
        <v>2.5099999999999998</v>
      </c>
    </row>
    <row r="253" spans="1:47" s="8" customFormat="1" x14ac:dyDescent="0.2">
      <c r="A253" s="493" t="s">
        <v>398</v>
      </c>
      <c r="B253" s="486">
        <v>5600</v>
      </c>
      <c r="C253" s="211">
        <v>5600</v>
      </c>
      <c r="D253" s="211">
        <v>5600</v>
      </c>
      <c r="E253" s="619">
        <v>5600</v>
      </c>
      <c r="F253" s="619">
        <f t="shared" ref="F253:AJ253" si="23">E253</f>
        <v>5600</v>
      </c>
      <c r="G253" s="619">
        <f>F253</f>
        <v>5600</v>
      </c>
      <c r="H253" s="619">
        <f>G253</f>
        <v>5600</v>
      </c>
      <c r="I253" s="53">
        <f t="shared" si="23"/>
        <v>5600</v>
      </c>
      <c r="J253" s="53">
        <f t="shared" si="23"/>
        <v>5600</v>
      </c>
      <c r="K253" s="53">
        <f t="shared" si="23"/>
        <v>5600</v>
      </c>
      <c r="L253" s="53">
        <f t="shared" si="23"/>
        <v>5600</v>
      </c>
      <c r="M253" s="53">
        <f t="shared" si="23"/>
        <v>5600</v>
      </c>
      <c r="N253" s="53">
        <f t="shared" si="23"/>
        <v>5600</v>
      </c>
      <c r="O253" s="53">
        <f t="shared" si="23"/>
        <v>5600</v>
      </c>
      <c r="P253" s="53">
        <f t="shared" si="23"/>
        <v>5600</v>
      </c>
      <c r="Q253" s="53">
        <f t="shared" si="23"/>
        <v>5600</v>
      </c>
      <c r="R253" s="53">
        <f t="shared" si="23"/>
        <v>5600</v>
      </c>
      <c r="S253" s="53">
        <f t="shared" si="23"/>
        <v>5600</v>
      </c>
      <c r="T253" s="53">
        <f t="shared" si="23"/>
        <v>5600</v>
      </c>
      <c r="U253" s="53">
        <f t="shared" si="23"/>
        <v>5600</v>
      </c>
      <c r="V253" s="53">
        <f t="shared" si="23"/>
        <v>5600</v>
      </c>
      <c r="W253" s="53">
        <f t="shared" si="23"/>
        <v>5600</v>
      </c>
      <c r="X253" s="53">
        <f t="shared" si="23"/>
        <v>5600</v>
      </c>
      <c r="Y253" s="53">
        <f t="shared" si="23"/>
        <v>5600</v>
      </c>
      <c r="Z253" s="53">
        <f t="shared" si="23"/>
        <v>5600</v>
      </c>
      <c r="AA253" s="53">
        <f t="shared" si="23"/>
        <v>5600</v>
      </c>
      <c r="AB253" s="53">
        <f t="shared" si="23"/>
        <v>5600</v>
      </c>
      <c r="AC253" s="53">
        <f t="shared" si="23"/>
        <v>5600</v>
      </c>
      <c r="AD253" s="53">
        <f t="shared" si="23"/>
        <v>5600</v>
      </c>
      <c r="AE253" s="53">
        <f t="shared" si="23"/>
        <v>5600</v>
      </c>
      <c r="AF253" s="53">
        <f t="shared" si="23"/>
        <v>5600</v>
      </c>
      <c r="AG253" s="53">
        <f t="shared" si="23"/>
        <v>5600</v>
      </c>
      <c r="AH253" s="53">
        <f t="shared" si="23"/>
        <v>5600</v>
      </c>
      <c r="AI253" s="53">
        <f>AH253</f>
        <v>5600</v>
      </c>
      <c r="AJ253" s="53">
        <f t="shared" si="23"/>
        <v>5600</v>
      </c>
      <c r="AK253" s="53"/>
      <c r="AU253" s="994">
        <v>2.52</v>
      </c>
    </row>
    <row r="254" spans="1:47" s="8" customFormat="1" x14ac:dyDescent="0.2">
      <c r="A254" s="493" t="s">
        <v>430</v>
      </c>
      <c r="B254" s="613">
        <f>B253/365</f>
        <v>15.342465753424657</v>
      </c>
      <c r="C254" s="613">
        <f t="shared" ref="C254:AJ254" si="24">C253/365</f>
        <v>15.342465753424657</v>
      </c>
      <c r="D254" s="613">
        <f t="shared" si="24"/>
        <v>15.342465753424657</v>
      </c>
      <c r="E254" s="613">
        <f t="shared" si="24"/>
        <v>15.342465753424657</v>
      </c>
      <c r="F254" s="613">
        <f t="shared" si="24"/>
        <v>15.342465753424657</v>
      </c>
      <c r="G254" s="613">
        <f t="shared" si="24"/>
        <v>15.342465753424657</v>
      </c>
      <c r="H254" s="613">
        <f t="shared" si="24"/>
        <v>15.342465753424657</v>
      </c>
      <c r="I254" s="613">
        <f t="shared" si="24"/>
        <v>15.342465753424657</v>
      </c>
      <c r="J254" s="613">
        <f t="shared" si="24"/>
        <v>15.342465753424657</v>
      </c>
      <c r="K254" s="613">
        <f t="shared" si="24"/>
        <v>15.342465753424657</v>
      </c>
      <c r="L254" s="613">
        <f t="shared" si="24"/>
        <v>15.342465753424657</v>
      </c>
      <c r="M254" s="613">
        <f t="shared" si="24"/>
        <v>15.342465753424657</v>
      </c>
      <c r="N254" s="613">
        <f t="shared" si="24"/>
        <v>15.342465753424657</v>
      </c>
      <c r="O254" s="613">
        <f t="shared" si="24"/>
        <v>15.342465753424657</v>
      </c>
      <c r="P254" s="613">
        <f t="shared" si="24"/>
        <v>15.342465753424657</v>
      </c>
      <c r="Q254" s="613">
        <f t="shared" si="24"/>
        <v>15.342465753424657</v>
      </c>
      <c r="R254" s="613">
        <f t="shared" si="24"/>
        <v>15.342465753424657</v>
      </c>
      <c r="S254" s="613">
        <f t="shared" si="24"/>
        <v>15.342465753424657</v>
      </c>
      <c r="T254" s="613">
        <f t="shared" si="24"/>
        <v>15.342465753424657</v>
      </c>
      <c r="U254" s="613">
        <f t="shared" si="24"/>
        <v>15.342465753424657</v>
      </c>
      <c r="V254" s="613">
        <f t="shared" si="24"/>
        <v>15.342465753424657</v>
      </c>
      <c r="W254" s="613">
        <f t="shared" si="24"/>
        <v>15.342465753424657</v>
      </c>
      <c r="X254" s="613">
        <f t="shared" si="24"/>
        <v>15.342465753424657</v>
      </c>
      <c r="Y254" s="613">
        <f t="shared" si="24"/>
        <v>15.342465753424657</v>
      </c>
      <c r="Z254" s="613">
        <f t="shared" si="24"/>
        <v>15.342465753424657</v>
      </c>
      <c r="AA254" s="613">
        <f t="shared" si="24"/>
        <v>15.342465753424657</v>
      </c>
      <c r="AB254" s="613">
        <f t="shared" si="24"/>
        <v>15.342465753424657</v>
      </c>
      <c r="AC254" s="613">
        <f t="shared" si="24"/>
        <v>15.342465753424657</v>
      </c>
      <c r="AD254" s="613">
        <f t="shared" si="24"/>
        <v>15.342465753424657</v>
      </c>
      <c r="AE254" s="613">
        <f t="shared" si="24"/>
        <v>15.342465753424657</v>
      </c>
      <c r="AF254" s="613">
        <f t="shared" si="24"/>
        <v>15.342465753424657</v>
      </c>
      <c r="AG254" s="613">
        <f t="shared" si="24"/>
        <v>15.342465753424657</v>
      </c>
      <c r="AH254" s="613">
        <f t="shared" si="24"/>
        <v>15.342465753424657</v>
      </c>
      <c r="AI254" s="613">
        <f t="shared" si="24"/>
        <v>15.342465753424657</v>
      </c>
      <c r="AJ254" s="613">
        <f t="shared" si="24"/>
        <v>15.342465753424657</v>
      </c>
      <c r="AK254" s="613"/>
      <c r="AU254" s="994">
        <v>2.5299999999999998</v>
      </c>
    </row>
    <row r="255" spans="1:47" s="8" customFormat="1" x14ac:dyDescent="0.2">
      <c r="A255" s="493" t="s">
        <v>376</v>
      </c>
      <c r="B255" s="486">
        <v>882</v>
      </c>
      <c r="C255" s="211">
        <v>970</v>
      </c>
      <c r="D255" s="211">
        <v>1067</v>
      </c>
      <c r="E255" s="619">
        <f>D255*(1+'Datu ievade'!E429)</f>
        <v>1088.3399999999999</v>
      </c>
      <c r="F255" s="619">
        <f>E255*(1+'Datu ievade'!F429)</f>
        <v>1110.1068</v>
      </c>
      <c r="G255" s="619">
        <f>F255*(1+'Datu ievade'!G429)</f>
        <v>1132.3089360000001</v>
      </c>
      <c r="H255" s="619">
        <f>G255*(1+'Datu ievade'!H429)</f>
        <v>1154.9551147200002</v>
      </c>
      <c r="I255" s="53">
        <f>H255*(1+'Datu ievade'!I429)</f>
        <v>1178.0542170144001</v>
      </c>
      <c r="J255" s="53">
        <f>I255*(1+'Datu ievade'!J429)</f>
        <v>1201.6153013546882</v>
      </c>
      <c r="K255" s="53">
        <f>J255*(1+'Datu ievade'!K429)</f>
        <v>1225.6476073817819</v>
      </c>
      <c r="L255" s="53">
        <f>K255*(1+'Datu ievade'!L429)</f>
        <v>1250.1605595294175</v>
      </c>
      <c r="M255" s="53">
        <f>L255*(1+'Datu ievade'!M429)</f>
        <v>1275.1637707200059</v>
      </c>
      <c r="N255" s="53">
        <f>M255*(1+'Datu ievade'!N429)</f>
        <v>1300.6670461344061</v>
      </c>
      <c r="O255" s="53">
        <f>N255*(1+'Datu ievade'!O429)</f>
        <v>1326.6803870570943</v>
      </c>
      <c r="P255" s="53">
        <f>O255*(1+'Datu ievade'!P429)</f>
        <v>1353.2139947982362</v>
      </c>
      <c r="Q255" s="53">
        <f>P255*(1+'Datu ievade'!Q429)</f>
        <v>1380.2782746942009</v>
      </c>
      <c r="R255" s="53">
        <f>Q255*(1+'Datu ievade'!R429)</f>
        <v>1407.8838401880851</v>
      </c>
      <c r="S255" s="53">
        <f>R255*(1+'Datu ievade'!S429)</f>
        <v>1436.0415169918467</v>
      </c>
      <c r="T255" s="53">
        <f>S255*(1+'Datu ievade'!T429)</f>
        <v>1464.7623473316837</v>
      </c>
      <c r="U255" s="53">
        <f>T255*(1+'Datu ievade'!U429)</f>
        <v>1494.0575942783173</v>
      </c>
      <c r="V255" s="53">
        <f>U255*(1+'Datu ievade'!V429)</f>
        <v>1523.9387461638837</v>
      </c>
      <c r="W255" s="53">
        <f>V255*(1+'Datu ievade'!W429)</f>
        <v>1554.4175210871615</v>
      </c>
      <c r="X255" s="53">
        <f>W255*(1+'Datu ievade'!X429)</f>
        <v>1585.5058715089049</v>
      </c>
      <c r="Y255" s="53">
        <f>X255*(1+'Datu ievade'!Y429)</f>
        <v>1617.215988939083</v>
      </c>
      <c r="Z255" s="53">
        <f>Y255*(1+'Datu ievade'!Z429)</f>
        <v>1649.5603087178647</v>
      </c>
      <c r="AA255" s="53">
        <f>Z255*(1+'Datu ievade'!AA429)</f>
        <v>1682.551514892222</v>
      </c>
      <c r="AB255" s="53">
        <f>AA255*(1+'Datu ievade'!AB429)</f>
        <v>1716.2025451900665</v>
      </c>
      <c r="AC255" s="53">
        <f>AB255*(1+'Datu ievade'!AC429)</f>
        <v>1750.526596093868</v>
      </c>
      <c r="AD255" s="53">
        <f>AC255*(1+'Datu ievade'!AD429)</f>
        <v>1785.5371280157453</v>
      </c>
      <c r="AE255" s="53">
        <f>AD255*(1+'Datu ievade'!AE429)</f>
        <v>1821.2478705760602</v>
      </c>
      <c r="AF255" s="53">
        <f>AE255*(1+'Datu ievade'!AF429)</f>
        <v>1857.6728279875815</v>
      </c>
      <c r="AG255" s="53">
        <f>AF255*(1+'Datu ievade'!AG429)</f>
        <v>1894.8262845473332</v>
      </c>
      <c r="AH255" s="53">
        <f>AG255*(1+'Datu ievade'!AH429)</f>
        <v>1932.7228102382799</v>
      </c>
      <c r="AI255" s="53">
        <f>AH255*(1+'Datu ievade'!AI429)</f>
        <v>1971.3772664430455</v>
      </c>
      <c r="AJ255" s="53">
        <f>AI255*(1+'Datu ievade'!AJ429)</f>
        <v>1971.3772664430455</v>
      </c>
      <c r="AK255" s="53"/>
      <c r="AU255" s="994">
        <v>2.54</v>
      </c>
    </row>
    <row r="256" spans="1:47" s="8" customFormat="1" x14ac:dyDescent="0.2">
      <c r="A256" s="500" t="s">
        <v>395</v>
      </c>
      <c r="B256" s="211"/>
      <c r="C256" s="211"/>
      <c r="D256" s="211"/>
      <c r="E256" s="462"/>
      <c r="F256" s="462"/>
      <c r="G256" s="462"/>
      <c r="H256" s="462"/>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U256" s="994">
        <v>2.5499999999999998</v>
      </c>
    </row>
    <row r="257" spans="1:47" s="8" customFormat="1" x14ac:dyDescent="0.2">
      <c r="A257" s="494" t="s">
        <v>398</v>
      </c>
      <c r="B257" s="284">
        <f>B253</f>
        <v>5600</v>
      </c>
      <c r="C257" s="284">
        <f>C253</f>
        <v>5600</v>
      </c>
      <c r="D257" s="284">
        <f>D253</f>
        <v>5600</v>
      </c>
      <c r="E257" s="487">
        <f>E253</f>
        <v>5600</v>
      </c>
      <c r="F257" s="487">
        <f>F253</f>
        <v>5600</v>
      </c>
      <c r="G257" s="487">
        <f>F257</f>
        <v>5600</v>
      </c>
      <c r="H257" s="487">
        <f t="shared" ref="H257:AJ257" si="25">G257</f>
        <v>5600</v>
      </c>
      <c r="I257" s="487">
        <f t="shared" si="25"/>
        <v>5600</v>
      </c>
      <c r="J257" s="487">
        <f t="shared" si="25"/>
        <v>5600</v>
      </c>
      <c r="K257" s="487">
        <f t="shared" si="25"/>
        <v>5600</v>
      </c>
      <c r="L257" s="487">
        <f t="shared" si="25"/>
        <v>5600</v>
      </c>
      <c r="M257" s="487">
        <f t="shared" si="25"/>
        <v>5600</v>
      </c>
      <c r="N257" s="487">
        <f t="shared" si="25"/>
        <v>5600</v>
      </c>
      <c r="O257" s="487">
        <f t="shared" si="25"/>
        <v>5600</v>
      </c>
      <c r="P257" s="487">
        <f t="shared" si="25"/>
        <v>5600</v>
      </c>
      <c r="Q257" s="487">
        <f t="shared" si="25"/>
        <v>5600</v>
      </c>
      <c r="R257" s="487">
        <f t="shared" si="25"/>
        <v>5600</v>
      </c>
      <c r="S257" s="487">
        <f t="shared" si="25"/>
        <v>5600</v>
      </c>
      <c r="T257" s="487">
        <f t="shared" si="25"/>
        <v>5600</v>
      </c>
      <c r="U257" s="487">
        <f t="shared" si="25"/>
        <v>5600</v>
      </c>
      <c r="V257" s="487">
        <f t="shared" si="25"/>
        <v>5600</v>
      </c>
      <c r="W257" s="487">
        <f t="shared" si="25"/>
        <v>5600</v>
      </c>
      <c r="X257" s="487">
        <f t="shared" si="25"/>
        <v>5600</v>
      </c>
      <c r="Y257" s="487">
        <f t="shared" si="25"/>
        <v>5600</v>
      </c>
      <c r="Z257" s="487">
        <f t="shared" si="25"/>
        <v>5600</v>
      </c>
      <c r="AA257" s="487">
        <f t="shared" si="25"/>
        <v>5600</v>
      </c>
      <c r="AB257" s="487">
        <f t="shared" si="25"/>
        <v>5600</v>
      </c>
      <c r="AC257" s="487">
        <f t="shared" si="25"/>
        <v>5600</v>
      </c>
      <c r="AD257" s="487">
        <f t="shared" si="25"/>
        <v>5600</v>
      </c>
      <c r="AE257" s="487">
        <f t="shared" si="25"/>
        <v>5600</v>
      </c>
      <c r="AF257" s="487">
        <f t="shared" si="25"/>
        <v>5600</v>
      </c>
      <c r="AG257" s="487">
        <f t="shared" si="25"/>
        <v>5600</v>
      </c>
      <c r="AH257" s="487">
        <f t="shared" si="25"/>
        <v>5600</v>
      </c>
      <c r="AI257" s="487">
        <f>AH257</f>
        <v>5600</v>
      </c>
      <c r="AJ257" s="487">
        <f t="shared" si="25"/>
        <v>5600</v>
      </c>
      <c r="AK257" s="487"/>
      <c r="AU257" s="994">
        <v>2.56</v>
      </c>
    </row>
    <row r="258" spans="1:47" s="8" customFormat="1" x14ac:dyDescent="0.2">
      <c r="A258" s="494" t="s">
        <v>376</v>
      </c>
      <c r="B258" s="284">
        <f>B255</f>
        <v>882</v>
      </c>
      <c r="C258" s="284">
        <f>C255</f>
        <v>970</v>
      </c>
      <c r="D258" s="284">
        <f>D255</f>
        <v>1067</v>
      </c>
      <c r="E258" s="487">
        <f>E255</f>
        <v>1088.3399999999999</v>
      </c>
      <c r="F258" s="487">
        <f t="shared" ref="F258:AJ258" si="26">F255</f>
        <v>1110.1068</v>
      </c>
      <c r="G258" s="487">
        <f t="shared" si="26"/>
        <v>1132.3089360000001</v>
      </c>
      <c r="H258" s="487">
        <f t="shared" si="26"/>
        <v>1154.9551147200002</v>
      </c>
      <c r="I258" s="487">
        <f t="shared" si="26"/>
        <v>1178.0542170144001</v>
      </c>
      <c r="J258" s="487">
        <f t="shared" si="26"/>
        <v>1201.6153013546882</v>
      </c>
      <c r="K258" s="487">
        <f t="shared" si="26"/>
        <v>1225.6476073817819</v>
      </c>
      <c r="L258" s="487">
        <f t="shared" si="26"/>
        <v>1250.1605595294175</v>
      </c>
      <c r="M258" s="487">
        <f t="shared" si="26"/>
        <v>1275.1637707200059</v>
      </c>
      <c r="N258" s="487">
        <f t="shared" si="26"/>
        <v>1300.6670461344061</v>
      </c>
      <c r="O258" s="487">
        <f t="shared" si="26"/>
        <v>1326.6803870570943</v>
      </c>
      <c r="P258" s="487">
        <f t="shared" si="26"/>
        <v>1353.2139947982362</v>
      </c>
      <c r="Q258" s="487">
        <f t="shared" si="26"/>
        <v>1380.2782746942009</v>
      </c>
      <c r="R258" s="487">
        <f t="shared" si="26"/>
        <v>1407.8838401880851</v>
      </c>
      <c r="S258" s="487">
        <f t="shared" si="26"/>
        <v>1436.0415169918467</v>
      </c>
      <c r="T258" s="487">
        <f t="shared" si="26"/>
        <v>1464.7623473316837</v>
      </c>
      <c r="U258" s="487">
        <f t="shared" si="26"/>
        <v>1494.0575942783173</v>
      </c>
      <c r="V258" s="487">
        <f t="shared" si="26"/>
        <v>1523.9387461638837</v>
      </c>
      <c r="W258" s="487">
        <f t="shared" si="26"/>
        <v>1554.4175210871615</v>
      </c>
      <c r="X258" s="487">
        <f t="shared" si="26"/>
        <v>1585.5058715089049</v>
      </c>
      <c r="Y258" s="487">
        <f t="shared" si="26"/>
        <v>1617.215988939083</v>
      </c>
      <c r="Z258" s="487">
        <f t="shared" si="26"/>
        <v>1649.5603087178647</v>
      </c>
      <c r="AA258" s="487">
        <f t="shared" si="26"/>
        <v>1682.551514892222</v>
      </c>
      <c r="AB258" s="487">
        <f t="shared" si="26"/>
        <v>1716.2025451900665</v>
      </c>
      <c r="AC258" s="487">
        <f t="shared" si="26"/>
        <v>1750.526596093868</v>
      </c>
      <c r="AD258" s="487">
        <f t="shared" si="26"/>
        <v>1785.5371280157453</v>
      </c>
      <c r="AE258" s="487">
        <f t="shared" si="26"/>
        <v>1821.2478705760602</v>
      </c>
      <c r="AF258" s="487">
        <f t="shared" si="26"/>
        <v>1857.6728279875815</v>
      </c>
      <c r="AG258" s="487">
        <f t="shared" si="26"/>
        <v>1894.8262845473332</v>
      </c>
      <c r="AH258" s="487">
        <f t="shared" si="26"/>
        <v>1932.7228102382799</v>
      </c>
      <c r="AI258" s="487">
        <f t="shared" si="26"/>
        <v>1971.3772664430455</v>
      </c>
      <c r="AJ258" s="487">
        <f t="shared" si="26"/>
        <v>1971.3772664430455</v>
      </c>
      <c r="AK258" s="487"/>
      <c r="AU258" s="994">
        <v>2.57</v>
      </c>
    </row>
    <row r="259" spans="1:47" s="8" customFormat="1" x14ac:dyDescent="0.2">
      <c r="A259" s="499" t="s">
        <v>393</v>
      </c>
      <c r="B259" s="284"/>
      <c r="C259" s="284"/>
      <c r="D259" s="284"/>
      <c r="E259" s="487"/>
      <c r="F259" s="487"/>
      <c r="G259" s="487"/>
      <c r="H259" s="487"/>
      <c r="I259" s="487"/>
      <c r="J259" s="487"/>
      <c r="K259" s="487"/>
      <c r="L259" s="487"/>
      <c r="M259" s="487"/>
      <c r="N259" s="487"/>
      <c r="O259" s="487"/>
      <c r="P259" s="487"/>
      <c r="Q259" s="487"/>
      <c r="R259" s="487"/>
      <c r="S259" s="487"/>
      <c r="T259" s="487"/>
      <c r="U259" s="487"/>
      <c r="V259" s="487"/>
      <c r="W259" s="487"/>
      <c r="X259" s="487"/>
      <c r="Y259" s="487"/>
      <c r="Z259" s="487"/>
      <c r="AA259" s="487"/>
      <c r="AB259" s="487"/>
      <c r="AC259" s="487"/>
      <c r="AD259" s="487"/>
      <c r="AE259" s="487"/>
      <c r="AF259" s="487"/>
      <c r="AG259" s="487"/>
      <c r="AH259" s="487"/>
      <c r="AI259" s="487"/>
      <c r="AJ259" s="487"/>
      <c r="AK259" s="487"/>
      <c r="AU259" s="994">
        <v>2.58</v>
      </c>
    </row>
    <row r="260" spans="1:47" s="8" customFormat="1" x14ac:dyDescent="0.2">
      <c r="A260" s="490" t="s">
        <v>399</v>
      </c>
      <c r="B260" s="211">
        <v>10000</v>
      </c>
      <c r="C260" s="211">
        <v>10000</v>
      </c>
      <c r="D260" s="211">
        <v>10000</v>
      </c>
      <c r="E260" s="619">
        <v>10000</v>
      </c>
      <c r="F260" s="619">
        <f t="shared" ref="F260:AJ260" si="27">E260</f>
        <v>10000</v>
      </c>
      <c r="G260" s="619">
        <f t="shared" si="27"/>
        <v>10000</v>
      </c>
      <c r="H260" s="619">
        <f>G260</f>
        <v>10000</v>
      </c>
      <c r="I260" s="53">
        <f t="shared" si="27"/>
        <v>10000</v>
      </c>
      <c r="J260" s="53">
        <f t="shared" si="27"/>
        <v>10000</v>
      </c>
      <c r="K260" s="53">
        <f t="shared" si="27"/>
        <v>10000</v>
      </c>
      <c r="L260" s="53">
        <f t="shared" si="27"/>
        <v>10000</v>
      </c>
      <c r="M260" s="53">
        <f t="shared" si="27"/>
        <v>10000</v>
      </c>
      <c r="N260" s="53">
        <f t="shared" si="27"/>
        <v>10000</v>
      </c>
      <c r="O260" s="53">
        <f t="shared" si="27"/>
        <v>10000</v>
      </c>
      <c r="P260" s="53">
        <f t="shared" si="27"/>
        <v>10000</v>
      </c>
      <c r="Q260" s="53">
        <f t="shared" si="27"/>
        <v>10000</v>
      </c>
      <c r="R260" s="53">
        <f t="shared" si="27"/>
        <v>10000</v>
      </c>
      <c r="S260" s="53">
        <f t="shared" si="27"/>
        <v>10000</v>
      </c>
      <c r="T260" s="53">
        <f t="shared" si="27"/>
        <v>10000</v>
      </c>
      <c r="U260" s="53">
        <f t="shared" si="27"/>
        <v>10000</v>
      </c>
      <c r="V260" s="53">
        <f t="shared" si="27"/>
        <v>10000</v>
      </c>
      <c r="W260" s="53">
        <f t="shared" si="27"/>
        <v>10000</v>
      </c>
      <c r="X260" s="53">
        <f t="shared" si="27"/>
        <v>10000</v>
      </c>
      <c r="Y260" s="53">
        <f t="shared" si="27"/>
        <v>10000</v>
      </c>
      <c r="Z260" s="53">
        <f t="shared" si="27"/>
        <v>10000</v>
      </c>
      <c r="AA260" s="53">
        <f t="shared" si="27"/>
        <v>10000</v>
      </c>
      <c r="AB260" s="53">
        <f t="shared" si="27"/>
        <v>10000</v>
      </c>
      <c r="AC260" s="53">
        <f t="shared" si="27"/>
        <v>10000</v>
      </c>
      <c r="AD260" s="53">
        <f t="shared" si="27"/>
        <v>10000</v>
      </c>
      <c r="AE260" s="53">
        <f t="shared" si="27"/>
        <v>10000</v>
      </c>
      <c r="AF260" s="53">
        <f t="shared" si="27"/>
        <v>10000</v>
      </c>
      <c r="AG260" s="53">
        <f t="shared" si="27"/>
        <v>10000</v>
      </c>
      <c r="AH260" s="53">
        <f t="shared" si="27"/>
        <v>10000</v>
      </c>
      <c r="AI260" s="53">
        <f>AH260</f>
        <v>10000</v>
      </c>
      <c r="AJ260" s="53">
        <f t="shared" si="27"/>
        <v>10000</v>
      </c>
      <c r="AK260" s="53"/>
      <c r="AU260" s="994">
        <v>2.59</v>
      </c>
    </row>
    <row r="261" spans="1:47" s="8" customFormat="1" x14ac:dyDescent="0.2">
      <c r="A261" s="490" t="s">
        <v>434</v>
      </c>
      <c r="B261" s="611">
        <f>B260/365</f>
        <v>27.397260273972602</v>
      </c>
      <c r="C261" s="611">
        <f t="shared" ref="C261:AJ261" si="28">C260/365</f>
        <v>27.397260273972602</v>
      </c>
      <c r="D261" s="611">
        <f t="shared" si="28"/>
        <v>27.397260273972602</v>
      </c>
      <c r="E261" s="611">
        <f t="shared" si="28"/>
        <v>27.397260273972602</v>
      </c>
      <c r="F261" s="611">
        <f t="shared" si="28"/>
        <v>27.397260273972602</v>
      </c>
      <c r="G261" s="611">
        <f t="shared" si="28"/>
        <v>27.397260273972602</v>
      </c>
      <c r="H261" s="611">
        <f t="shared" si="28"/>
        <v>27.397260273972602</v>
      </c>
      <c r="I261" s="611">
        <f t="shared" si="28"/>
        <v>27.397260273972602</v>
      </c>
      <c r="J261" s="611">
        <f t="shared" si="28"/>
        <v>27.397260273972602</v>
      </c>
      <c r="K261" s="611">
        <f t="shared" si="28"/>
        <v>27.397260273972602</v>
      </c>
      <c r="L261" s="611">
        <f t="shared" si="28"/>
        <v>27.397260273972602</v>
      </c>
      <c r="M261" s="611">
        <f t="shared" si="28"/>
        <v>27.397260273972602</v>
      </c>
      <c r="N261" s="611">
        <f t="shared" si="28"/>
        <v>27.397260273972602</v>
      </c>
      <c r="O261" s="611">
        <f t="shared" si="28"/>
        <v>27.397260273972602</v>
      </c>
      <c r="P261" s="611">
        <f t="shared" si="28"/>
        <v>27.397260273972602</v>
      </c>
      <c r="Q261" s="611">
        <f t="shared" si="28"/>
        <v>27.397260273972602</v>
      </c>
      <c r="R261" s="611">
        <f t="shared" si="28"/>
        <v>27.397260273972602</v>
      </c>
      <c r="S261" s="611">
        <f t="shared" si="28"/>
        <v>27.397260273972602</v>
      </c>
      <c r="T261" s="611">
        <f t="shared" si="28"/>
        <v>27.397260273972602</v>
      </c>
      <c r="U261" s="611">
        <f t="shared" si="28"/>
        <v>27.397260273972602</v>
      </c>
      <c r="V261" s="611">
        <f t="shared" si="28"/>
        <v>27.397260273972602</v>
      </c>
      <c r="W261" s="611">
        <f t="shared" si="28"/>
        <v>27.397260273972602</v>
      </c>
      <c r="X261" s="611">
        <f t="shared" si="28"/>
        <v>27.397260273972602</v>
      </c>
      <c r="Y261" s="611">
        <f t="shared" si="28"/>
        <v>27.397260273972602</v>
      </c>
      <c r="Z261" s="611">
        <f t="shared" si="28"/>
        <v>27.397260273972602</v>
      </c>
      <c r="AA261" s="611">
        <f t="shared" si="28"/>
        <v>27.397260273972602</v>
      </c>
      <c r="AB261" s="611">
        <f t="shared" si="28"/>
        <v>27.397260273972602</v>
      </c>
      <c r="AC261" s="611">
        <f t="shared" si="28"/>
        <v>27.397260273972602</v>
      </c>
      <c r="AD261" s="611">
        <f t="shared" si="28"/>
        <v>27.397260273972602</v>
      </c>
      <c r="AE261" s="611">
        <f t="shared" si="28"/>
        <v>27.397260273972602</v>
      </c>
      <c r="AF261" s="611">
        <f t="shared" si="28"/>
        <v>27.397260273972602</v>
      </c>
      <c r="AG261" s="611">
        <f t="shared" si="28"/>
        <v>27.397260273972602</v>
      </c>
      <c r="AH261" s="611">
        <f t="shared" si="28"/>
        <v>27.397260273972602</v>
      </c>
      <c r="AI261" s="611">
        <f t="shared" si="28"/>
        <v>27.397260273972602</v>
      </c>
      <c r="AJ261" s="611">
        <f t="shared" si="28"/>
        <v>27.397260273972602</v>
      </c>
      <c r="AK261" s="611"/>
      <c r="AU261" s="994">
        <v>2.6</v>
      </c>
    </row>
    <row r="262" spans="1:47" s="8" customFormat="1" x14ac:dyDescent="0.2">
      <c r="A262" s="490" t="s">
        <v>376</v>
      </c>
      <c r="B262" s="211"/>
      <c r="C262" s="211"/>
      <c r="D262" s="211"/>
      <c r="E262" s="619">
        <f>D262*(1+'Datu ievade'!E429)</f>
        <v>0</v>
      </c>
      <c r="F262" s="619">
        <f>E262*(1+'Datu ievade'!F429)</f>
        <v>0</v>
      </c>
      <c r="G262" s="619">
        <f>F262*(1+'Datu ievade'!G429)</f>
        <v>0</v>
      </c>
      <c r="H262" s="619">
        <f>G262*(1+'Datu ievade'!H429)</f>
        <v>0</v>
      </c>
      <c r="I262" s="53">
        <f>H262*(1+'Datu ievade'!I429)</f>
        <v>0</v>
      </c>
      <c r="J262" s="53">
        <f>I262*(1+'Datu ievade'!J429)</f>
        <v>0</v>
      </c>
      <c r="K262" s="53">
        <f>J262*(1+'Datu ievade'!K429)</f>
        <v>0</v>
      </c>
      <c r="L262" s="53">
        <f>K262*(1+'Datu ievade'!L429)</f>
        <v>0</v>
      </c>
      <c r="M262" s="53">
        <f>L262*(1+'Datu ievade'!M429)</f>
        <v>0</v>
      </c>
      <c r="N262" s="53">
        <f>M262*(1+'Datu ievade'!N429)</f>
        <v>0</v>
      </c>
      <c r="O262" s="53">
        <f>N262*(1+'Datu ievade'!O429)</f>
        <v>0</v>
      </c>
      <c r="P262" s="53">
        <f>O262*(1+'Datu ievade'!P429)</f>
        <v>0</v>
      </c>
      <c r="Q262" s="53">
        <f>P262*(1+'Datu ievade'!Q429)</f>
        <v>0</v>
      </c>
      <c r="R262" s="53">
        <f>Q262*(1+'Datu ievade'!R429)</f>
        <v>0</v>
      </c>
      <c r="S262" s="53">
        <f>R262*(1+'Datu ievade'!S429)</f>
        <v>0</v>
      </c>
      <c r="T262" s="53">
        <f>S262*(1+'Datu ievade'!T429)</f>
        <v>0</v>
      </c>
      <c r="U262" s="53">
        <f>T262*(1+'Datu ievade'!U429)</f>
        <v>0</v>
      </c>
      <c r="V262" s="53">
        <f>U262*(1+'Datu ievade'!V429)</f>
        <v>0</v>
      </c>
      <c r="W262" s="53">
        <f>V262*(1+'Datu ievade'!W429)</f>
        <v>0</v>
      </c>
      <c r="X262" s="53">
        <f>W262*(1+'Datu ievade'!X429)</f>
        <v>0</v>
      </c>
      <c r="Y262" s="53">
        <f>X262*(1+'Datu ievade'!Y429)</f>
        <v>0</v>
      </c>
      <c r="Z262" s="53">
        <f>Y262*(1+'Datu ievade'!Z429)</f>
        <v>0</v>
      </c>
      <c r="AA262" s="53">
        <f>Z262*(1+'Datu ievade'!AA429)</f>
        <v>0</v>
      </c>
      <c r="AB262" s="53">
        <f>AA262*(1+'Datu ievade'!AB429)</f>
        <v>0</v>
      </c>
      <c r="AC262" s="53">
        <f>AB262*(1+'Datu ievade'!AC429)</f>
        <v>0</v>
      </c>
      <c r="AD262" s="53">
        <f>AC262*(1+'Datu ievade'!AD429)</f>
        <v>0</v>
      </c>
      <c r="AE262" s="53">
        <f>AD262*(1+'Datu ievade'!AE429)</f>
        <v>0</v>
      </c>
      <c r="AF262" s="53">
        <f>AE262*(1+'Datu ievade'!AF429)</f>
        <v>0</v>
      </c>
      <c r="AG262" s="53">
        <f>AF262*(1+'Datu ievade'!AG429)</f>
        <v>0</v>
      </c>
      <c r="AH262" s="53">
        <f>AG262*(1+'Datu ievade'!AH429)</f>
        <v>0</v>
      </c>
      <c r="AI262" s="53">
        <f>AH262*(1+'Datu ievade'!AI429)</f>
        <v>0</v>
      </c>
      <c r="AJ262" s="53">
        <f>AI262*(1+'Datu ievade'!AJ429)</f>
        <v>0</v>
      </c>
      <c r="AK262" s="53"/>
      <c r="AU262" s="994">
        <v>2.61</v>
      </c>
    </row>
    <row r="263" spans="1:47" s="8" customFormat="1" x14ac:dyDescent="0.2">
      <c r="A263" s="501" t="s">
        <v>394</v>
      </c>
      <c r="B263" s="211"/>
      <c r="C263" s="211"/>
      <c r="D263" s="211"/>
      <c r="E263" s="462"/>
      <c r="F263" s="462"/>
      <c r="G263" s="462"/>
      <c r="H263" s="462"/>
      <c r="I263" s="53"/>
      <c r="J263" s="53"/>
      <c r="K263" s="53"/>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3"/>
      <c r="AK263" s="53"/>
      <c r="AU263" s="994">
        <v>2.62</v>
      </c>
    </row>
    <row r="264" spans="1:47" s="8" customFormat="1" x14ac:dyDescent="0.2">
      <c r="A264" s="495" t="s">
        <v>399</v>
      </c>
      <c r="B264" s="284">
        <f>B260</f>
        <v>10000</v>
      </c>
      <c r="C264" s="284">
        <f t="shared" ref="C264:AJ264" si="29">C260</f>
        <v>10000</v>
      </c>
      <c r="D264" s="284">
        <f t="shared" si="29"/>
        <v>10000</v>
      </c>
      <c r="E264" s="284">
        <f t="shared" si="29"/>
        <v>10000</v>
      </c>
      <c r="F264" s="284">
        <f t="shared" si="29"/>
        <v>10000</v>
      </c>
      <c r="G264" s="284">
        <f t="shared" si="29"/>
        <v>10000</v>
      </c>
      <c r="H264" s="284">
        <f t="shared" si="29"/>
        <v>10000</v>
      </c>
      <c r="I264" s="284">
        <f t="shared" si="29"/>
        <v>10000</v>
      </c>
      <c r="J264" s="284">
        <f t="shared" si="29"/>
        <v>10000</v>
      </c>
      <c r="K264" s="284">
        <f t="shared" si="29"/>
        <v>10000</v>
      </c>
      <c r="L264" s="284">
        <f t="shared" si="29"/>
        <v>10000</v>
      </c>
      <c r="M264" s="284">
        <f t="shared" si="29"/>
        <v>10000</v>
      </c>
      <c r="N264" s="284">
        <f t="shared" si="29"/>
        <v>10000</v>
      </c>
      <c r="O264" s="284">
        <f t="shared" si="29"/>
        <v>10000</v>
      </c>
      <c r="P264" s="284">
        <f t="shared" si="29"/>
        <v>10000</v>
      </c>
      <c r="Q264" s="284">
        <f t="shared" si="29"/>
        <v>10000</v>
      </c>
      <c r="R264" s="284">
        <f t="shared" si="29"/>
        <v>10000</v>
      </c>
      <c r="S264" s="284">
        <f t="shared" si="29"/>
        <v>10000</v>
      </c>
      <c r="T264" s="284">
        <f t="shared" si="29"/>
        <v>10000</v>
      </c>
      <c r="U264" s="284">
        <f t="shared" si="29"/>
        <v>10000</v>
      </c>
      <c r="V264" s="284">
        <f t="shared" si="29"/>
        <v>10000</v>
      </c>
      <c r="W264" s="284">
        <f t="shared" si="29"/>
        <v>10000</v>
      </c>
      <c r="X264" s="284">
        <f t="shared" si="29"/>
        <v>10000</v>
      </c>
      <c r="Y264" s="284">
        <f t="shared" si="29"/>
        <v>10000</v>
      </c>
      <c r="Z264" s="284">
        <f t="shared" si="29"/>
        <v>10000</v>
      </c>
      <c r="AA264" s="284">
        <f t="shared" si="29"/>
        <v>10000</v>
      </c>
      <c r="AB264" s="284">
        <f t="shared" si="29"/>
        <v>10000</v>
      </c>
      <c r="AC264" s="284">
        <f t="shared" si="29"/>
        <v>10000</v>
      </c>
      <c r="AD264" s="284">
        <f t="shared" si="29"/>
        <v>10000</v>
      </c>
      <c r="AE264" s="284">
        <f t="shared" si="29"/>
        <v>10000</v>
      </c>
      <c r="AF264" s="284">
        <f t="shared" si="29"/>
        <v>10000</v>
      </c>
      <c r="AG264" s="284">
        <f t="shared" si="29"/>
        <v>10000</v>
      </c>
      <c r="AH264" s="284">
        <f t="shared" si="29"/>
        <v>10000</v>
      </c>
      <c r="AI264" s="284">
        <f t="shared" si="29"/>
        <v>10000</v>
      </c>
      <c r="AJ264" s="284">
        <f t="shared" si="29"/>
        <v>10000</v>
      </c>
      <c r="AK264" s="284"/>
      <c r="AU264" s="994">
        <v>2.63</v>
      </c>
    </row>
    <row r="265" spans="1:47" s="8" customFormat="1" x14ac:dyDescent="0.2">
      <c r="A265" s="495" t="s">
        <v>376</v>
      </c>
      <c r="B265" s="284">
        <f>B262</f>
        <v>0</v>
      </c>
      <c r="C265" s="284">
        <f t="shared" ref="C265:AJ265" si="30">C262</f>
        <v>0</v>
      </c>
      <c r="D265" s="284">
        <f t="shared" si="30"/>
        <v>0</v>
      </c>
      <c r="E265" s="284">
        <f t="shared" si="30"/>
        <v>0</v>
      </c>
      <c r="F265" s="284">
        <f t="shared" si="30"/>
        <v>0</v>
      </c>
      <c r="G265" s="284">
        <f t="shared" si="30"/>
        <v>0</v>
      </c>
      <c r="H265" s="284">
        <f t="shared" si="30"/>
        <v>0</v>
      </c>
      <c r="I265" s="284">
        <f t="shared" si="30"/>
        <v>0</v>
      </c>
      <c r="J265" s="284">
        <f t="shared" si="30"/>
        <v>0</v>
      </c>
      <c r="K265" s="284">
        <f t="shared" si="30"/>
        <v>0</v>
      </c>
      <c r="L265" s="284">
        <f t="shared" si="30"/>
        <v>0</v>
      </c>
      <c r="M265" s="284">
        <f t="shared" si="30"/>
        <v>0</v>
      </c>
      <c r="N265" s="284">
        <f t="shared" si="30"/>
        <v>0</v>
      </c>
      <c r="O265" s="284">
        <f t="shared" si="30"/>
        <v>0</v>
      </c>
      <c r="P265" s="284">
        <f t="shared" si="30"/>
        <v>0</v>
      </c>
      <c r="Q265" s="284">
        <f t="shared" si="30"/>
        <v>0</v>
      </c>
      <c r="R265" s="284">
        <f t="shared" si="30"/>
        <v>0</v>
      </c>
      <c r="S265" s="284">
        <f t="shared" si="30"/>
        <v>0</v>
      </c>
      <c r="T265" s="284">
        <f t="shared" si="30"/>
        <v>0</v>
      </c>
      <c r="U265" s="284">
        <f t="shared" si="30"/>
        <v>0</v>
      </c>
      <c r="V265" s="284">
        <f t="shared" si="30"/>
        <v>0</v>
      </c>
      <c r="W265" s="284">
        <f t="shared" si="30"/>
        <v>0</v>
      </c>
      <c r="X265" s="284">
        <f t="shared" si="30"/>
        <v>0</v>
      </c>
      <c r="Y265" s="284">
        <f t="shared" si="30"/>
        <v>0</v>
      </c>
      <c r="Z265" s="284">
        <f t="shared" si="30"/>
        <v>0</v>
      </c>
      <c r="AA265" s="284">
        <f t="shared" si="30"/>
        <v>0</v>
      </c>
      <c r="AB265" s="284">
        <f t="shared" si="30"/>
        <v>0</v>
      </c>
      <c r="AC265" s="284">
        <f t="shared" si="30"/>
        <v>0</v>
      </c>
      <c r="AD265" s="284">
        <f t="shared" si="30"/>
        <v>0</v>
      </c>
      <c r="AE265" s="284">
        <f t="shared" si="30"/>
        <v>0</v>
      </c>
      <c r="AF265" s="284">
        <f t="shared" si="30"/>
        <v>0</v>
      </c>
      <c r="AG265" s="284">
        <f t="shared" si="30"/>
        <v>0</v>
      </c>
      <c r="AH265" s="284">
        <f t="shared" si="30"/>
        <v>0</v>
      </c>
      <c r="AI265" s="284">
        <f t="shared" si="30"/>
        <v>0</v>
      </c>
      <c r="AJ265" s="284">
        <f t="shared" si="30"/>
        <v>0</v>
      </c>
      <c r="AK265" s="284"/>
      <c r="AU265" s="994">
        <v>2.64</v>
      </c>
    </row>
    <row r="266" spans="1:47" s="8" customFormat="1" ht="25.5" x14ac:dyDescent="0.2">
      <c r="A266" s="502" t="s">
        <v>400</v>
      </c>
      <c r="B266" s="286">
        <f t="shared" ref="B266:AJ266" si="31">B244+B253+B260</f>
        <v>42500.5</v>
      </c>
      <c r="C266" s="286">
        <f t="shared" si="31"/>
        <v>42500.5</v>
      </c>
      <c r="D266" s="286">
        <f t="shared" si="31"/>
        <v>42500.5</v>
      </c>
      <c r="E266" s="286">
        <f t="shared" si="31"/>
        <v>42500.5</v>
      </c>
      <c r="F266" s="286">
        <f t="shared" si="31"/>
        <v>42500.5</v>
      </c>
      <c r="G266" s="286">
        <f t="shared" si="31"/>
        <v>42975</v>
      </c>
      <c r="H266" s="286">
        <f t="shared" si="31"/>
        <v>40237.5</v>
      </c>
      <c r="I266" s="286">
        <f t="shared" si="31"/>
        <v>40237.5</v>
      </c>
      <c r="J266" s="286">
        <f t="shared" si="31"/>
        <v>40237.5</v>
      </c>
      <c r="K266" s="286">
        <f t="shared" si="31"/>
        <v>40237.5</v>
      </c>
      <c r="L266" s="286">
        <f t="shared" si="31"/>
        <v>40237.5</v>
      </c>
      <c r="M266" s="286">
        <f t="shared" si="31"/>
        <v>40237.5</v>
      </c>
      <c r="N266" s="286">
        <f t="shared" si="31"/>
        <v>40237.5</v>
      </c>
      <c r="O266" s="286">
        <f t="shared" si="31"/>
        <v>40237.5</v>
      </c>
      <c r="P266" s="286">
        <f t="shared" si="31"/>
        <v>40237.5</v>
      </c>
      <c r="Q266" s="286">
        <f t="shared" si="31"/>
        <v>40237.5</v>
      </c>
      <c r="R266" s="286">
        <f t="shared" si="31"/>
        <v>40237.5</v>
      </c>
      <c r="S266" s="286">
        <f t="shared" si="31"/>
        <v>40237.5</v>
      </c>
      <c r="T266" s="286">
        <f t="shared" si="31"/>
        <v>40237.5</v>
      </c>
      <c r="U266" s="286">
        <f t="shared" si="31"/>
        <v>40237.5</v>
      </c>
      <c r="V266" s="286">
        <f t="shared" si="31"/>
        <v>40237.5</v>
      </c>
      <c r="W266" s="286">
        <f t="shared" si="31"/>
        <v>40237.5</v>
      </c>
      <c r="X266" s="286">
        <f t="shared" si="31"/>
        <v>40237.5</v>
      </c>
      <c r="Y266" s="286">
        <f t="shared" si="31"/>
        <v>40237.5</v>
      </c>
      <c r="Z266" s="286">
        <f t="shared" si="31"/>
        <v>40237.5</v>
      </c>
      <c r="AA266" s="286">
        <f t="shared" si="31"/>
        <v>40237.5</v>
      </c>
      <c r="AB266" s="286">
        <f t="shared" si="31"/>
        <v>40237.5</v>
      </c>
      <c r="AC266" s="286">
        <f t="shared" si="31"/>
        <v>40237.5</v>
      </c>
      <c r="AD266" s="286">
        <f t="shared" si="31"/>
        <v>40237.5</v>
      </c>
      <c r="AE266" s="286">
        <f t="shared" si="31"/>
        <v>40237.5</v>
      </c>
      <c r="AF266" s="286">
        <f t="shared" si="31"/>
        <v>40237.5</v>
      </c>
      <c r="AG266" s="286">
        <f t="shared" si="31"/>
        <v>40237.5</v>
      </c>
      <c r="AH266" s="286">
        <f t="shared" si="31"/>
        <v>40237.5</v>
      </c>
      <c r="AI266" s="286">
        <f t="shared" si="31"/>
        <v>40237.5</v>
      </c>
      <c r="AJ266" s="286">
        <f t="shared" si="31"/>
        <v>40237.5</v>
      </c>
      <c r="AK266" s="286"/>
      <c r="AU266" s="994">
        <v>2.65</v>
      </c>
    </row>
    <row r="267" spans="1:47" s="8" customFormat="1" ht="25.5" x14ac:dyDescent="0.2">
      <c r="A267" s="501" t="s">
        <v>401</v>
      </c>
      <c r="B267" s="286">
        <f t="shared" ref="B267:AJ267" si="32">B249+B257+B264</f>
        <v>42500.5</v>
      </c>
      <c r="C267" s="286">
        <f t="shared" si="32"/>
        <v>42500.5</v>
      </c>
      <c r="D267" s="286">
        <f t="shared" si="32"/>
        <v>42500.5</v>
      </c>
      <c r="E267" s="286">
        <f t="shared" si="32"/>
        <v>42500.5</v>
      </c>
      <c r="F267" s="286">
        <f t="shared" si="32"/>
        <v>42500.5</v>
      </c>
      <c r="G267" s="286">
        <f t="shared" si="32"/>
        <v>40055</v>
      </c>
      <c r="H267" s="286">
        <f t="shared" si="32"/>
        <v>37609.5</v>
      </c>
      <c r="I267" s="286">
        <f t="shared" si="32"/>
        <v>37609.5</v>
      </c>
      <c r="J267" s="286">
        <f t="shared" si="32"/>
        <v>37609.5</v>
      </c>
      <c r="K267" s="286">
        <f t="shared" si="32"/>
        <v>37609.5</v>
      </c>
      <c r="L267" s="286">
        <f t="shared" si="32"/>
        <v>37609.5</v>
      </c>
      <c r="M267" s="286">
        <f t="shared" si="32"/>
        <v>37609.5</v>
      </c>
      <c r="N267" s="286">
        <f t="shared" si="32"/>
        <v>37609.5</v>
      </c>
      <c r="O267" s="286">
        <f t="shared" si="32"/>
        <v>37609.5</v>
      </c>
      <c r="P267" s="286">
        <f t="shared" si="32"/>
        <v>37609.5</v>
      </c>
      <c r="Q267" s="286">
        <f t="shared" si="32"/>
        <v>37609.5</v>
      </c>
      <c r="R267" s="286">
        <f t="shared" si="32"/>
        <v>37609.5</v>
      </c>
      <c r="S267" s="286">
        <f t="shared" si="32"/>
        <v>37609.5</v>
      </c>
      <c r="T267" s="286">
        <f t="shared" si="32"/>
        <v>37609.5</v>
      </c>
      <c r="U267" s="286">
        <f t="shared" si="32"/>
        <v>37609.5</v>
      </c>
      <c r="V267" s="286">
        <f t="shared" si="32"/>
        <v>37609.5</v>
      </c>
      <c r="W267" s="286">
        <f t="shared" si="32"/>
        <v>37609.5</v>
      </c>
      <c r="X267" s="286">
        <f t="shared" si="32"/>
        <v>37609.5</v>
      </c>
      <c r="Y267" s="286">
        <f t="shared" si="32"/>
        <v>37609.5</v>
      </c>
      <c r="Z267" s="286">
        <f t="shared" si="32"/>
        <v>37609.5</v>
      </c>
      <c r="AA267" s="286">
        <f t="shared" si="32"/>
        <v>37609.5</v>
      </c>
      <c r="AB267" s="286">
        <f t="shared" si="32"/>
        <v>37609.5</v>
      </c>
      <c r="AC267" s="286">
        <f t="shared" si="32"/>
        <v>37609.5</v>
      </c>
      <c r="AD267" s="286">
        <f t="shared" si="32"/>
        <v>37609.5</v>
      </c>
      <c r="AE267" s="286">
        <f t="shared" si="32"/>
        <v>37609.5</v>
      </c>
      <c r="AF267" s="286">
        <f t="shared" si="32"/>
        <v>37609.5</v>
      </c>
      <c r="AG267" s="286">
        <f t="shared" si="32"/>
        <v>37609.5</v>
      </c>
      <c r="AH267" s="286">
        <f t="shared" si="32"/>
        <v>37609.5</v>
      </c>
      <c r="AI267" s="286">
        <f t="shared" si="32"/>
        <v>37609.5</v>
      </c>
      <c r="AJ267" s="286">
        <f t="shared" si="32"/>
        <v>37609.5</v>
      </c>
      <c r="AK267" s="286"/>
      <c r="AU267" s="994">
        <v>2.66</v>
      </c>
    </row>
    <row r="268" spans="1:47" s="8" customFormat="1" x14ac:dyDescent="0.2">
      <c r="A268" s="285"/>
      <c r="B268" s="286">
        <f>B236</f>
        <v>2009</v>
      </c>
      <c r="C268" s="286">
        <f>B268+1</f>
        <v>2010</v>
      </c>
      <c r="D268" s="286">
        <f t="shared" ref="D268:AJ268" si="33">C268+1</f>
        <v>2011</v>
      </c>
      <c r="E268" s="286">
        <f t="shared" si="33"/>
        <v>2012</v>
      </c>
      <c r="F268" s="286">
        <f t="shared" si="33"/>
        <v>2013</v>
      </c>
      <c r="G268" s="286">
        <f t="shared" si="33"/>
        <v>2014</v>
      </c>
      <c r="H268" s="286">
        <f t="shared" si="33"/>
        <v>2015</v>
      </c>
      <c r="I268" s="286">
        <f t="shared" si="33"/>
        <v>2016</v>
      </c>
      <c r="J268" s="286">
        <f t="shared" si="33"/>
        <v>2017</v>
      </c>
      <c r="K268" s="286">
        <f t="shared" si="33"/>
        <v>2018</v>
      </c>
      <c r="L268" s="286">
        <f t="shared" si="33"/>
        <v>2019</v>
      </c>
      <c r="M268" s="286">
        <f t="shared" si="33"/>
        <v>2020</v>
      </c>
      <c r="N268" s="286">
        <f t="shared" si="33"/>
        <v>2021</v>
      </c>
      <c r="O268" s="286">
        <f t="shared" si="33"/>
        <v>2022</v>
      </c>
      <c r="P268" s="286">
        <f t="shared" si="33"/>
        <v>2023</v>
      </c>
      <c r="Q268" s="286">
        <f t="shared" si="33"/>
        <v>2024</v>
      </c>
      <c r="R268" s="286">
        <f t="shared" si="33"/>
        <v>2025</v>
      </c>
      <c r="S268" s="286">
        <f t="shared" si="33"/>
        <v>2026</v>
      </c>
      <c r="T268" s="286">
        <f t="shared" si="33"/>
        <v>2027</v>
      </c>
      <c r="U268" s="286">
        <f t="shared" si="33"/>
        <v>2028</v>
      </c>
      <c r="V268" s="286">
        <f t="shared" si="33"/>
        <v>2029</v>
      </c>
      <c r="W268" s="286">
        <f t="shared" si="33"/>
        <v>2030</v>
      </c>
      <c r="X268" s="286">
        <f t="shared" si="33"/>
        <v>2031</v>
      </c>
      <c r="Y268" s="286">
        <f t="shared" si="33"/>
        <v>2032</v>
      </c>
      <c r="Z268" s="286">
        <f t="shared" si="33"/>
        <v>2033</v>
      </c>
      <c r="AA268" s="286">
        <f t="shared" si="33"/>
        <v>2034</v>
      </c>
      <c r="AB268" s="286">
        <f t="shared" si="33"/>
        <v>2035</v>
      </c>
      <c r="AC268" s="286">
        <f t="shared" si="33"/>
        <v>2036</v>
      </c>
      <c r="AD268" s="286">
        <f t="shared" si="33"/>
        <v>2037</v>
      </c>
      <c r="AE268" s="286">
        <f t="shared" si="33"/>
        <v>2038</v>
      </c>
      <c r="AF268" s="286">
        <f t="shared" si="33"/>
        <v>2039</v>
      </c>
      <c r="AG268" s="286">
        <f t="shared" si="33"/>
        <v>2040</v>
      </c>
      <c r="AH268" s="286">
        <f t="shared" si="33"/>
        <v>2041</v>
      </c>
      <c r="AI268" s="286">
        <f>AH268+1</f>
        <v>2042</v>
      </c>
      <c r="AJ268" s="286">
        <f t="shared" si="33"/>
        <v>2043</v>
      </c>
      <c r="AK268" s="286"/>
      <c r="AU268" s="994">
        <v>2.67</v>
      </c>
    </row>
    <row r="269" spans="1:47" s="8" customFormat="1" ht="13.5" x14ac:dyDescent="0.2">
      <c r="A269" s="506" t="s">
        <v>69</v>
      </c>
      <c r="B269" s="57"/>
      <c r="C269" s="57"/>
      <c r="D269" s="57"/>
      <c r="E269" s="214"/>
      <c r="F269"/>
      <c r="G269"/>
      <c r="H269"/>
      <c r="I269"/>
      <c r="J269"/>
      <c r="K269"/>
      <c r="L269"/>
      <c r="M269"/>
      <c r="N269"/>
      <c r="O269"/>
      <c r="P269"/>
      <c r="Q269"/>
      <c r="R269"/>
      <c r="S269"/>
      <c r="T269"/>
      <c r="U269"/>
      <c r="V269"/>
      <c r="W269"/>
      <c r="X269"/>
      <c r="Y269"/>
      <c r="Z269"/>
      <c r="AA269"/>
      <c r="AB269"/>
      <c r="AC269"/>
      <c r="AD269"/>
      <c r="AE269"/>
      <c r="AF269"/>
      <c r="AG269"/>
      <c r="AH269" s="162"/>
      <c r="AI269" s="162"/>
      <c r="AJ269"/>
      <c r="AK269"/>
      <c r="AU269" s="994">
        <v>2.68</v>
      </c>
    </row>
    <row r="270" spans="1:47" s="8" customFormat="1" ht="45" x14ac:dyDescent="0.2">
      <c r="A270" s="507" t="s">
        <v>405</v>
      </c>
      <c r="B270" s="505"/>
      <c r="C270" s="505"/>
      <c r="D270" s="505"/>
      <c r="E270" s="214"/>
      <c r="F270"/>
      <c r="G270" s="819">
        <f>100</f>
        <v>100</v>
      </c>
      <c r="H270" s="818"/>
      <c r="I270" t="s">
        <v>375</v>
      </c>
      <c r="J270"/>
      <c r="K270"/>
      <c r="L270"/>
      <c r="M270"/>
      <c r="N270"/>
      <c r="O270"/>
      <c r="P270"/>
      <c r="Q270"/>
      <c r="R270"/>
      <c r="S270"/>
      <c r="T270"/>
      <c r="U270"/>
      <c r="V270"/>
      <c r="W270"/>
      <c r="X270"/>
      <c r="Y270"/>
      <c r="Z270"/>
      <c r="AA270"/>
      <c r="AB270"/>
      <c r="AC270"/>
      <c r="AD270"/>
      <c r="AE270"/>
      <c r="AF270"/>
      <c r="AG270"/>
      <c r="AH270" s="162"/>
      <c r="AI270" s="162"/>
      <c r="AJ270"/>
      <c r="AK270"/>
      <c r="AU270" s="994">
        <v>2.69</v>
      </c>
    </row>
    <row r="271" spans="1:47" s="8" customFormat="1" x14ac:dyDescent="0.2">
      <c r="A271" s="508" t="s">
        <v>378</v>
      </c>
      <c r="B271" s="183">
        <v>640</v>
      </c>
      <c r="C271" s="189">
        <v>640</v>
      </c>
      <c r="D271" s="183">
        <v>640</v>
      </c>
      <c r="E271" s="222">
        <v>640</v>
      </c>
      <c r="F271" s="222">
        <v>640</v>
      </c>
      <c r="G271" s="220">
        <f>F271+G270</f>
        <v>740</v>
      </c>
      <c r="H271" s="461">
        <f>G271+H270</f>
        <v>740</v>
      </c>
      <c r="I271" s="287">
        <f t="shared" ref="I271:AJ271" si="34">H271</f>
        <v>740</v>
      </c>
      <c r="J271" s="287">
        <f t="shared" si="34"/>
        <v>740</v>
      </c>
      <c r="K271" s="287">
        <f t="shared" si="34"/>
        <v>740</v>
      </c>
      <c r="L271" s="287">
        <f t="shared" si="34"/>
        <v>740</v>
      </c>
      <c r="M271" s="287">
        <f t="shared" si="34"/>
        <v>740</v>
      </c>
      <c r="N271" s="287">
        <f t="shared" si="34"/>
        <v>740</v>
      </c>
      <c r="O271" s="287">
        <f t="shared" si="34"/>
        <v>740</v>
      </c>
      <c r="P271" s="287">
        <f t="shared" si="34"/>
        <v>740</v>
      </c>
      <c r="Q271" s="287">
        <f t="shared" si="34"/>
        <v>740</v>
      </c>
      <c r="R271" s="287">
        <f t="shared" si="34"/>
        <v>740</v>
      </c>
      <c r="S271" s="287">
        <f t="shared" si="34"/>
        <v>740</v>
      </c>
      <c r="T271" s="287">
        <f t="shared" si="34"/>
        <v>740</v>
      </c>
      <c r="U271" s="287">
        <f t="shared" si="34"/>
        <v>740</v>
      </c>
      <c r="V271" s="287">
        <f t="shared" si="34"/>
        <v>740</v>
      </c>
      <c r="W271" s="287">
        <f t="shared" si="34"/>
        <v>740</v>
      </c>
      <c r="X271" s="287">
        <f t="shared" si="34"/>
        <v>740</v>
      </c>
      <c r="Y271" s="287">
        <f t="shared" si="34"/>
        <v>740</v>
      </c>
      <c r="Z271" s="287">
        <f t="shared" si="34"/>
        <v>740</v>
      </c>
      <c r="AA271" s="287">
        <f t="shared" si="34"/>
        <v>740</v>
      </c>
      <c r="AB271" s="287">
        <f t="shared" si="34"/>
        <v>740</v>
      </c>
      <c r="AC271" s="287">
        <f t="shared" si="34"/>
        <v>740</v>
      </c>
      <c r="AD271" s="287">
        <f t="shared" si="34"/>
        <v>740</v>
      </c>
      <c r="AE271" s="287">
        <f t="shared" si="34"/>
        <v>740</v>
      </c>
      <c r="AF271" s="287">
        <f t="shared" si="34"/>
        <v>740</v>
      </c>
      <c r="AG271" s="287">
        <f t="shared" si="34"/>
        <v>740</v>
      </c>
      <c r="AH271" s="287">
        <f t="shared" si="34"/>
        <v>740</v>
      </c>
      <c r="AI271" s="287">
        <f>AH271</f>
        <v>740</v>
      </c>
      <c r="AJ271" s="287">
        <f t="shared" si="34"/>
        <v>740</v>
      </c>
      <c r="AK271" s="287"/>
      <c r="AU271" s="994">
        <v>2.7</v>
      </c>
    </row>
    <row r="272" spans="1:47" s="8" customFormat="1" x14ac:dyDescent="0.2">
      <c r="A272" s="508" t="s">
        <v>379</v>
      </c>
      <c r="B272" s="188">
        <f t="shared" ref="B272:AJ272" si="35">B271/$B$36</f>
        <v>256</v>
      </c>
      <c r="C272" s="191">
        <f t="shared" si="35"/>
        <v>256</v>
      </c>
      <c r="D272" s="188">
        <f t="shared" si="35"/>
        <v>256</v>
      </c>
      <c r="E272" s="188">
        <f t="shared" si="35"/>
        <v>256</v>
      </c>
      <c r="F272" s="188">
        <f t="shared" si="35"/>
        <v>256</v>
      </c>
      <c r="G272" s="188">
        <f t="shared" si="35"/>
        <v>296</v>
      </c>
      <c r="H272" s="188">
        <f t="shared" si="35"/>
        <v>296</v>
      </c>
      <c r="I272" s="188">
        <f t="shared" si="35"/>
        <v>296</v>
      </c>
      <c r="J272" s="188">
        <f t="shared" si="35"/>
        <v>296</v>
      </c>
      <c r="K272" s="188">
        <f t="shared" si="35"/>
        <v>296</v>
      </c>
      <c r="L272" s="188">
        <f t="shared" si="35"/>
        <v>296</v>
      </c>
      <c r="M272" s="188">
        <f t="shared" si="35"/>
        <v>296</v>
      </c>
      <c r="N272" s="188">
        <f t="shared" si="35"/>
        <v>296</v>
      </c>
      <c r="O272" s="188">
        <f t="shared" si="35"/>
        <v>296</v>
      </c>
      <c r="P272" s="188">
        <f t="shared" si="35"/>
        <v>296</v>
      </c>
      <c r="Q272" s="188">
        <f t="shared" si="35"/>
        <v>296</v>
      </c>
      <c r="R272" s="188">
        <f t="shared" si="35"/>
        <v>296</v>
      </c>
      <c r="S272" s="188">
        <f t="shared" si="35"/>
        <v>296</v>
      </c>
      <c r="T272" s="188">
        <f t="shared" si="35"/>
        <v>296</v>
      </c>
      <c r="U272" s="188">
        <f t="shared" si="35"/>
        <v>296</v>
      </c>
      <c r="V272" s="188">
        <f t="shared" si="35"/>
        <v>296</v>
      </c>
      <c r="W272" s="188">
        <f t="shared" si="35"/>
        <v>296</v>
      </c>
      <c r="X272" s="188">
        <f t="shared" si="35"/>
        <v>296</v>
      </c>
      <c r="Y272" s="188">
        <f t="shared" si="35"/>
        <v>296</v>
      </c>
      <c r="Z272" s="188">
        <f t="shared" si="35"/>
        <v>296</v>
      </c>
      <c r="AA272" s="188">
        <f t="shared" si="35"/>
        <v>296</v>
      </c>
      <c r="AB272" s="188">
        <f t="shared" si="35"/>
        <v>296</v>
      </c>
      <c r="AC272" s="188">
        <f t="shared" si="35"/>
        <v>296</v>
      </c>
      <c r="AD272" s="188">
        <f t="shared" si="35"/>
        <v>296</v>
      </c>
      <c r="AE272" s="188">
        <f t="shared" si="35"/>
        <v>296</v>
      </c>
      <c r="AF272" s="188">
        <f t="shared" si="35"/>
        <v>296</v>
      </c>
      <c r="AG272" s="188">
        <f t="shared" si="35"/>
        <v>296</v>
      </c>
      <c r="AH272" s="188">
        <f t="shared" si="35"/>
        <v>296</v>
      </c>
      <c r="AI272" s="188">
        <f t="shared" si="35"/>
        <v>296</v>
      </c>
      <c r="AJ272" s="188">
        <f t="shared" si="35"/>
        <v>296</v>
      </c>
      <c r="AK272" s="188"/>
      <c r="AU272" s="994">
        <v>2.71</v>
      </c>
    </row>
    <row r="273" spans="1:47" s="8" customFormat="1" x14ac:dyDescent="0.2">
      <c r="A273" s="927" t="s">
        <v>519</v>
      </c>
      <c r="B273" s="926">
        <f>B271/B237</f>
        <v>0.78048780487804881</v>
      </c>
      <c r="C273" s="926">
        <f t="shared" ref="C273:AJ273" si="36">C271/C237</f>
        <v>0.78048780487804881</v>
      </c>
      <c r="D273" s="926">
        <f t="shared" si="36"/>
        <v>0.78048780487804881</v>
      </c>
      <c r="E273" s="926">
        <f t="shared" si="36"/>
        <v>0.78048780487804881</v>
      </c>
      <c r="F273" s="926">
        <f t="shared" si="36"/>
        <v>0.78048780487804881</v>
      </c>
      <c r="G273" s="926">
        <f t="shared" si="36"/>
        <v>0.90243902439024393</v>
      </c>
      <c r="H273" s="926">
        <f t="shared" si="36"/>
        <v>0.90243902439024393</v>
      </c>
      <c r="I273" s="926">
        <f t="shared" si="36"/>
        <v>0.90243902439024393</v>
      </c>
      <c r="J273" s="926">
        <f t="shared" si="36"/>
        <v>0.90243902439024393</v>
      </c>
      <c r="K273" s="926">
        <f t="shared" si="36"/>
        <v>0.90243902439024393</v>
      </c>
      <c r="L273" s="926">
        <f t="shared" si="36"/>
        <v>0.90243902439024393</v>
      </c>
      <c r="M273" s="926">
        <f t="shared" si="36"/>
        <v>0.90243902439024393</v>
      </c>
      <c r="N273" s="926">
        <f t="shared" si="36"/>
        <v>0.90243902439024393</v>
      </c>
      <c r="O273" s="926">
        <f t="shared" si="36"/>
        <v>0.90243902439024393</v>
      </c>
      <c r="P273" s="926">
        <f t="shared" si="36"/>
        <v>0.90243902439024393</v>
      </c>
      <c r="Q273" s="926">
        <f t="shared" si="36"/>
        <v>0.90243902439024393</v>
      </c>
      <c r="R273" s="926">
        <f t="shared" si="36"/>
        <v>0.90243902439024393</v>
      </c>
      <c r="S273" s="926">
        <f t="shared" si="36"/>
        <v>0.90243902439024393</v>
      </c>
      <c r="T273" s="926">
        <f t="shared" si="36"/>
        <v>0.90243902439024393</v>
      </c>
      <c r="U273" s="926">
        <f t="shared" si="36"/>
        <v>0.90243902439024393</v>
      </c>
      <c r="V273" s="926">
        <f t="shared" si="36"/>
        <v>0.90243902439024393</v>
      </c>
      <c r="W273" s="926">
        <f t="shared" si="36"/>
        <v>0.90243902439024393</v>
      </c>
      <c r="X273" s="926">
        <f t="shared" si="36"/>
        <v>0.90243902439024393</v>
      </c>
      <c r="Y273" s="926">
        <f t="shared" si="36"/>
        <v>0.90243902439024393</v>
      </c>
      <c r="Z273" s="926">
        <f t="shared" si="36"/>
        <v>0.90243902439024393</v>
      </c>
      <c r="AA273" s="926">
        <f t="shared" si="36"/>
        <v>0.90243902439024393</v>
      </c>
      <c r="AB273" s="926">
        <f t="shared" si="36"/>
        <v>0.90243902439024393</v>
      </c>
      <c r="AC273" s="926">
        <f t="shared" si="36"/>
        <v>0.90243902439024393</v>
      </c>
      <c r="AD273" s="926">
        <f t="shared" si="36"/>
        <v>0.90243902439024393</v>
      </c>
      <c r="AE273" s="926">
        <f t="shared" si="36"/>
        <v>0.90243902439024393</v>
      </c>
      <c r="AF273" s="926">
        <f t="shared" si="36"/>
        <v>0.90243902439024393</v>
      </c>
      <c r="AG273" s="926">
        <f t="shared" si="36"/>
        <v>0.90243902439024393</v>
      </c>
      <c r="AH273" s="926">
        <f t="shared" si="36"/>
        <v>0.90243902439024393</v>
      </c>
      <c r="AI273" s="926">
        <f t="shared" si="36"/>
        <v>0.90243902439024393</v>
      </c>
      <c r="AJ273" s="926">
        <f t="shared" si="36"/>
        <v>0.90243902439024393</v>
      </c>
      <c r="AK273" s="188"/>
      <c r="AU273" s="994">
        <v>2.72</v>
      </c>
    </row>
    <row r="274" spans="1:47" s="8" customFormat="1" x14ac:dyDescent="0.2">
      <c r="A274" s="510" t="s">
        <v>395</v>
      </c>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U274" s="994">
        <v>2.73</v>
      </c>
    </row>
    <row r="275" spans="1:47" s="8" customFormat="1" x14ac:dyDescent="0.2">
      <c r="A275" s="511" t="s">
        <v>378</v>
      </c>
      <c r="B275" s="188">
        <f t="shared" ref="B275:E276" si="37">B271</f>
        <v>640</v>
      </c>
      <c r="C275" s="188">
        <f t="shared" si="37"/>
        <v>640</v>
      </c>
      <c r="D275" s="188">
        <f t="shared" si="37"/>
        <v>640</v>
      </c>
      <c r="E275" s="188">
        <f t="shared" si="37"/>
        <v>640</v>
      </c>
      <c r="F275" s="188">
        <f>E275</f>
        <v>640</v>
      </c>
      <c r="G275" s="188">
        <f t="shared" ref="G275:AJ275" si="38">F275</f>
        <v>640</v>
      </c>
      <c r="H275" s="188">
        <f t="shared" si="38"/>
        <v>640</v>
      </c>
      <c r="I275" s="188">
        <f t="shared" si="38"/>
        <v>640</v>
      </c>
      <c r="J275" s="188">
        <f t="shared" si="38"/>
        <v>640</v>
      </c>
      <c r="K275" s="188">
        <f t="shared" si="38"/>
        <v>640</v>
      </c>
      <c r="L275" s="188">
        <f t="shared" si="38"/>
        <v>640</v>
      </c>
      <c r="M275" s="188">
        <f t="shared" si="38"/>
        <v>640</v>
      </c>
      <c r="N275" s="188">
        <f t="shared" si="38"/>
        <v>640</v>
      </c>
      <c r="O275" s="188">
        <f t="shared" si="38"/>
        <v>640</v>
      </c>
      <c r="P275" s="188">
        <f t="shared" si="38"/>
        <v>640</v>
      </c>
      <c r="Q275" s="188">
        <f t="shared" si="38"/>
        <v>640</v>
      </c>
      <c r="R275" s="188">
        <f t="shared" si="38"/>
        <v>640</v>
      </c>
      <c r="S275" s="188">
        <f t="shared" si="38"/>
        <v>640</v>
      </c>
      <c r="T275" s="188">
        <f t="shared" si="38"/>
        <v>640</v>
      </c>
      <c r="U275" s="188">
        <f t="shared" si="38"/>
        <v>640</v>
      </c>
      <c r="V275" s="188">
        <f t="shared" si="38"/>
        <v>640</v>
      </c>
      <c r="W275" s="188">
        <f t="shared" si="38"/>
        <v>640</v>
      </c>
      <c r="X275" s="188">
        <f t="shared" si="38"/>
        <v>640</v>
      </c>
      <c r="Y275" s="188">
        <f t="shared" si="38"/>
        <v>640</v>
      </c>
      <c r="Z275" s="188">
        <f t="shared" si="38"/>
        <v>640</v>
      </c>
      <c r="AA275" s="188">
        <f t="shared" si="38"/>
        <v>640</v>
      </c>
      <c r="AB275" s="188">
        <f t="shared" si="38"/>
        <v>640</v>
      </c>
      <c r="AC275" s="188">
        <f t="shared" si="38"/>
        <v>640</v>
      </c>
      <c r="AD275" s="188">
        <f t="shared" si="38"/>
        <v>640</v>
      </c>
      <c r="AE275" s="188">
        <f t="shared" si="38"/>
        <v>640</v>
      </c>
      <c r="AF275" s="188">
        <f t="shared" si="38"/>
        <v>640</v>
      </c>
      <c r="AG275" s="188">
        <f t="shared" si="38"/>
        <v>640</v>
      </c>
      <c r="AH275" s="188">
        <f t="shared" si="38"/>
        <v>640</v>
      </c>
      <c r="AI275" s="188">
        <f>AH275</f>
        <v>640</v>
      </c>
      <c r="AJ275" s="188">
        <f t="shared" si="38"/>
        <v>640</v>
      </c>
      <c r="AK275" s="188"/>
      <c r="AU275" s="994">
        <v>2.74</v>
      </c>
    </row>
    <row r="276" spans="1:47" s="8" customFormat="1" x14ac:dyDescent="0.2">
      <c r="A276" s="511" t="s">
        <v>379</v>
      </c>
      <c r="B276" s="188">
        <f t="shared" si="37"/>
        <v>256</v>
      </c>
      <c r="C276" s="188">
        <f t="shared" si="37"/>
        <v>256</v>
      </c>
      <c r="D276" s="188">
        <f t="shared" si="37"/>
        <v>256</v>
      </c>
      <c r="E276" s="188">
        <f t="shared" si="37"/>
        <v>256</v>
      </c>
      <c r="F276" s="188">
        <f>F275/$B$36</f>
        <v>256</v>
      </c>
      <c r="G276" s="188">
        <f t="shared" ref="G276:AJ276" si="39">G275/$B$36</f>
        <v>256</v>
      </c>
      <c r="H276" s="188">
        <f t="shared" si="39"/>
        <v>256</v>
      </c>
      <c r="I276" s="188">
        <f t="shared" si="39"/>
        <v>256</v>
      </c>
      <c r="J276" s="188">
        <f t="shared" si="39"/>
        <v>256</v>
      </c>
      <c r="K276" s="188">
        <f t="shared" si="39"/>
        <v>256</v>
      </c>
      <c r="L276" s="188">
        <f t="shared" si="39"/>
        <v>256</v>
      </c>
      <c r="M276" s="188">
        <f t="shared" si="39"/>
        <v>256</v>
      </c>
      <c r="N276" s="188">
        <f t="shared" si="39"/>
        <v>256</v>
      </c>
      <c r="O276" s="188">
        <f t="shared" si="39"/>
        <v>256</v>
      </c>
      <c r="P276" s="188">
        <f t="shared" si="39"/>
        <v>256</v>
      </c>
      <c r="Q276" s="188">
        <f t="shared" si="39"/>
        <v>256</v>
      </c>
      <c r="R276" s="188">
        <f t="shared" si="39"/>
        <v>256</v>
      </c>
      <c r="S276" s="188">
        <f t="shared" si="39"/>
        <v>256</v>
      </c>
      <c r="T276" s="188">
        <f t="shared" si="39"/>
        <v>256</v>
      </c>
      <c r="U276" s="188">
        <f t="shared" si="39"/>
        <v>256</v>
      </c>
      <c r="V276" s="188">
        <f t="shared" si="39"/>
        <v>256</v>
      </c>
      <c r="W276" s="188">
        <f t="shared" si="39"/>
        <v>256</v>
      </c>
      <c r="X276" s="188">
        <f t="shared" si="39"/>
        <v>256</v>
      </c>
      <c r="Y276" s="188">
        <f t="shared" si="39"/>
        <v>256</v>
      </c>
      <c r="Z276" s="188">
        <f t="shared" si="39"/>
        <v>256</v>
      </c>
      <c r="AA276" s="188">
        <f t="shared" si="39"/>
        <v>256</v>
      </c>
      <c r="AB276" s="188">
        <f t="shared" si="39"/>
        <v>256</v>
      </c>
      <c r="AC276" s="188">
        <f t="shared" si="39"/>
        <v>256</v>
      </c>
      <c r="AD276" s="188">
        <f t="shared" si="39"/>
        <v>256</v>
      </c>
      <c r="AE276" s="188">
        <f t="shared" si="39"/>
        <v>256</v>
      </c>
      <c r="AF276" s="188">
        <f t="shared" si="39"/>
        <v>256</v>
      </c>
      <c r="AG276" s="188">
        <f t="shared" si="39"/>
        <v>256</v>
      </c>
      <c r="AH276" s="188">
        <f t="shared" si="39"/>
        <v>256</v>
      </c>
      <c r="AI276" s="188">
        <f t="shared" si="39"/>
        <v>256</v>
      </c>
      <c r="AJ276" s="188">
        <f t="shared" si="39"/>
        <v>256</v>
      </c>
      <c r="AK276" s="188"/>
      <c r="AU276" s="994">
        <v>2.75</v>
      </c>
    </row>
    <row r="277" spans="1:47" s="8" customFormat="1" x14ac:dyDescent="0.2">
      <c r="A277" s="512" t="s">
        <v>393</v>
      </c>
      <c r="B277" s="509"/>
      <c r="C277" s="509"/>
      <c r="D277" s="509"/>
      <c r="E277" s="509"/>
      <c r="F277" s="509"/>
      <c r="G277" s="509"/>
      <c r="H277" s="509"/>
      <c r="I277" s="509"/>
      <c r="J277" s="509"/>
      <c r="K277" s="509"/>
      <c r="L277" s="509"/>
      <c r="M277" s="509"/>
      <c r="N277" s="509"/>
      <c r="O277" s="509"/>
      <c r="P277" s="509"/>
      <c r="Q277" s="509"/>
      <c r="R277" s="509"/>
      <c r="S277" s="509"/>
      <c r="T277" s="509"/>
      <c r="U277" s="509"/>
      <c r="V277" s="509"/>
      <c r="W277" s="509"/>
      <c r="X277" s="509"/>
      <c r="Y277" s="509"/>
      <c r="Z277" s="509"/>
      <c r="AA277" s="509"/>
      <c r="AB277" s="509"/>
      <c r="AC277" s="509"/>
      <c r="AD277" s="509"/>
      <c r="AE277" s="509"/>
      <c r="AF277" s="509"/>
      <c r="AG277" s="509"/>
      <c r="AH277" s="509"/>
      <c r="AI277" s="509"/>
      <c r="AJ277" s="509"/>
      <c r="AK277" s="509"/>
      <c r="AU277" s="994">
        <v>2.76</v>
      </c>
    </row>
    <row r="278" spans="1:47" s="8" customFormat="1" x14ac:dyDescent="0.2">
      <c r="A278" s="513" t="s">
        <v>406</v>
      </c>
      <c r="B278" s="284">
        <f>B281*B271*365/1000</f>
        <v>25696</v>
      </c>
      <c r="C278" s="284">
        <f t="shared" ref="C278:AJ278" si="40">C281*C271*365/1000</f>
        <v>25696</v>
      </c>
      <c r="D278" s="284">
        <f t="shared" si="40"/>
        <v>25696</v>
      </c>
      <c r="E278" s="284">
        <f t="shared" si="40"/>
        <v>25696</v>
      </c>
      <c r="F278" s="284">
        <f t="shared" si="40"/>
        <v>25696</v>
      </c>
      <c r="G278" s="284">
        <f t="shared" si="40"/>
        <v>27010</v>
      </c>
      <c r="H278" s="284">
        <f t="shared" si="40"/>
        <v>24309</v>
      </c>
      <c r="I278" s="284">
        <f t="shared" si="40"/>
        <v>24309</v>
      </c>
      <c r="J278" s="284">
        <f t="shared" si="40"/>
        <v>24309</v>
      </c>
      <c r="K278" s="284">
        <f t="shared" si="40"/>
        <v>24309</v>
      </c>
      <c r="L278" s="284">
        <f t="shared" si="40"/>
        <v>24309</v>
      </c>
      <c r="M278" s="284">
        <f t="shared" si="40"/>
        <v>24309</v>
      </c>
      <c r="N278" s="284">
        <f t="shared" si="40"/>
        <v>24309</v>
      </c>
      <c r="O278" s="284">
        <f t="shared" si="40"/>
        <v>24309</v>
      </c>
      <c r="P278" s="284">
        <f t="shared" si="40"/>
        <v>24309</v>
      </c>
      <c r="Q278" s="284">
        <f t="shared" si="40"/>
        <v>24309</v>
      </c>
      <c r="R278" s="284">
        <f t="shared" si="40"/>
        <v>24309</v>
      </c>
      <c r="S278" s="284">
        <f t="shared" si="40"/>
        <v>24309</v>
      </c>
      <c r="T278" s="284">
        <f t="shared" si="40"/>
        <v>24309</v>
      </c>
      <c r="U278" s="284">
        <f t="shared" si="40"/>
        <v>24309</v>
      </c>
      <c r="V278" s="284">
        <f t="shared" si="40"/>
        <v>24309</v>
      </c>
      <c r="W278" s="284">
        <f t="shared" si="40"/>
        <v>24309</v>
      </c>
      <c r="X278" s="284">
        <f t="shared" si="40"/>
        <v>24309</v>
      </c>
      <c r="Y278" s="284">
        <f t="shared" si="40"/>
        <v>24309</v>
      </c>
      <c r="Z278" s="284">
        <f t="shared" si="40"/>
        <v>24309</v>
      </c>
      <c r="AA278" s="284">
        <f t="shared" si="40"/>
        <v>24309</v>
      </c>
      <c r="AB278" s="284">
        <f t="shared" si="40"/>
        <v>24309</v>
      </c>
      <c r="AC278" s="284">
        <f t="shared" si="40"/>
        <v>24309</v>
      </c>
      <c r="AD278" s="284">
        <f t="shared" si="40"/>
        <v>24309</v>
      </c>
      <c r="AE278" s="284">
        <f t="shared" si="40"/>
        <v>24309</v>
      </c>
      <c r="AF278" s="284">
        <f t="shared" si="40"/>
        <v>24309</v>
      </c>
      <c r="AG278" s="284">
        <f t="shared" si="40"/>
        <v>24309</v>
      </c>
      <c r="AH278" s="284">
        <f t="shared" si="40"/>
        <v>24309</v>
      </c>
      <c r="AI278" s="284">
        <f t="shared" si="40"/>
        <v>24309</v>
      </c>
      <c r="AJ278" s="284">
        <f t="shared" si="40"/>
        <v>24309</v>
      </c>
      <c r="AK278" s="284"/>
      <c r="AU278" s="994">
        <v>2.77</v>
      </c>
    </row>
    <row r="279" spans="1:47" s="8" customFormat="1" x14ac:dyDescent="0.2">
      <c r="A279" s="513" t="s">
        <v>435</v>
      </c>
      <c r="B279" s="611">
        <f>B278/365</f>
        <v>70.400000000000006</v>
      </c>
      <c r="C279" s="611">
        <f t="shared" ref="C279:AJ279" si="41">C278/365</f>
        <v>70.400000000000006</v>
      </c>
      <c r="D279" s="611">
        <f t="shared" si="41"/>
        <v>70.400000000000006</v>
      </c>
      <c r="E279" s="611">
        <f t="shared" si="41"/>
        <v>70.400000000000006</v>
      </c>
      <c r="F279" s="611">
        <f t="shared" si="41"/>
        <v>70.400000000000006</v>
      </c>
      <c r="G279" s="611">
        <f t="shared" si="41"/>
        <v>74</v>
      </c>
      <c r="H279" s="611">
        <f t="shared" si="41"/>
        <v>66.599999999999994</v>
      </c>
      <c r="I279" s="611">
        <f t="shared" si="41"/>
        <v>66.599999999999994</v>
      </c>
      <c r="J279" s="611">
        <f t="shared" si="41"/>
        <v>66.599999999999994</v>
      </c>
      <c r="K279" s="611">
        <f t="shared" si="41"/>
        <v>66.599999999999994</v>
      </c>
      <c r="L279" s="611">
        <f t="shared" si="41"/>
        <v>66.599999999999994</v>
      </c>
      <c r="M279" s="611">
        <f t="shared" si="41"/>
        <v>66.599999999999994</v>
      </c>
      <c r="N279" s="611">
        <f t="shared" si="41"/>
        <v>66.599999999999994</v>
      </c>
      <c r="O279" s="611">
        <f t="shared" si="41"/>
        <v>66.599999999999994</v>
      </c>
      <c r="P279" s="611">
        <f t="shared" si="41"/>
        <v>66.599999999999994</v>
      </c>
      <c r="Q279" s="611">
        <f t="shared" si="41"/>
        <v>66.599999999999994</v>
      </c>
      <c r="R279" s="611">
        <f t="shared" si="41"/>
        <v>66.599999999999994</v>
      </c>
      <c r="S279" s="611">
        <f t="shared" si="41"/>
        <v>66.599999999999994</v>
      </c>
      <c r="T279" s="611">
        <f t="shared" si="41"/>
        <v>66.599999999999994</v>
      </c>
      <c r="U279" s="611">
        <f t="shared" si="41"/>
        <v>66.599999999999994</v>
      </c>
      <c r="V279" s="611">
        <f t="shared" si="41"/>
        <v>66.599999999999994</v>
      </c>
      <c r="W279" s="611">
        <f t="shared" si="41"/>
        <v>66.599999999999994</v>
      </c>
      <c r="X279" s="611">
        <f t="shared" si="41"/>
        <v>66.599999999999994</v>
      </c>
      <c r="Y279" s="611">
        <f t="shared" si="41"/>
        <v>66.599999999999994</v>
      </c>
      <c r="Z279" s="611">
        <f t="shared" si="41"/>
        <v>66.599999999999994</v>
      </c>
      <c r="AA279" s="611">
        <f t="shared" si="41"/>
        <v>66.599999999999994</v>
      </c>
      <c r="AB279" s="611">
        <f t="shared" si="41"/>
        <v>66.599999999999994</v>
      </c>
      <c r="AC279" s="611">
        <f t="shared" si="41"/>
        <v>66.599999999999994</v>
      </c>
      <c r="AD279" s="611">
        <f t="shared" si="41"/>
        <v>66.599999999999994</v>
      </c>
      <c r="AE279" s="611">
        <f t="shared" si="41"/>
        <v>66.599999999999994</v>
      </c>
      <c r="AF279" s="611">
        <f t="shared" si="41"/>
        <v>66.599999999999994</v>
      </c>
      <c r="AG279" s="611">
        <f t="shared" si="41"/>
        <v>66.599999999999994</v>
      </c>
      <c r="AH279" s="611">
        <f t="shared" si="41"/>
        <v>66.599999999999994</v>
      </c>
      <c r="AI279" s="611">
        <f t="shared" si="41"/>
        <v>66.599999999999994</v>
      </c>
      <c r="AJ279" s="611">
        <f t="shared" si="41"/>
        <v>66.599999999999994</v>
      </c>
      <c r="AK279" s="611"/>
      <c r="AU279" s="994">
        <v>2.78</v>
      </c>
    </row>
    <row r="280" spans="1:47" s="8" customFormat="1" x14ac:dyDescent="0.2">
      <c r="A280" s="513" t="s">
        <v>376</v>
      </c>
      <c r="B280" s="211">
        <v>0</v>
      </c>
      <c r="C280" s="211">
        <v>0</v>
      </c>
      <c r="D280" s="211">
        <v>0</v>
      </c>
      <c r="E280" s="619">
        <f>D280*(1+'Datu ievade'!E429)</f>
        <v>0</v>
      </c>
      <c r="F280" s="620">
        <f>E280*(1+'Datu ievade'!F429)</f>
        <v>0</v>
      </c>
      <c r="G280" s="620">
        <f>F280*(1+'Datu ievade'!G429)</f>
        <v>0</v>
      </c>
      <c r="H280" s="620">
        <f>G280*(1+'Datu ievade'!H429)</f>
        <v>0</v>
      </c>
      <c r="I280" s="620">
        <f>H280*(1+'Datu ievade'!I429)</f>
        <v>0</v>
      </c>
      <c r="J280" s="620">
        <f>I280*(1+'Datu ievade'!J429)</f>
        <v>0</v>
      </c>
      <c r="K280" s="620">
        <f>J280*(1+'Datu ievade'!K429)</f>
        <v>0</v>
      </c>
      <c r="L280" s="620">
        <f>K280*(1+'Datu ievade'!L429)</f>
        <v>0</v>
      </c>
      <c r="M280" s="620">
        <f>L280*(1+'Datu ievade'!M429)</f>
        <v>0</v>
      </c>
      <c r="N280" s="620">
        <f>M280*(1+'Datu ievade'!N429)</f>
        <v>0</v>
      </c>
      <c r="O280" s="620">
        <f>N280*(1+'Datu ievade'!O429)</f>
        <v>0</v>
      </c>
      <c r="P280" s="620">
        <f>O280*(1+'Datu ievade'!P429)</f>
        <v>0</v>
      </c>
      <c r="Q280" s="620">
        <f>P280*(1+'Datu ievade'!Q429)</f>
        <v>0</v>
      </c>
      <c r="R280" s="620">
        <f>Q280*(1+'Datu ievade'!R429)</f>
        <v>0</v>
      </c>
      <c r="S280" s="620">
        <f>R280*(1+'Datu ievade'!S429)</f>
        <v>0</v>
      </c>
      <c r="T280" s="620">
        <f>S280*(1+'Datu ievade'!T429)</f>
        <v>0</v>
      </c>
      <c r="U280" s="620">
        <f>T280*(1+'Datu ievade'!U429)</f>
        <v>0</v>
      </c>
      <c r="V280" s="620">
        <f>U280*(1+'Datu ievade'!V429)</f>
        <v>0</v>
      </c>
      <c r="W280" s="620">
        <f>V280*(1+'Datu ievade'!W429)</f>
        <v>0</v>
      </c>
      <c r="X280" s="620">
        <f>W280*(1+'Datu ievade'!X429)</f>
        <v>0</v>
      </c>
      <c r="Y280" s="620">
        <f>X280*(1+'Datu ievade'!Y429)</f>
        <v>0</v>
      </c>
      <c r="Z280" s="620">
        <f>Y280*(1+'Datu ievade'!Z429)</f>
        <v>0</v>
      </c>
      <c r="AA280" s="620">
        <f>Z280*(1+'Datu ievade'!AA429)</f>
        <v>0</v>
      </c>
      <c r="AB280" s="620">
        <f>AA280*(1+'Datu ievade'!AB429)</f>
        <v>0</v>
      </c>
      <c r="AC280" s="620">
        <f>AB280*(1+'Datu ievade'!AC429)</f>
        <v>0</v>
      </c>
      <c r="AD280" s="620">
        <f>AC280*(1+'Datu ievade'!AD429)</f>
        <v>0</v>
      </c>
      <c r="AE280" s="620">
        <f>AD280*(1+'Datu ievade'!AE429)</f>
        <v>0</v>
      </c>
      <c r="AF280" s="620">
        <f>AE280*(1+'Datu ievade'!AF429)</f>
        <v>0</v>
      </c>
      <c r="AG280" s="620">
        <f>AF280*(1+'Datu ievade'!AG429)</f>
        <v>0</v>
      </c>
      <c r="AH280" s="620">
        <f>AG280*(1+'Datu ievade'!AH429)</f>
        <v>0</v>
      </c>
      <c r="AI280" s="620">
        <f>AH280*(1+'Datu ievade'!AI429)</f>
        <v>0</v>
      </c>
      <c r="AJ280" s="620">
        <f>AI280*(1+'Datu ievade'!AJ429)</f>
        <v>0</v>
      </c>
      <c r="AK280" s="620"/>
      <c r="AU280" s="994">
        <v>2.79</v>
      </c>
    </row>
    <row r="281" spans="1:47" s="8" customFormat="1" x14ac:dyDescent="0.2">
      <c r="A281" s="514" t="s">
        <v>377</v>
      </c>
      <c r="B281" s="623">
        <v>110</v>
      </c>
      <c r="C281" s="623">
        <v>110</v>
      </c>
      <c r="D281" s="623">
        <v>110</v>
      </c>
      <c r="E281" s="623">
        <v>110</v>
      </c>
      <c r="F281" s="623">
        <v>110</v>
      </c>
      <c r="G281" s="623">
        <v>100</v>
      </c>
      <c r="H281" s="623">
        <v>90</v>
      </c>
      <c r="I281" s="623">
        <f t="shared" ref="I281:AJ281" si="42">H281</f>
        <v>90</v>
      </c>
      <c r="J281" s="623">
        <f t="shared" si="42"/>
        <v>90</v>
      </c>
      <c r="K281" s="623">
        <f t="shared" si="42"/>
        <v>90</v>
      </c>
      <c r="L281" s="623">
        <f t="shared" si="42"/>
        <v>90</v>
      </c>
      <c r="M281" s="623">
        <f t="shared" si="42"/>
        <v>90</v>
      </c>
      <c r="N281" s="623">
        <f t="shared" si="42"/>
        <v>90</v>
      </c>
      <c r="O281" s="623">
        <f t="shared" si="42"/>
        <v>90</v>
      </c>
      <c r="P281" s="623">
        <f t="shared" si="42"/>
        <v>90</v>
      </c>
      <c r="Q281" s="623">
        <f t="shared" si="42"/>
        <v>90</v>
      </c>
      <c r="R281" s="623">
        <f t="shared" si="42"/>
        <v>90</v>
      </c>
      <c r="S281" s="623">
        <f t="shared" si="42"/>
        <v>90</v>
      </c>
      <c r="T281" s="623">
        <f t="shared" si="42"/>
        <v>90</v>
      </c>
      <c r="U281" s="623">
        <f t="shared" si="42"/>
        <v>90</v>
      </c>
      <c r="V281" s="623">
        <f t="shared" si="42"/>
        <v>90</v>
      </c>
      <c r="W281" s="623">
        <f t="shared" si="42"/>
        <v>90</v>
      </c>
      <c r="X281" s="623">
        <f t="shared" si="42"/>
        <v>90</v>
      </c>
      <c r="Y281" s="623">
        <f t="shared" si="42"/>
        <v>90</v>
      </c>
      <c r="Z281" s="623">
        <f t="shared" si="42"/>
        <v>90</v>
      </c>
      <c r="AA281" s="623">
        <f t="shared" si="42"/>
        <v>90</v>
      </c>
      <c r="AB281" s="623">
        <f t="shared" si="42"/>
        <v>90</v>
      </c>
      <c r="AC281" s="623">
        <f t="shared" si="42"/>
        <v>90</v>
      </c>
      <c r="AD281" s="623">
        <f t="shared" si="42"/>
        <v>90</v>
      </c>
      <c r="AE281" s="623">
        <f t="shared" si="42"/>
        <v>90</v>
      </c>
      <c r="AF281" s="623">
        <f t="shared" si="42"/>
        <v>90</v>
      </c>
      <c r="AG281" s="623">
        <f t="shared" si="42"/>
        <v>90</v>
      </c>
      <c r="AH281" s="623">
        <f t="shared" si="42"/>
        <v>90</v>
      </c>
      <c r="AI281" s="623">
        <f>AH281</f>
        <v>90</v>
      </c>
      <c r="AJ281" s="623">
        <f t="shared" si="42"/>
        <v>90</v>
      </c>
      <c r="AK281" s="623"/>
      <c r="AU281" s="994">
        <v>2.8</v>
      </c>
    </row>
    <row r="282" spans="1:47" s="8" customFormat="1" x14ac:dyDescent="0.2">
      <c r="A282" s="515" t="s">
        <v>395</v>
      </c>
      <c r="B282" s="260"/>
      <c r="C282" s="260"/>
      <c r="D282" s="260"/>
      <c r="E282" s="260"/>
      <c r="F282" s="260"/>
      <c r="G282" s="260"/>
      <c r="H282" s="260"/>
      <c r="I282" s="260"/>
      <c r="J282" s="260"/>
      <c r="K282" s="260"/>
      <c r="L282" s="260"/>
      <c r="M282" s="260"/>
      <c r="N282" s="260"/>
      <c r="O282" s="260"/>
      <c r="P282" s="260"/>
      <c r="Q282" s="260"/>
      <c r="R282" s="260"/>
      <c r="S282" s="260"/>
      <c r="T282" s="260"/>
      <c r="U282" s="260"/>
      <c r="V282" s="260"/>
      <c r="W282" s="260"/>
      <c r="X282" s="260"/>
      <c r="Y282" s="260"/>
      <c r="Z282" s="260"/>
      <c r="AA282" s="260"/>
      <c r="AB282" s="260"/>
      <c r="AC282" s="260"/>
      <c r="AD282" s="260"/>
      <c r="AE282" s="260"/>
      <c r="AF282" s="260"/>
      <c r="AG282" s="260"/>
      <c r="AH282" s="260"/>
      <c r="AI282" s="260"/>
      <c r="AJ282" s="260"/>
      <c r="AK282" s="260"/>
      <c r="AU282" s="994">
        <v>2.81</v>
      </c>
    </row>
    <row r="283" spans="1:47" s="8" customFormat="1" x14ac:dyDescent="0.2">
      <c r="A283" s="517" t="s">
        <v>406</v>
      </c>
      <c r="B283" s="518">
        <f>B285*B275*365/1000</f>
        <v>25696</v>
      </c>
      <c r="C283" s="518">
        <f t="shared" ref="C283:AJ283" si="43">C285*C275*365/1000</f>
        <v>25696</v>
      </c>
      <c r="D283" s="518">
        <f t="shared" si="43"/>
        <v>25696</v>
      </c>
      <c r="E283" s="518">
        <f t="shared" si="43"/>
        <v>25696</v>
      </c>
      <c r="F283" s="518">
        <f t="shared" si="43"/>
        <v>25696</v>
      </c>
      <c r="G283" s="518">
        <f t="shared" si="43"/>
        <v>23360</v>
      </c>
      <c r="H283" s="518">
        <f t="shared" si="43"/>
        <v>23360</v>
      </c>
      <c r="I283" s="518">
        <f t="shared" si="43"/>
        <v>23360</v>
      </c>
      <c r="J283" s="518">
        <f t="shared" si="43"/>
        <v>23360</v>
      </c>
      <c r="K283" s="518">
        <f t="shared" si="43"/>
        <v>23360</v>
      </c>
      <c r="L283" s="518">
        <f t="shared" si="43"/>
        <v>23360</v>
      </c>
      <c r="M283" s="518">
        <f t="shared" si="43"/>
        <v>23360</v>
      </c>
      <c r="N283" s="518">
        <f t="shared" si="43"/>
        <v>23360</v>
      </c>
      <c r="O283" s="518">
        <f t="shared" si="43"/>
        <v>23360</v>
      </c>
      <c r="P283" s="518">
        <f t="shared" si="43"/>
        <v>23360</v>
      </c>
      <c r="Q283" s="518">
        <f t="shared" si="43"/>
        <v>23360</v>
      </c>
      <c r="R283" s="518">
        <f t="shared" si="43"/>
        <v>23360</v>
      </c>
      <c r="S283" s="518">
        <f t="shared" si="43"/>
        <v>23360</v>
      </c>
      <c r="T283" s="518">
        <f t="shared" si="43"/>
        <v>23360</v>
      </c>
      <c r="U283" s="518">
        <f t="shared" si="43"/>
        <v>23360</v>
      </c>
      <c r="V283" s="518">
        <f t="shared" si="43"/>
        <v>23360</v>
      </c>
      <c r="W283" s="518">
        <f t="shared" si="43"/>
        <v>23360</v>
      </c>
      <c r="X283" s="518">
        <f t="shared" si="43"/>
        <v>23360</v>
      </c>
      <c r="Y283" s="518">
        <f t="shared" si="43"/>
        <v>23360</v>
      </c>
      <c r="Z283" s="518">
        <f t="shared" si="43"/>
        <v>23360</v>
      </c>
      <c r="AA283" s="518">
        <f t="shared" si="43"/>
        <v>23360</v>
      </c>
      <c r="AB283" s="518">
        <f t="shared" si="43"/>
        <v>23360</v>
      </c>
      <c r="AC283" s="518">
        <f t="shared" si="43"/>
        <v>23360</v>
      </c>
      <c r="AD283" s="518">
        <f t="shared" si="43"/>
        <v>23360</v>
      </c>
      <c r="AE283" s="518">
        <f t="shared" si="43"/>
        <v>23360</v>
      </c>
      <c r="AF283" s="518">
        <f t="shared" si="43"/>
        <v>23360</v>
      </c>
      <c r="AG283" s="518">
        <f t="shared" si="43"/>
        <v>23360</v>
      </c>
      <c r="AH283" s="518">
        <f t="shared" si="43"/>
        <v>23360</v>
      </c>
      <c r="AI283" s="518">
        <f t="shared" si="43"/>
        <v>23360</v>
      </c>
      <c r="AJ283" s="518">
        <f t="shared" si="43"/>
        <v>23360</v>
      </c>
      <c r="AK283" s="518"/>
      <c r="AU283" s="994">
        <v>2.82</v>
      </c>
    </row>
    <row r="284" spans="1:47" s="8" customFormat="1" x14ac:dyDescent="0.2">
      <c r="A284" s="520" t="s">
        <v>376</v>
      </c>
      <c r="B284" s="260"/>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60"/>
      <c r="AJ284" s="260"/>
      <c r="AK284" s="260"/>
      <c r="AU284" s="994">
        <v>2.83</v>
      </c>
    </row>
    <row r="285" spans="1:47" s="8" customFormat="1" x14ac:dyDescent="0.2">
      <c r="A285" s="516" t="s">
        <v>377</v>
      </c>
      <c r="B285" s="519">
        <f t="shared" ref="B285:G285" si="44">B281</f>
        <v>110</v>
      </c>
      <c r="C285" s="518">
        <f t="shared" si="44"/>
        <v>110</v>
      </c>
      <c r="D285" s="518">
        <f t="shared" si="44"/>
        <v>110</v>
      </c>
      <c r="E285" s="518">
        <f t="shared" si="44"/>
        <v>110</v>
      </c>
      <c r="F285" s="518">
        <f t="shared" si="44"/>
        <v>110</v>
      </c>
      <c r="G285" s="518">
        <f t="shared" si="44"/>
        <v>100</v>
      </c>
      <c r="H285" s="518">
        <f t="shared" ref="H285:AJ285" si="45">G285</f>
        <v>100</v>
      </c>
      <c r="I285" s="518">
        <f t="shared" si="45"/>
        <v>100</v>
      </c>
      <c r="J285" s="518">
        <f t="shared" si="45"/>
        <v>100</v>
      </c>
      <c r="K285" s="518">
        <f t="shared" si="45"/>
        <v>100</v>
      </c>
      <c r="L285" s="518">
        <f t="shared" si="45"/>
        <v>100</v>
      </c>
      <c r="M285" s="518">
        <f t="shared" si="45"/>
        <v>100</v>
      </c>
      <c r="N285" s="518">
        <f t="shared" si="45"/>
        <v>100</v>
      </c>
      <c r="O285" s="518">
        <f t="shared" si="45"/>
        <v>100</v>
      </c>
      <c r="P285" s="518">
        <f t="shared" si="45"/>
        <v>100</v>
      </c>
      <c r="Q285" s="518">
        <f t="shared" si="45"/>
        <v>100</v>
      </c>
      <c r="R285" s="518">
        <f t="shared" si="45"/>
        <v>100</v>
      </c>
      <c r="S285" s="518">
        <f t="shared" si="45"/>
        <v>100</v>
      </c>
      <c r="T285" s="518">
        <f t="shared" si="45"/>
        <v>100</v>
      </c>
      <c r="U285" s="518">
        <f t="shared" si="45"/>
        <v>100</v>
      </c>
      <c r="V285" s="518">
        <f t="shared" si="45"/>
        <v>100</v>
      </c>
      <c r="W285" s="518">
        <f t="shared" si="45"/>
        <v>100</v>
      </c>
      <c r="X285" s="518">
        <f t="shared" si="45"/>
        <v>100</v>
      </c>
      <c r="Y285" s="518">
        <f t="shared" si="45"/>
        <v>100</v>
      </c>
      <c r="Z285" s="518">
        <f t="shared" si="45"/>
        <v>100</v>
      </c>
      <c r="AA285" s="518">
        <f t="shared" si="45"/>
        <v>100</v>
      </c>
      <c r="AB285" s="518">
        <f t="shared" si="45"/>
        <v>100</v>
      </c>
      <c r="AC285" s="518">
        <f t="shared" si="45"/>
        <v>100</v>
      </c>
      <c r="AD285" s="518">
        <f t="shared" si="45"/>
        <v>100</v>
      </c>
      <c r="AE285" s="518">
        <f t="shared" si="45"/>
        <v>100</v>
      </c>
      <c r="AF285" s="518">
        <f t="shared" si="45"/>
        <v>100</v>
      </c>
      <c r="AG285" s="518">
        <f t="shared" si="45"/>
        <v>100</v>
      </c>
      <c r="AH285" s="518">
        <f t="shared" si="45"/>
        <v>100</v>
      </c>
      <c r="AI285" s="518">
        <f>AH285</f>
        <v>100</v>
      </c>
      <c r="AJ285" s="518">
        <f t="shared" si="45"/>
        <v>100</v>
      </c>
      <c r="AK285" s="518"/>
      <c r="AU285" s="994">
        <v>2.84</v>
      </c>
    </row>
    <row r="286" spans="1:47" s="8" customFormat="1" x14ac:dyDescent="0.2">
      <c r="A286" s="521" t="s">
        <v>393</v>
      </c>
      <c r="B286" s="518"/>
      <c r="C286" s="518"/>
      <c r="D286" s="518"/>
      <c r="E286" s="518"/>
      <c r="F286" s="518"/>
      <c r="G286" s="518"/>
      <c r="H286" s="518"/>
      <c r="I286" s="518"/>
      <c r="J286" s="518"/>
      <c r="K286" s="518"/>
      <c r="L286" s="518"/>
      <c r="M286" s="518"/>
      <c r="N286" s="518"/>
      <c r="O286" s="518"/>
      <c r="P286" s="518"/>
      <c r="Q286" s="518"/>
      <c r="R286" s="518"/>
      <c r="S286" s="518"/>
      <c r="T286" s="518"/>
      <c r="U286" s="518"/>
      <c r="V286" s="518"/>
      <c r="W286" s="518"/>
      <c r="X286" s="518"/>
      <c r="Y286" s="518"/>
      <c r="Z286" s="518"/>
      <c r="AA286" s="518"/>
      <c r="AB286" s="518"/>
      <c r="AC286" s="518"/>
      <c r="AD286" s="518"/>
      <c r="AE286" s="518"/>
      <c r="AF286" s="518"/>
      <c r="AG286" s="518"/>
      <c r="AH286" s="518"/>
      <c r="AI286" s="518"/>
      <c r="AJ286" s="518"/>
      <c r="AK286" s="518"/>
      <c r="AU286" s="994">
        <v>2.85</v>
      </c>
    </row>
    <row r="287" spans="1:47" s="8" customFormat="1" x14ac:dyDescent="0.2">
      <c r="A287" s="522" t="s">
        <v>407</v>
      </c>
      <c r="B287" s="209">
        <v>5600</v>
      </c>
      <c r="C287" s="209">
        <v>5600</v>
      </c>
      <c r="D287" s="209">
        <v>5600</v>
      </c>
      <c r="E287" s="624">
        <f t="shared" ref="E287:AJ287" si="46">D287</f>
        <v>5600</v>
      </c>
      <c r="F287" s="624">
        <f t="shared" si="46"/>
        <v>5600</v>
      </c>
      <c r="G287" s="624">
        <f t="shared" si="46"/>
        <v>5600</v>
      </c>
      <c r="H287" s="234">
        <f t="shared" si="46"/>
        <v>5600</v>
      </c>
      <c r="I287" s="234">
        <f t="shared" si="46"/>
        <v>5600</v>
      </c>
      <c r="J287" s="234">
        <f t="shared" si="46"/>
        <v>5600</v>
      </c>
      <c r="K287" s="234">
        <f t="shared" si="46"/>
        <v>5600</v>
      </c>
      <c r="L287" s="234">
        <f t="shared" si="46"/>
        <v>5600</v>
      </c>
      <c r="M287" s="234">
        <f t="shared" si="46"/>
        <v>5600</v>
      </c>
      <c r="N287" s="234">
        <f t="shared" si="46"/>
        <v>5600</v>
      </c>
      <c r="O287" s="234">
        <f t="shared" si="46"/>
        <v>5600</v>
      </c>
      <c r="P287" s="234">
        <f t="shared" si="46"/>
        <v>5600</v>
      </c>
      <c r="Q287" s="234">
        <f t="shared" si="46"/>
        <v>5600</v>
      </c>
      <c r="R287" s="234">
        <f t="shared" si="46"/>
        <v>5600</v>
      </c>
      <c r="S287" s="234">
        <f t="shared" si="46"/>
        <v>5600</v>
      </c>
      <c r="T287" s="234">
        <f t="shared" si="46"/>
        <v>5600</v>
      </c>
      <c r="U287" s="234">
        <f t="shared" si="46"/>
        <v>5600</v>
      </c>
      <c r="V287" s="234">
        <f t="shared" si="46"/>
        <v>5600</v>
      </c>
      <c r="W287" s="234">
        <f t="shared" si="46"/>
        <v>5600</v>
      </c>
      <c r="X287" s="234">
        <f t="shared" si="46"/>
        <v>5600</v>
      </c>
      <c r="Y287" s="234">
        <f t="shared" si="46"/>
        <v>5600</v>
      </c>
      <c r="Z287" s="234">
        <f t="shared" si="46"/>
        <v>5600</v>
      </c>
      <c r="AA287" s="234">
        <f t="shared" si="46"/>
        <v>5600</v>
      </c>
      <c r="AB287" s="234">
        <f t="shared" si="46"/>
        <v>5600</v>
      </c>
      <c r="AC287" s="234">
        <f t="shared" si="46"/>
        <v>5600</v>
      </c>
      <c r="AD287" s="234">
        <f t="shared" si="46"/>
        <v>5600</v>
      </c>
      <c r="AE287" s="234">
        <f t="shared" si="46"/>
        <v>5600</v>
      </c>
      <c r="AF287" s="234">
        <f t="shared" si="46"/>
        <v>5600</v>
      </c>
      <c r="AG287" s="234">
        <f t="shared" si="46"/>
        <v>5600</v>
      </c>
      <c r="AH287" s="234">
        <f t="shared" si="46"/>
        <v>5600</v>
      </c>
      <c r="AI287" s="234">
        <f>AH287</f>
        <v>5600</v>
      </c>
      <c r="AJ287" s="234">
        <f t="shared" si="46"/>
        <v>5600</v>
      </c>
      <c r="AK287" s="234"/>
      <c r="AU287" s="994">
        <v>2.86</v>
      </c>
    </row>
    <row r="288" spans="1:47" s="8" customFormat="1" x14ac:dyDescent="0.2">
      <c r="A288" s="522" t="s">
        <v>436</v>
      </c>
      <c r="B288" s="614">
        <f>B287/365</f>
        <v>15.342465753424657</v>
      </c>
      <c r="C288" s="614">
        <f t="shared" ref="C288:AJ288" si="47">C287/365</f>
        <v>15.342465753424657</v>
      </c>
      <c r="D288" s="614">
        <f t="shared" si="47"/>
        <v>15.342465753424657</v>
      </c>
      <c r="E288" s="614">
        <f t="shared" si="47"/>
        <v>15.342465753424657</v>
      </c>
      <c r="F288" s="614">
        <f t="shared" si="47"/>
        <v>15.342465753424657</v>
      </c>
      <c r="G288" s="614">
        <f t="shared" si="47"/>
        <v>15.342465753424657</v>
      </c>
      <c r="H288" s="614">
        <f t="shared" si="47"/>
        <v>15.342465753424657</v>
      </c>
      <c r="I288" s="614">
        <f t="shared" si="47"/>
        <v>15.342465753424657</v>
      </c>
      <c r="J288" s="614">
        <f t="shared" si="47"/>
        <v>15.342465753424657</v>
      </c>
      <c r="K288" s="614">
        <f t="shared" si="47"/>
        <v>15.342465753424657</v>
      </c>
      <c r="L288" s="614">
        <f t="shared" si="47"/>
        <v>15.342465753424657</v>
      </c>
      <c r="M288" s="614">
        <f t="shared" si="47"/>
        <v>15.342465753424657</v>
      </c>
      <c r="N288" s="614">
        <f t="shared" si="47"/>
        <v>15.342465753424657</v>
      </c>
      <c r="O288" s="614">
        <f t="shared" si="47"/>
        <v>15.342465753424657</v>
      </c>
      <c r="P288" s="614">
        <f t="shared" si="47"/>
        <v>15.342465753424657</v>
      </c>
      <c r="Q288" s="614">
        <f t="shared" si="47"/>
        <v>15.342465753424657</v>
      </c>
      <c r="R288" s="614">
        <f t="shared" si="47"/>
        <v>15.342465753424657</v>
      </c>
      <c r="S288" s="614">
        <f t="shared" si="47"/>
        <v>15.342465753424657</v>
      </c>
      <c r="T288" s="614">
        <f t="shared" si="47"/>
        <v>15.342465753424657</v>
      </c>
      <c r="U288" s="614">
        <f t="shared" si="47"/>
        <v>15.342465753424657</v>
      </c>
      <c r="V288" s="614">
        <f t="shared" si="47"/>
        <v>15.342465753424657</v>
      </c>
      <c r="W288" s="614">
        <f t="shared" si="47"/>
        <v>15.342465753424657</v>
      </c>
      <c r="X288" s="614">
        <f t="shared" si="47"/>
        <v>15.342465753424657</v>
      </c>
      <c r="Y288" s="614">
        <f t="shared" si="47"/>
        <v>15.342465753424657</v>
      </c>
      <c r="Z288" s="614">
        <f t="shared" si="47"/>
        <v>15.342465753424657</v>
      </c>
      <c r="AA288" s="614">
        <f t="shared" si="47"/>
        <v>15.342465753424657</v>
      </c>
      <c r="AB288" s="614">
        <f t="shared" si="47"/>
        <v>15.342465753424657</v>
      </c>
      <c r="AC288" s="614">
        <f t="shared" si="47"/>
        <v>15.342465753424657</v>
      </c>
      <c r="AD288" s="614">
        <f t="shared" si="47"/>
        <v>15.342465753424657</v>
      </c>
      <c r="AE288" s="614">
        <f t="shared" si="47"/>
        <v>15.342465753424657</v>
      </c>
      <c r="AF288" s="614">
        <f t="shared" si="47"/>
        <v>15.342465753424657</v>
      </c>
      <c r="AG288" s="614">
        <f t="shared" si="47"/>
        <v>15.342465753424657</v>
      </c>
      <c r="AH288" s="614">
        <f t="shared" si="47"/>
        <v>15.342465753424657</v>
      </c>
      <c r="AI288" s="614">
        <f t="shared" si="47"/>
        <v>15.342465753424657</v>
      </c>
      <c r="AJ288" s="614">
        <f t="shared" si="47"/>
        <v>15.342465753424657</v>
      </c>
      <c r="AK288" s="614"/>
      <c r="AU288" s="994">
        <v>2.87</v>
      </c>
    </row>
    <row r="289" spans="1:47" s="8" customFormat="1" x14ac:dyDescent="0.2">
      <c r="A289" s="513" t="s">
        <v>71</v>
      </c>
      <c r="B289" s="211"/>
      <c r="C289" s="211"/>
      <c r="D289" s="211"/>
      <c r="E289" s="462">
        <f>D289*(1+'Datu ievade'!E429)</f>
        <v>0</v>
      </c>
      <c r="F289" s="462">
        <f>E289*(1+'Datu ievade'!F429)</f>
        <v>0</v>
      </c>
      <c r="G289" s="462">
        <f>F289*(1+'Datu ievade'!G429)</f>
        <v>0</v>
      </c>
      <c r="H289" s="53">
        <f>G289*(1+'Datu ievade'!H429)</f>
        <v>0</v>
      </c>
      <c r="I289" s="53">
        <f>H289*(1+'Datu ievade'!I429)</f>
        <v>0</v>
      </c>
      <c r="J289" s="53">
        <f>I289*(1+'Datu ievade'!J429)</f>
        <v>0</v>
      </c>
      <c r="K289" s="53">
        <f>J289*(1+'Datu ievade'!K429)</f>
        <v>0</v>
      </c>
      <c r="L289" s="53">
        <f>K289*(1+'Datu ievade'!L429)</f>
        <v>0</v>
      </c>
      <c r="M289" s="53">
        <f>L289*(1+'Datu ievade'!M429)</f>
        <v>0</v>
      </c>
      <c r="N289" s="53">
        <f>M289*(1+'Datu ievade'!N429)</f>
        <v>0</v>
      </c>
      <c r="O289" s="53">
        <f>N289*(1+'Datu ievade'!O429)</f>
        <v>0</v>
      </c>
      <c r="P289" s="53">
        <f>O289*(1+'Datu ievade'!P429)</f>
        <v>0</v>
      </c>
      <c r="Q289" s="53">
        <f>P289*(1+'Datu ievade'!Q429)</f>
        <v>0</v>
      </c>
      <c r="R289" s="53">
        <f>Q289*(1+'Datu ievade'!R429)</f>
        <v>0</v>
      </c>
      <c r="S289" s="53">
        <f>R289*(1+'Datu ievade'!S429)</f>
        <v>0</v>
      </c>
      <c r="T289" s="53">
        <f>S289*(1+'Datu ievade'!T429)</f>
        <v>0</v>
      </c>
      <c r="U289" s="53">
        <f>T289*(1+'Datu ievade'!U429)</f>
        <v>0</v>
      </c>
      <c r="V289" s="53">
        <f>U289*(1+'Datu ievade'!V429)</f>
        <v>0</v>
      </c>
      <c r="W289" s="53">
        <f>V289*(1+'Datu ievade'!W429)</f>
        <v>0</v>
      </c>
      <c r="X289" s="53">
        <f>W289*(1+'Datu ievade'!X429)</f>
        <v>0</v>
      </c>
      <c r="Y289" s="53">
        <f>X289*(1+'Datu ievade'!Y429)</f>
        <v>0</v>
      </c>
      <c r="Z289" s="53">
        <f>Y289*(1+'Datu ievade'!Z429)</f>
        <v>0</v>
      </c>
      <c r="AA289" s="53">
        <f>Z289*(1+'Datu ievade'!AA429)</f>
        <v>0</v>
      </c>
      <c r="AB289" s="53">
        <f>AA289*(1+'Datu ievade'!AB429)</f>
        <v>0</v>
      </c>
      <c r="AC289" s="53">
        <f>AB289*(1+'Datu ievade'!AC429)</f>
        <v>0</v>
      </c>
      <c r="AD289" s="53">
        <f>AC289*(1+'Datu ievade'!AD429)</f>
        <v>0</v>
      </c>
      <c r="AE289" s="53">
        <f>AD289*(1+'Datu ievade'!AE429)</f>
        <v>0</v>
      </c>
      <c r="AF289" s="53">
        <f>AE289*(1+'Datu ievade'!AF429)</f>
        <v>0</v>
      </c>
      <c r="AG289" s="53">
        <f>AF289*(1+'Datu ievade'!AG429)</f>
        <v>0</v>
      </c>
      <c r="AH289" s="53">
        <f>AG289*(1+'Datu ievade'!AH429)</f>
        <v>0</v>
      </c>
      <c r="AI289" s="53">
        <f>AH289*(1+'Datu ievade'!AI429)</f>
        <v>0</v>
      </c>
      <c r="AJ289" s="53">
        <f>AI289*(1+'Datu ievade'!AJ429)</f>
        <v>0</v>
      </c>
      <c r="AK289" s="53"/>
      <c r="AU289" s="994">
        <v>2.88</v>
      </c>
    </row>
    <row r="290" spans="1:47" s="8" customFormat="1" x14ac:dyDescent="0.2">
      <c r="A290" s="515" t="s">
        <v>395</v>
      </c>
      <c r="B290" s="284"/>
      <c r="C290" s="284"/>
      <c r="D290" s="284"/>
      <c r="E290" s="487"/>
      <c r="F290" s="487"/>
      <c r="G290" s="487"/>
      <c r="H290" s="53"/>
      <c r="I290" s="53"/>
      <c r="J290" s="53"/>
      <c r="K290" s="53"/>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3"/>
      <c r="AK290" s="53"/>
      <c r="AU290" s="994">
        <v>2.89</v>
      </c>
    </row>
    <row r="291" spans="1:47" s="8" customFormat="1" x14ac:dyDescent="0.2">
      <c r="A291" s="523" t="s">
        <v>407</v>
      </c>
      <c r="B291" s="284">
        <f>B287</f>
        <v>5600</v>
      </c>
      <c r="C291" s="284">
        <f>C287</f>
        <v>5600</v>
      </c>
      <c r="D291" s="284">
        <f>D287</f>
        <v>5600</v>
      </c>
      <c r="E291" s="487">
        <f>E287</f>
        <v>5600</v>
      </c>
      <c r="F291" s="487">
        <f t="shared" ref="F291:AJ291" si="48">F287</f>
        <v>5600</v>
      </c>
      <c r="G291" s="487">
        <f t="shared" si="48"/>
        <v>5600</v>
      </c>
      <c r="H291" s="487">
        <f t="shared" si="48"/>
        <v>5600</v>
      </c>
      <c r="I291" s="487">
        <f t="shared" si="48"/>
        <v>5600</v>
      </c>
      <c r="J291" s="487">
        <f t="shared" si="48"/>
        <v>5600</v>
      </c>
      <c r="K291" s="487">
        <f t="shared" si="48"/>
        <v>5600</v>
      </c>
      <c r="L291" s="487">
        <f t="shared" si="48"/>
        <v>5600</v>
      </c>
      <c r="M291" s="487">
        <f t="shared" si="48"/>
        <v>5600</v>
      </c>
      <c r="N291" s="487">
        <f t="shared" si="48"/>
        <v>5600</v>
      </c>
      <c r="O291" s="487">
        <f t="shared" si="48"/>
        <v>5600</v>
      </c>
      <c r="P291" s="487">
        <f t="shared" si="48"/>
        <v>5600</v>
      </c>
      <c r="Q291" s="487">
        <f t="shared" si="48"/>
        <v>5600</v>
      </c>
      <c r="R291" s="487">
        <f t="shared" si="48"/>
        <v>5600</v>
      </c>
      <c r="S291" s="487">
        <f t="shared" si="48"/>
        <v>5600</v>
      </c>
      <c r="T291" s="487">
        <f t="shared" si="48"/>
        <v>5600</v>
      </c>
      <c r="U291" s="487">
        <f t="shared" si="48"/>
        <v>5600</v>
      </c>
      <c r="V291" s="487">
        <f t="shared" si="48"/>
        <v>5600</v>
      </c>
      <c r="W291" s="487">
        <f t="shared" si="48"/>
        <v>5600</v>
      </c>
      <c r="X291" s="487">
        <f t="shared" si="48"/>
        <v>5600</v>
      </c>
      <c r="Y291" s="487">
        <f t="shared" si="48"/>
        <v>5600</v>
      </c>
      <c r="Z291" s="487">
        <f t="shared" si="48"/>
        <v>5600</v>
      </c>
      <c r="AA291" s="487">
        <f t="shared" si="48"/>
        <v>5600</v>
      </c>
      <c r="AB291" s="487">
        <f t="shared" si="48"/>
        <v>5600</v>
      </c>
      <c r="AC291" s="487">
        <f t="shared" si="48"/>
        <v>5600</v>
      </c>
      <c r="AD291" s="487">
        <f t="shared" si="48"/>
        <v>5600</v>
      </c>
      <c r="AE291" s="487">
        <f t="shared" si="48"/>
        <v>5600</v>
      </c>
      <c r="AF291" s="487">
        <f t="shared" si="48"/>
        <v>5600</v>
      </c>
      <c r="AG291" s="487">
        <f t="shared" si="48"/>
        <v>5600</v>
      </c>
      <c r="AH291" s="487">
        <f t="shared" si="48"/>
        <v>5600</v>
      </c>
      <c r="AI291" s="487">
        <f t="shared" si="48"/>
        <v>5600</v>
      </c>
      <c r="AJ291" s="487">
        <f t="shared" si="48"/>
        <v>5600</v>
      </c>
      <c r="AK291" s="487"/>
      <c r="AU291" s="994">
        <v>2.9</v>
      </c>
    </row>
    <row r="292" spans="1:47" s="8" customFormat="1" x14ac:dyDescent="0.2">
      <c r="A292" s="517" t="s">
        <v>71</v>
      </c>
      <c r="B292" s="211"/>
      <c r="C292" s="211"/>
      <c r="D292" s="211"/>
      <c r="E292" s="462"/>
      <c r="F292" s="462"/>
      <c r="G292" s="462"/>
      <c r="H292" s="53"/>
      <c r="I292" s="53"/>
      <c r="J292" s="53"/>
      <c r="K292" s="53"/>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3"/>
      <c r="AK292" s="53"/>
      <c r="AU292" s="994">
        <v>2.91</v>
      </c>
    </row>
    <row r="293" spans="1:47" s="8" customFormat="1" x14ac:dyDescent="0.2">
      <c r="A293" s="524" t="s">
        <v>393</v>
      </c>
      <c r="B293" s="528"/>
      <c r="C293" s="528"/>
      <c r="D293" s="528"/>
      <c r="E293" s="463"/>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c r="AH293" s="162"/>
      <c r="AI293" s="162"/>
      <c r="AJ293"/>
      <c r="AK293"/>
      <c r="AU293" s="994">
        <v>2.92</v>
      </c>
    </row>
    <row r="294" spans="1:47" s="8" customFormat="1" x14ac:dyDescent="0.2">
      <c r="A294" s="525" t="s">
        <v>437</v>
      </c>
      <c r="B294" s="529">
        <v>10000</v>
      </c>
      <c r="C294" s="529">
        <v>10000</v>
      </c>
      <c r="D294" s="529">
        <v>10000</v>
      </c>
      <c r="E294" s="625">
        <f t="shared" ref="E294:AJ294" si="49">D294</f>
        <v>10000</v>
      </c>
      <c r="F294" s="625">
        <f t="shared" si="49"/>
        <v>10000</v>
      </c>
      <c r="G294" s="625">
        <f t="shared" si="49"/>
        <v>10000</v>
      </c>
      <c r="H294" s="244">
        <f t="shared" si="49"/>
        <v>10000</v>
      </c>
      <c r="I294" s="244">
        <f t="shared" si="49"/>
        <v>10000</v>
      </c>
      <c r="J294" s="244">
        <f t="shared" si="49"/>
        <v>10000</v>
      </c>
      <c r="K294" s="244">
        <f t="shared" si="49"/>
        <v>10000</v>
      </c>
      <c r="L294" s="244">
        <f t="shared" si="49"/>
        <v>10000</v>
      </c>
      <c r="M294" s="244">
        <f t="shared" si="49"/>
        <v>10000</v>
      </c>
      <c r="N294" s="244">
        <f t="shared" si="49"/>
        <v>10000</v>
      </c>
      <c r="O294" s="244">
        <f t="shared" si="49"/>
        <v>10000</v>
      </c>
      <c r="P294" s="244">
        <f t="shared" si="49"/>
        <v>10000</v>
      </c>
      <c r="Q294" s="244">
        <f t="shared" si="49"/>
        <v>10000</v>
      </c>
      <c r="R294" s="244">
        <f t="shared" si="49"/>
        <v>10000</v>
      </c>
      <c r="S294" s="244">
        <f t="shared" si="49"/>
        <v>10000</v>
      </c>
      <c r="T294" s="244">
        <f t="shared" si="49"/>
        <v>10000</v>
      </c>
      <c r="U294" s="244">
        <f t="shared" si="49"/>
        <v>10000</v>
      </c>
      <c r="V294" s="244">
        <f t="shared" si="49"/>
        <v>10000</v>
      </c>
      <c r="W294" s="244">
        <f t="shared" si="49"/>
        <v>10000</v>
      </c>
      <c r="X294" s="244">
        <f t="shared" si="49"/>
        <v>10000</v>
      </c>
      <c r="Y294" s="244">
        <f t="shared" si="49"/>
        <v>10000</v>
      </c>
      <c r="Z294" s="244">
        <f t="shared" si="49"/>
        <v>10000</v>
      </c>
      <c r="AA294" s="244">
        <f t="shared" si="49"/>
        <v>10000</v>
      </c>
      <c r="AB294" s="244">
        <f t="shared" si="49"/>
        <v>10000</v>
      </c>
      <c r="AC294" s="244">
        <f t="shared" si="49"/>
        <v>10000</v>
      </c>
      <c r="AD294" s="244">
        <f t="shared" si="49"/>
        <v>10000</v>
      </c>
      <c r="AE294" s="244">
        <f t="shared" si="49"/>
        <v>10000</v>
      </c>
      <c r="AF294" s="244">
        <f t="shared" si="49"/>
        <v>10000</v>
      </c>
      <c r="AG294" s="244">
        <f t="shared" si="49"/>
        <v>10000</v>
      </c>
      <c r="AH294" s="244">
        <f t="shared" si="49"/>
        <v>10000</v>
      </c>
      <c r="AI294" s="244">
        <f>AH294</f>
        <v>10000</v>
      </c>
      <c r="AJ294" s="244">
        <f t="shared" si="49"/>
        <v>10000</v>
      </c>
      <c r="AK294" s="244"/>
      <c r="AU294" s="994">
        <v>2.93</v>
      </c>
    </row>
    <row r="295" spans="1:47" s="8" customFormat="1" x14ac:dyDescent="0.2">
      <c r="A295" s="525" t="s">
        <v>438</v>
      </c>
      <c r="B295" s="615">
        <f>B294/365</f>
        <v>27.397260273972602</v>
      </c>
      <c r="C295" s="615">
        <f t="shared" ref="C295:AJ295" si="50">C294/365</f>
        <v>27.397260273972602</v>
      </c>
      <c r="D295" s="615">
        <f t="shared" si="50"/>
        <v>27.397260273972602</v>
      </c>
      <c r="E295" s="615">
        <f t="shared" si="50"/>
        <v>27.397260273972602</v>
      </c>
      <c r="F295" s="615">
        <f t="shared" si="50"/>
        <v>27.397260273972602</v>
      </c>
      <c r="G295" s="615">
        <f t="shared" si="50"/>
        <v>27.397260273972602</v>
      </c>
      <c r="H295" s="615">
        <f t="shared" si="50"/>
        <v>27.397260273972602</v>
      </c>
      <c r="I295" s="615">
        <f t="shared" si="50"/>
        <v>27.397260273972602</v>
      </c>
      <c r="J295" s="615">
        <f t="shared" si="50"/>
        <v>27.397260273972602</v>
      </c>
      <c r="K295" s="615">
        <f t="shared" si="50"/>
        <v>27.397260273972602</v>
      </c>
      <c r="L295" s="615">
        <f t="shared" si="50"/>
        <v>27.397260273972602</v>
      </c>
      <c r="M295" s="615">
        <f t="shared" si="50"/>
        <v>27.397260273972602</v>
      </c>
      <c r="N295" s="615">
        <f t="shared" si="50"/>
        <v>27.397260273972602</v>
      </c>
      <c r="O295" s="615">
        <f t="shared" si="50"/>
        <v>27.397260273972602</v>
      </c>
      <c r="P295" s="615">
        <f t="shared" si="50"/>
        <v>27.397260273972602</v>
      </c>
      <c r="Q295" s="615">
        <f t="shared" si="50"/>
        <v>27.397260273972602</v>
      </c>
      <c r="R295" s="615">
        <f t="shared" si="50"/>
        <v>27.397260273972602</v>
      </c>
      <c r="S295" s="615">
        <f t="shared" si="50"/>
        <v>27.397260273972602</v>
      </c>
      <c r="T295" s="615">
        <f t="shared" si="50"/>
        <v>27.397260273972602</v>
      </c>
      <c r="U295" s="615">
        <f t="shared" si="50"/>
        <v>27.397260273972602</v>
      </c>
      <c r="V295" s="615">
        <f t="shared" si="50"/>
        <v>27.397260273972602</v>
      </c>
      <c r="W295" s="615">
        <f t="shared" si="50"/>
        <v>27.397260273972602</v>
      </c>
      <c r="X295" s="615">
        <f t="shared" si="50"/>
        <v>27.397260273972602</v>
      </c>
      <c r="Y295" s="615">
        <f t="shared" si="50"/>
        <v>27.397260273972602</v>
      </c>
      <c r="Z295" s="615">
        <f t="shared" si="50"/>
        <v>27.397260273972602</v>
      </c>
      <c r="AA295" s="615">
        <f t="shared" si="50"/>
        <v>27.397260273972602</v>
      </c>
      <c r="AB295" s="615">
        <f t="shared" si="50"/>
        <v>27.397260273972602</v>
      </c>
      <c r="AC295" s="615">
        <f t="shared" si="50"/>
        <v>27.397260273972602</v>
      </c>
      <c r="AD295" s="615">
        <f t="shared" si="50"/>
        <v>27.397260273972602</v>
      </c>
      <c r="AE295" s="615">
        <f t="shared" si="50"/>
        <v>27.397260273972602</v>
      </c>
      <c r="AF295" s="615">
        <f t="shared" si="50"/>
        <v>27.397260273972602</v>
      </c>
      <c r="AG295" s="615">
        <f t="shared" si="50"/>
        <v>27.397260273972602</v>
      </c>
      <c r="AH295" s="615">
        <f t="shared" si="50"/>
        <v>27.397260273972602</v>
      </c>
      <c r="AI295" s="615">
        <f t="shared" si="50"/>
        <v>27.397260273972602</v>
      </c>
      <c r="AJ295" s="615">
        <f t="shared" si="50"/>
        <v>27.397260273972602</v>
      </c>
      <c r="AK295" s="615"/>
      <c r="AU295" s="994">
        <v>2.94</v>
      </c>
    </row>
    <row r="296" spans="1:47" s="8" customFormat="1" x14ac:dyDescent="0.2">
      <c r="A296" s="525" t="s">
        <v>71</v>
      </c>
      <c r="B296" s="529">
        <v>0</v>
      </c>
      <c r="C296" s="529">
        <v>0</v>
      </c>
      <c r="D296" s="529">
        <v>0</v>
      </c>
      <c r="E296" s="530">
        <f>D296*(1+'Datu ievade'!E429)</f>
        <v>0</v>
      </c>
      <c r="F296" s="530">
        <f>E296*(1+'Datu ievade'!F429)</f>
        <v>0</v>
      </c>
      <c r="G296" s="530">
        <f>F296*(1+'Datu ievade'!G429)</f>
        <v>0</v>
      </c>
      <c r="H296" s="244">
        <f>G296*(1+'Datu ievade'!H429)</f>
        <v>0</v>
      </c>
      <c r="I296" s="244">
        <f>H296*(1+'Datu ievade'!I429)</f>
        <v>0</v>
      </c>
      <c r="J296" s="244">
        <f>I296*(1+'Datu ievade'!J429)</f>
        <v>0</v>
      </c>
      <c r="K296" s="244">
        <f>J296*(1+'Datu ievade'!K429)</f>
        <v>0</v>
      </c>
      <c r="L296" s="244">
        <f>K296*(1+'Datu ievade'!L429)</f>
        <v>0</v>
      </c>
      <c r="M296" s="244">
        <f>L296*(1+'Datu ievade'!M429)</f>
        <v>0</v>
      </c>
      <c r="N296" s="244">
        <f>M296*(1+'Datu ievade'!N429)</f>
        <v>0</v>
      </c>
      <c r="O296" s="244">
        <f>N296*(1+'Datu ievade'!O429)</f>
        <v>0</v>
      </c>
      <c r="P296" s="244">
        <f>O296*(1+'Datu ievade'!P429)</f>
        <v>0</v>
      </c>
      <c r="Q296" s="244">
        <f>P296*(1+'Datu ievade'!Q429)</f>
        <v>0</v>
      </c>
      <c r="R296" s="244">
        <f>Q296*(1+'Datu ievade'!R429)</f>
        <v>0</v>
      </c>
      <c r="S296" s="244">
        <f>R296*(1+'Datu ievade'!S429)</f>
        <v>0</v>
      </c>
      <c r="T296" s="244">
        <f>S296*(1+'Datu ievade'!T429)</f>
        <v>0</v>
      </c>
      <c r="U296" s="244">
        <f>T296*(1+'Datu ievade'!U429)</f>
        <v>0</v>
      </c>
      <c r="V296" s="244">
        <f>U296*(1+'Datu ievade'!V429)</f>
        <v>0</v>
      </c>
      <c r="W296" s="244">
        <f>V296*(1+'Datu ievade'!W429)</f>
        <v>0</v>
      </c>
      <c r="X296" s="244">
        <f>W296*(1+'Datu ievade'!X429)</f>
        <v>0</v>
      </c>
      <c r="Y296" s="244">
        <f>X296*(1+'Datu ievade'!Y429)</f>
        <v>0</v>
      </c>
      <c r="Z296" s="244">
        <f>Y296*(1+'Datu ievade'!Z429)</f>
        <v>0</v>
      </c>
      <c r="AA296" s="244">
        <f>Z296*(1+'Datu ievade'!AA429)</f>
        <v>0</v>
      </c>
      <c r="AB296" s="244">
        <f>AA296*(1+'Datu ievade'!AB429)</f>
        <v>0</v>
      </c>
      <c r="AC296" s="244">
        <f>AB296*(1+'Datu ievade'!AC429)</f>
        <v>0</v>
      </c>
      <c r="AD296" s="244">
        <f>AC296*(1+'Datu ievade'!AD429)</f>
        <v>0</v>
      </c>
      <c r="AE296" s="244">
        <f>AD296*(1+'Datu ievade'!AE429)</f>
        <v>0</v>
      </c>
      <c r="AF296" s="244">
        <f>AE296*(1+'Datu ievade'!AF429)</f>
        <v>0</v>
      </c>
      <c r="AG296" s="244">
        <f>AF296*(1+'Datu ievade'!AG429)</f>
        <v>0</v>
      </c>
      <c r="AH296" s="244">
        <f>AG296*(1+'Datu ievade'!AH429)</f>
        <v>0</v>
      </c>
      <c r="AI296" s="244">
        <f>AH296*(1+'Datu ievade'!AI429)</f>
        <v>0</v>
      </c>
      <c r="AJ296" s="244">
        <f>AI296*(1+'Datu ievade'!AJ429)</f>
        <v>0</v>
      </c>
      <c r="AK296" s="244"/>
      <c r="AU296" s="994">
        <v>2.95</v>
      </c>
    </row>
    <row r="297" spans="1:47" s="8" customFormat="1" x14ac:dyDescent="0.2">
      <c r="A297" s="526" t="s">
        <v>395</v>
      </c>
      <c r="B297" s="484"/>
      <c r="C297" s="484"/>
      <c r="D297" s="484"/>
      <c r="E297" s="531"/>
      <c r="F297" s="531"/>
      <c r="G297" s="531"/>
      <c r="H297" s="244"/>
      <c r="I297" s="244"/>
      <c r="J297" s="244"/>
      <c r="K297" s="244"/>
      <c r="L297" s="244"/>
      <c r="M297" s="244"/>
      <c r="N297" s="244"/>
      <c r="O297" s="244"/>
      <c r="P297" s="244"/>
      <c r="Q297" s="244"/>
      <c r="R297" s="244"/>
      <c r="S297" s="244"/>
      <c r="T297" s="244"/>
      <c r="U297" s="244"/>
      <c r="V297" s="244"/>
      <c r="W297" s="244"/>
      <c r="X297" s="244"/>
      <c r="Y297" s="244"/>
      <c r="Z297" s="244"/>
      <c r="AA297" s="244"/>
      <c r="AB297" s="244"/>
      <c r="AC297" s="244"/>
      <c r="AD297" s="244"/>
      <c r="AE297" s="244"/>
      <c r="AF297" s="244"/>
      <c r="AG297" s="244"/>
      <c r="AH297" s="244"/>
      <c r="AI297" s="244"/>
      <c r="AJ297" s="244"/>
      <c r="AK297" s="244"/>
      <c r="AU297" s="994">
        <v>2.96</v>
      </c>
    </row>
    <row r="298" spans="1:47" s="8" customFormat="1" x14ac:dyDescent="0.2">
      <c r="A298" s="527" t="s">
        <v>437</v>
      </c>
      <c r="B298" s="484">
        <f>B294</f>
        <v>10000</v>
      </c>
      <c r="C298" s="484">
        <f>C294</f>
        <v>10000</v>
      </c>
      <c r="D298" s="484">
        <f>D294</f>
        <v>10000</v>
      </c>
      <c r="E298" s="531">
        <f>E294</f>
        <v>10000</v>
      </c>
      <c r="F298" s="531">
        <f t="shared" ref="F298:AJ298" si="51">F294</f>
        <v>10000</v>
      </c>
      <c r="G298" s="531">
        <f t="shared" si="51"/>
        <v>10000</v>
      </c>
      <c r="H298" s="531">
        <f t="shared" si="51"/>
        <v>10000</v>
      </c>
      <c r="I298" s="531">
        <f t="shared" si="51"/>
        <v>10000</v>
      </c>
      <c r="J298" s="531">
        <f t="shared" si="51"/>
        <v>10000</v>
      </c>
      <c r="K298" s="531">
        <f t="shared" si="51"/>
        <v>10000</v>
      </c>
      <c r="L298" s="531">
        <f t="shared" si="51"/>
        <v>10000</v>
      </c>
      <c r="M298" s="531">
        <f t="shared" si="51"/>
        <v>10000</v>
      </c>
      <c r="N298" s="531">
        <f t="shared" si="51"/>
        <v>10000</v>
      </c>
      <c r="O298" s="531">
        <f t="shared" si="51"/>
        <v>10000</v>
      </c>
      <c r="P298" s="531">
        <f t="shared" si="51"/>
        <v>10000</v>
      </c>
      <c r="Q298" s="531">
        <f t="shared" si="51"/>
        <v>10000</v>
      </c>
      <c r="R298" s="531">
        <f t="shared" si="51"/>
        <v>10000</v>
      </c>
      <c r="S298" s="531">
        <f t="shared" si="51"/>
        <v>10000</v>
      </c>
      <c r="T298" s="531">
        <f t="shared" si="51"/>
        <v>10000</v>
      </c>
      <c r="U298" s="531">
        <f t="shared" si="51"/>
        <v>10000</v>
      </c>
      <c r="V298" s="531">
        <f t="shared" si="51"/>
        <v>10000</v>
      </c>
      <c r="W298" s="531">
        <f t="shared" si="51"/>
        <v>10000</v>
      </c>
      <c r="X298" s="531">
        <f t="shared" si="51"/>
        <v>10000</v>
      </c>
      <c r="Y298" s="531">
        <f t="shared" si="51"/>
        <v>10000</v>
      </c>
      <c r="Z298" s="531">
        <f t="shared" si="51"/>
        <v>10000</v>
      </c>
      <c r="AA298" s="531">
        <f t="shared" si="51"/>
        <v>10000</v>
      </c>
      <c r="AB298" s="531">
        <f t="shared" si="51"/>
        <v>10000</v>
      </c>
      <c r="AC298" s="531">
        <f t="shared" si="51"/>
        <v>10000</v>
      </c>
      <c r="AD298" s="531">
        <f t="shared" si="51"/>
        <v>10000</v>
      </c>
      <c r="AE298" s="531">
        <f t="shared" si="51"/>
        <v>10000</v>
      </c>
      <c r="AF298" s="531">
        <f t="shared" si="51"/>
        <v>10000</v>
      </c>
      <c r="AG298" s="531">
        <f t="shared" si="51"/>
        <v>10000</v>
      </c>
      <c r="AH298" s="531">
        <f t="shared" si="51"/>
        <v>10000</v>
      </c>
      <c r="AI298" s="531">
        <f t="shared" si="51"/>
        <v>10000</v>
      </c>
      <c r="AJ298" s="531">
        <f t="shared" si="51"/>
        <v>10000</v>
      </c>
      <c r="AK298" s="531"/>
      <c r="AU298" s="994">
        <v>2.97</v>
      </c>
    </row>
    <row r="299" spans="1:47" s="8" customFormat="1" x14ac:dyDescent="0.2">
      <c r="A299" s="527" t="s">
        <v>71</v>
      </c>
      <c r="B299" s="529"/>
      <c r="C299" s="529"/>
      <c r="D299" s="529"/>
      <c r="E299" s="530"/>
      <c r="F299" s="530"/>
      <c r="G299" s="530"/>
      <c r="H299" s="244"/>
      <c r="I299" s="244"/>
      <c r="J299" s="244"/>
      <c r="K299" s="244"/>
      <c r="L299" s="244"/>
      <c r="M299" s="244"/>
      <c r="N299" s="244"/>
      <c r="O299" s="244"/>
      <c r="P299" s="244"/>
      <c r="Q299" s="244"/>
      <c r="R299" s="244"/>
      <c r="S299" s="244"/>
      <c r="T299" s="244"/>
      <c r="U299" s="244"/>
      <c r="V299" s="244"/>
      <c r="W299" s="244"/>
      <c r="X299" s="244"/>
      <c r="Y299" s="244"/>
      <c r="Z299" s="244"/>
      <c r="AA299" s="244"/>
      <c r="AB299" s="244"/>
      <c r="AC299" s="244"/>
      <c r="AD299" s="244"/>
      <c r="AE299" s="244"/>
      <c r="AF299" s="244"/>
      <c r="AG299" s="244"/>
      <c r="AH299" s="244"/>
      <c r="AI299" s="244"/>
      <c r="AJ299" s="244"/>
      <c r="AK299" s="244"/>
      <c r="AU299" s="994">
        <v>2.98</v>
      </c>
    </row>
    <row r="300" spans="1:47" s="8" customFormat="1" ht="25.5" x14ac:dyDescent="0.2">
      <c r="A300" s="507" t="s">
        <v>410</v>
      </c>
      <c r="B300" s="288">
        <f t="shared" ref="B300:AJ300" si="52">B294+B287+B278</f>
        <v>41296</v>
      </c>
      <c r="C300" s="288">
        <f t="shared" si="52"/>
        <v>41296</v>
      </c>
      <c r="D300" s="288">
        <f t="shared" si="52"/>
        <v>41296</v>
      </c>
      <c r="E300" s="288">
        <f t="shared" si="52"/>
        <v>41296</v>
      </c>
      <c r="F300" s="288">
        <f t="shared" si="52"/>
        <v>41296</v>
      </c>
      <c r="G300" s="288">
        <f t="shared" si="52"/>
        <v>42610</v>
      </c>
      <c r="H300" s="288">
        <f t="shared" si="52"/>
        <v>39909</v>
      </c>
      <c r="I300" s="288">
        <f t="shared" si="52"/>
        <v>39909</v>
      </c>
      <c r="J300" s="288">
        <f t="shared" si="52"/>
        <v>39909</v>
      </c>
      <c r="K300" s="288">
        <f t="shared" si="52"/>
        <v>39909</v>
      </c>
      <c r="L300" s="288">
        <f t="shared" si="52"/>
        <v>39909</v>
      </c>
      <c r="M300" s="288">
        <f t="shared" si="52"/>
        <v>39909</v>
      </c>
      <c r="N300" s="288">
        <f t="shared" si="52"/>
        <v>39909</v>
      </c>
      <c r="O300" s="288">
        <f t="shared" si="52"/>
        <v>39909</v>
      </c>
      <c r="P300" s="288">
        <f t="shared" si="52"/>
        <v>39909</v>
      </c>
      <c r="Q300" s="288">
        <f t="shared" si="52"/>
        <v>39909</v>
      </c>
      <c r="R300" s="288">
        <f t="shared" si="52"/>
        <v>39909</v>
      </c>
      <c r="S300" s="288">
        <f t="shared" si="52"/>
        <v>39909</v>
      </c>
      <c r="T300" s="288">
        <f t="shared" si="52"/>
        <v>39909</v>
      </c>
      <c r="U300" s="288">
        <f t="shared" si="52"/>
        <v>39909</v>
      </c>
      <c r="V300" s="288">
        <f t="shared" si="52"/>
        <v>39909</v>
      </c>
      <c r="W300" s="288">
        <f t="shared" si="52"/>
        <v>39909</v>
      </c>
      <c r="X300" s="288">
        <f t="shared" si="52"/>
        <v>39909</v>
      </c>
      <c r="Y300" s="288">
        <f t="shared" si="52"/>
        <v>39909</v>
      </c>
      <c r="Z300" s="288">
        <f t="shared" si="52"/>
        <v>39909</v>
      </c>
      <c r="AA300" s="288">
        <f t="shared" si="52"/>
        <v>39909</v>
      </c>
      <c r="AB300" s="288">
        <f t="shared" si="52"/>
        <v>39909</v>
      </c>
      <c r="AC300" s="288">
        <f t="shared" si="52"/>
        <v>39909</v>
      </c>
      <c r="AD300" s="288">
        <f t="shared" si="52"/>
        <v>39909</v>
      </c>
      <c r="AE300" s="288">
        <f t="shared" si="52"/>
        <v>39909</v>
      </c>
      <c r="AF300" s="288">
        <f t="shared" si="52"/>
        <v>39909</v>
      </c>
      <c r="AG300" s="288">
        <f t="shared" si="52"/>
        <v>39909</v>
      </c>
      <c r="AH300" s="288">
        <f t="shared" si="52"/>
        <v>39909</v>
      </c>
      <c r="AI300" s="288">
        <f t="shared" si="52"/>
        <v>39909</v>
      </c>
      <c r="AJ300" s="288">
        <f t="shared" si="52"/>
        <v>39909</v>
      </c>
      <c r="AK300" s="288"/>
      <c r="AU300" s="994">
        <v>2.99</v>
      </c>
    </row>
    <row r="301" spans="1:47" s="8" customFormat="1" ht="25.5" x14ac:dyDescent="0.2">
      <c r="A301" s="532" t="s">
        <v>408</v>
      </c>
      <c r="B301" s="288">
        <f>B283+B291+B298</f>
        <v>41296</v>
      </c>
      <c r="C301" s="288">
        <f t="shared" ref="C301:AJ301" si="53">C283+C291+C298</f>
        <v>41296</v>
      </c>
      <c r="D301" s="288">
        <f t="shared" si="53"/>
        <v>41296</v>
      </c>
      <c r="E301" s="288">
        <f t="shared" si="53"/>
        <v>41296</v>
      </c>
      <c r="F301" s="288">
        <f t="shared" si="53"/>
        <v>41296</v>
      </c>
      <c r="G301" s="288">
        <f t="shared" si="53"/>
        <v>38960</v>
      </c>
      <c r="H301" s="288">
        <f t="shared" si="53"/>
        <v>38960</v>
      </c>
      <c r="I301" s="288">
        <f t="shared" si="53"/>
        <v>38960</v>
      </c>
      <c r="J301" s="288">
        <f t="shared" si="53"/>
        <v>38960</v>
      </c>
      <c r="K301" s="288">
        <f t="shared" si="53"/>
        <v>38960</v>
      </c>
      <c r="L301" s="288">
        <f t="shared" si="53"/>
        <v>38960</v>
      </c>
      <c r="M301" s="288">
        <f t="shared" si="53"/>
        <v>38960</v>
      </c>
      <c r="N301" s="288">
        <f t="shared" si="53"/>
        <v>38960</v>
      </c>
      <c r="O301" s="288">
        <f t="shared" si="53"/>
        <v>38960</v>
      </c>
      <c r="P301" s="288">
        <f t="shared" si="53"/>
        <v>38960</v>
      </c>
      <c r="Q301" s="288">
        <f t="shared" si="53"/>
        <v>38960</v>
      </c>
      <c r="R301" s="288">
        <f t="shared" si="53"/>
        <v>38960</v>
      </c>
      <c r="S301" s="288">
        <f t="shared" si="53"/>
        <v>38960</v>
      </c>
      <c r="T301" s="288">
        <f t="shared" si="53"/>
        <v>38960</v>
      </c>
      <c r="U301" s="288">
        <f t="shared" si="53"/>
        <v>38960</v>
      </c>
      <c r="V301" s="288">
        <f t="shared" si="53"/>
        <v>38960</v>
      </c>
      <c r="W301" s="288">
        <f t="shared" si="53"/>
        <v>38960</v>
      </c>
      <c r="X301" s="288">
        <f t="shared" si="53"/>
        <v>38960</v>
      </c>
      <c r="Y301" s="288">
        <f t="shared" si="53"/>
        <v>38960</v>
      </c>
      <c r="Z301" s="288">
        <f t="shared" si="53"/>
        <v>38960</v>
      </c>
      <c r="AA301" s="288">
        <f t="shared" si="53"/>
        <v>38960</v>
      </c>
      <c r="AB301" s="288">
        <f t="shared" si="53"/>
        <v>38960</v>
      </c>
      <c r="AC301" s="288">
        <f t="shared" si="53"/>
        <v>38960</v>
      </c>
      <c r="AD301" s="288">
        <f t="shared" si="53"/>
        <v>38960</v>
      </c>
      <c r="AE301" s="288">
        <f t="shared" si="53"/>
        <v>38960</v>
      </c>
      <c r="AF301" s="288">
        <f t="shared" si="53"/>
        <v>38960</v>
      </c>
      <c r="AG301" s="288">
        <f t="shared" si="53"/>
        <v>38960</v>
      </c>
      <c r="AH301" s="288">
        <f t="shared" si="53"/>
        <v>38960</v>
      </c>
      <c r="AI301" s="288">
        <f t="shared" si="53"/>
        <v>38960</v>
      </c>
      <c r="AJ301" s="288">
        <f t="shared" si="53"/>
        <v>38960</v>
      </c>
      <c r="AK301" s="288"/>
      <c r="AU301" s="994">
        <v>3</v>
      </c>
    </row>
    <row r="302" spans="1:47" s="8" customFormat="1" ht="14.25" x14ac:dyDescent="0.2">
      <c r="A302" s="58" t="s">
        <v>72</v>
      </c>
      <c r="B302" s="533">
        <v>0.02</v>
      </c>
      <c r="C302" s="533">
        <v>0.02</v>
      </c>
      <c r="D302" s="533">
        <v>0.05</v>
      </c>
      <c r="E302" s="533">
        <v>0.05</v>
      </c>
      <c r="F302" s="533">
        <v>0.05</v>
      </c>
      <c r="G302" s="533">
        <v>0.08</v>
      </c>
      <c r="H302" s="533">
        <f t="shared" ref="H302:AJ302" si="54">G302</f>
        <v>0.08</v>
      </c>
      <c r="I302" s="533">
        <f>H302</f>
        <v>0.08</v>
      </c>
      <c r="J302" s="533">
        <f t="shared" si="54"/>
        <v>0.08</v>
      </c>
      <c r="K302" s="533">
        <f t="shared" si="54"/>
        <v>0.08</v>
      </c>
      <c r="L302" s="533">
        <f t="shared" si="54"/>
        <v>0.08</v>
      </c>
      <c r="M302" s="533">
        <f t="shared" si="54"/>
        <v>0.08</v>
      </c>
      <c r="N302" s="533">
        <f>M302</f>
        <v>0.08</v>
      </c>
      <c r="O302" s="533">
        <v>0.08</v>
      </c>
      <c r="P302" s="533">
        <f t="shared" si="54"/>
        <v>0.08</v>
      </c>
      <c r="Q302" s="533">
        <f t="shared" si="54"/>
        <v>0.08</v>
      </c>
      <c r="R302" s="533">
        <f t="shared" si="54"/>
        <v>0.08</v>
      </c>
      <c r="S302" s="533">
        <v>0.05</v>
      </c>
      <c r="T302" s="533">
        <f t="shared" si="54"/>
        <v>0.05</v>
      </c>
      <c r="U302" s="533">
        <f t="shared" si="54"/>
        <v>0.05</v>
      </c>
      <c r="V302" s="533">
        <f t="shared" si="54"/>
        <v>0.05</v>
      </c>
      <c r="W302" s="533">
        <f t="shared" si="54"/>
        <v>0.05</v>
      </c>
      <c r="X302" s="533">
        <f t="shared" si="54"/>
        <v>0.05</v>
      </c>
      <c r="Y302" s="533">
        <f t="shared" si="54"/>
        <v>0.05</v>
      </c>
      <c r="Z302" s="533">
        <f t="shared" si="54"/>
        <v>0.05</v>
      </c>
      <c r="AA302" s="533">
        <f t="shared" si="54"/>
        <v>0.05</v>
      </c>
      <c r="AB302" s="533">
        <f>AA302</f>
        <v>0.05</v>
      </c>
      <c r="AC302" s="533">
        <f t="shared" si="54"/>
        <v>0.05</v>
      </c>
      <c r="AD302" s="533">
        <f t="shared" si="54"/>
        <v>0.05</v>
      </c>
      <c r="AE302" s="533">
        <f t="shared" si="54"/>
        <v>0.05</v>
      </c>
      <c r="AF302" s="533">
        <f t="shared" si="54"/>
        <v>0.05</v>
      </c>
      <c r="AG302" s="632">
        <f t="shared" si="54"/>
        <v>0.05</v>
      </c>
      <c r="AH302" s="632">
        <f t="shared" si="54"/>
        <v>0.05</v>
      </c>
      <c r="AI302" s="632">
        <f>AH302</f>
        <v>0.05</v>
      </c>
      <c r="AJ302" s="632">
        <f t="shared" si="54"/>
        <v>0.05</v>
      </c>
      <c r="AK302" s="632"/>
      <c r="AU302" s="994">
        <v>3.01</v>
      </c>
    </row>
    <row r="303" spans="1:47" x14ac:dyDescent="0.2">
      <c r="AH303" s="255"/>
      <c r="AI303" s="255"/>
      <c r="AJ303"/>
      <c r="AU303" s="994">
        <v>3.02</v>
      </c>
    </row>
    <row r="304" spans="1:47" ht="14.25" x14ac:dyDescent="0.2">
      <c r="A304" s="58" t="s">
        <v>73</v>
      </c>
      <c r="B304" s="608"/>
      <c r="C304" s="608"/>
      <c r="D304" s="608"/>
      <c r="E304" s="608">
        <v>0</v>
      </c>
      <c r="F304" s="608">
        <v>0</v>
      </c>
      <c r="G304" s="608">
        <v>0</v>
      </c>
      <c r="H304" s="608">
        <v>0</v>
      </c>
      <c r="I304" s="608">
        <v>0</v>
      </c>
      <c r="J304" s="608">
        <v>0</v>
      </c>
      <c r="AH304" s="255"/>
      <c r="AI304" s="255"/>
      <c r="AJ304"/>
      <c r="AU304" s="994">
        <v>3.03</v>
      </c>
    </row>
    <row r="305" spans="1:47" ht="15.75" x14ac:dyDescent="0.2">
      <c r="A305" s="607" t="s">
        <v>428</v>
      </c>
      <c r="B305" s="609"/>
      <c r="C305" s="609"/>
      <c r="D305" s="609"/>
      <c r="E305" s="610">
        <f t="shared" ref="E305:J305" si="55">E304+B106+B112</f>
        <v>0</v>
      </c>
      <c r="F305" s="610">
        <f t="shared" si="55"/>
        <v>0</v>
      </c>
      <c r="G305" s="610">
        <f t="shared" si="55"/>
        <v>0</v>
      </c>
      <c r="H305" s="610">
        <f t="shared" si="55"/>
        <v>0</v>
      </c>
      <c r="I305" s="610">
        <f t="shared" si="55"/>
        <v>0</v>
      </c>
      <c r="J305" s="610">
        <f t="shared" si="55"/>
        <v>0</v>
      </c>
      <c r="AH305" s="255"/>
      <c r="AI305" s="255"/>
      <c r="AJ305"/>
      <c r="AU305" s="994">
        <v>3.04</v>
      </c>
    </row>
    <row r="306" spans="1:47" s="8" customFormat="1" ht="31.5" x14ac:dyDescent="0.2">
      <c r="A306" s="61" t="s">
        <v>74</v>
      </c>
      <c r="B306" s="124"/>
      <c r="C306" s="124"/>
      <c r="D306" s="124"/>
      <c r="E306" s="124"/>
      <c r="F306" s="124"/>
      <c r="G306" s="124"/>
      <c r="H306" s="124"/>
      <c r="I306" s="124"/>
      <c r="J306" s="124"/>
      <c r="K306" s="62"/>
      <c r="L306" s="62"/>
      <c r="M306" s="62"/>
      <c r="N306" s="62"/>
      <c r="O306" s="62"/>
      <c r="P306" s="62"/>
      <c r="Q306" s="62"/>
      <c r="R306" s="62"/>
      <c r="S306" s="62"/>
      <c r="T306" s="62"/>
      <c r="U306" s="62"/>
      <c r="V306" s="62"/>
      <c r="W306" s="62"/>
      <c r="X306" s="62"/>
      <c r="Y306" s="62"/>
      <c r="Z306" s="16"/>
      <c r="AA306" s="16"/>
      <c r="AB306" s="16"/>
      <c r="AC306" s="16"/>
      <c r="AD306" s="16"/>
      <c r="AE306" s="16"/>
      <c r="AF306" s="16"/>
      <c r="AG306" s="62"/>
      <c r="AH306" s="62"/>
      <c r="AI306" s="6"/>
      <c r="AU306" s="994">
        <v>3.05</v>
      </c>
    </row>
    <row r="307" spans="1:47" s="8" customFormat="1" x14ac:dyDescent="0.2">
      <c r="A307" s="63" t="s">
        <v>75</v>
      </c>
      <c r="B307" s="60">
        <f>B29</f>
        <v>2012</v>
      </c>
      <c r="C307" s="60">
        <f>B307+1</f>
        <v>2013</v>
      </c>
      <c r="D307" s="60">
        <f t="shared" ref="D307:AG307" si="56">C307+1</f>
        <v>2014</v>
      </c>
      <c r="E307" s="60">
        <f t="shared" si="56"/>
        <v>2015</v>
      </c>
      <c r="F307" s="60">
        <f t="shared" si="56"/>
        <v>2016</v>
      </c>
      <c r="G307" s="60">
        <f t="shared" si="56"/>
        <v>2017</v>
      </c>
      <c r="H307" s="60">
        <f t="shared" si="56"/>
        <v>2018</v>
      </c>
      <c r="I307" s="60">
        <f t="shared" si="56"/>
        <v>2019</v>
      </c>
      <c r="J307" s="60">
        <f t="shared" si="56"/>
        <v>2020</v>
      </c>
      <c r="K307" s="60">
        <f t="shared" si="56"/>
        <v>2021</v>
      </c>
      <c r="L307" s="60">
        <f t="shared" si="56"/>
        <v>2022</v>
      </c>
      <c r="M307" s="60">
        <f t="shared" si="56"/>
        <v>2023</v>
      </c>
      <c r="N307" s="60">
        <f t="shared" si="56"/>
        <v>2024</v>
      </c>
      <c r="O307" s="60">
        <f t="shared" si="56"/>
        <v>2025</v>
      </c>
      <c r="P307" s="60">
        <f t="shared" si="56"/>
        <v>2026</v>
      </c>
      <c r="Q307" s="60">
        <f t="shared" si="56"/>
        <v>2027</v>
      </c>
      <c r="R307" s="60">
        <f t="shared" si="56"/>
        <v>2028</v>
      </c>
      <c r="S307" s="60">
        <f t="shared" si="56"/>
        <v>2029</v>
      </c>
      <c r="T307" s="60">
        <f t="shared" si="56"/>
        <v>2030</v>
      </c>
      <c r="U307" s="60">
        <f t="shared" si="56"/>
        <v>2031</v>
      </c>
      <c r="V307" s="60">
        <f t="shared" si="56"/>
        <v>2032</v>
      </c>
      <c r="W307" s="60">
        <f t="shared" si="56"/>
        <v>2033</v>
      </c>
      <c r="X307" s="60">
        <f t="shared" si="56"/>
        <v>2034</v>
      </c>
      <c r="Y307" s="60">
        <f t="shared" si="56"/>
        <v>2035</v>
      </c>
      <c r="Z307" s="60">
        <f t="shared" si="56"/>
        <v>2036</v>
      </c>
      <c r="AA307" s="60">
        <f t="shared" si="56"/>
        <v>2037</v>
      </c>
      <c r="AB307" s="60">
        <f t="shared" si="56"/>
        <v>2038</v>
      </c>
      <c r="AC307" s="60">
        <f t="shared" si="56"/>
        <v>2039</v>
      </c>
      <c r="AD307" s="60">
        <f t="shared" si="56"/>
        <v>2040</v>
      </c>
      <c r="AE307" s="60">
        <f t="shared" si="56"/>
        <v>2041</v>
      </c>
      <c r="AF307" s="60">
        <f t="shared" si="56"/>
        <v>2042</v>
      </c>
      <c r="AG307" s="60">
        <f t="shared" si="56"/>
        <v>2043</v>
      </c>
      <c r="AH307" s="60"/>
      <c r="AI307" s="254"/>
      <c r="AU307" s="994">
        <v>3.06</v>
      </c>
    </row>
    <row r="308" spans="1:47" s="65" customFormat="1" x14ac:dyDescent="0.2">
      <c r="A308" s="297" t="s">
        <v>409</v>
      </c>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250"/>
      <c r="AH308" s="250"/>
      <c r="AI308" s="256"/>
      <c r="AU308" s="994">
        <v>3.07</v>
      </c>
    </row>
    <row r="309" spans="1:47" s="65" customFormat="1" x14ac:dyDescent="0.2">
      <c r="A309" s="64"/>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250"/>
      <c r="AH309" s="250"/>
      <c r="AI309" s="256"/>
      <c r="AU309" s="994">
        <v>3.08</v>
      </c>
    </row>
    <row r="310" spans="1:47" s="65" customFormat="1" x14ac:dyDescent="0.2">
      <c r="A310" s="64"/>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250"/>
      <c r="AH310" s="250"/>
      <c r="AI310" s="256"/>
      <c r="AU310" s="994">
        <v>3.09</v>
      </c>
    </row>
    <row r="311" spans="1:47" s="65" customFormat="1" x14ac:dyDescent="0.2">
      <c r="A311" s="64"/>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250"/>
      <c r="AH311" s="250"/>
      <c r="AI311" s="256"/>
      <c r="AU311" s="994">
        <v>3.1</v>
      </c>
    </row>
    <row r="312" spans="1:47" s="65" customFormat="1" x14ac:dyDescent="0.2">
      <c r="A312" s="64"/>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250"/>
      <c r="AH312" s="250"/>
      <c r="AI312" s="256"/>
      <c r="AU312" s="994">
        <v>3.11</v>
      </c>
    </row>
    <row r="313" spans="1:47" s="65" customFormat="1" x14ac:dyDescent="0.2">
      <c r="A313" s="64"/>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250"/>
      <c r="AH313" s="250"/>
      <c r="AI313" s="256"/>
      <c r="AU313" s="994">
        <v>3.12</v>
      </c>
    </row>
    <row r="314" spans="1:47" s="65" customFormat="1" x14ac:dyDescent="0.2">
      <c r="A314" s="64"/>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250"/>
      <c r="AH314" s="250"/>
      <c r="AI314" s="256"/>
      <c r="AU314" s="994">
        <v>3.13</v>
      </c>
    </row>
    <row r="315" spans="1:47" s="65" customFormat="1" x14ac:dyDescent="0.2">
      <c r="A315" s="64"/>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250"/>
      <c r="AH315" s="250"/>
      <c r="AI315" s="256"/>
      <c r="AU315" s="994">
        <v>3.14</v>
      </c>
    </row>
    <row r="316" spans="1:47" s="65" customFormat="1" x14ac:dyDescent="0.2">
      <c r="A316" s="64"/>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250"/>
      <c r="AH316" s="250"/>
      <c r="AI316" s="256"/>
      <c r="AU316" s="994">
        <v>3.15</v>
      </c>
    </row>
    <row r="317" spans="1:47" s="65" customFormat="1" x14ac:dyDescent="0.2">
      <c r="A317" s="64"/>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250"/>
      <c r="AH317" s="250"/>
      <c r="AI317" s="256"/>
      <c r="AU317" s="994">
        <v>3.16</v>
      </c>
    </row>
    <row r="318" spans="1:47" s="65" customFormat="1" x14ac:dyDescent="0.2">
      <c r="A318" s="64"/>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250"/>
      <c r="AH318" s="250"/>
      <c r="AI318" s="256"/>
      <c r="AU318" s="994">
        <v>3.17</v>
      </c>
    </row>
    <row r="319" spans="1:47" s="65" customFormat="1" x14ac:dyDescent="0.2">
      <c r="A319" s="64"/>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250"/>
      <c r="AH319" s="250"/>
      <c r="AI319" s="256"/>
      <c r="AU319" s="994">
        <v>3.18</v>
      </c>
    </row>
    <row r="320" spans="1:47" s="65" customFormat="1" x14ac:dyDescent="0.2">
      <c r="A320" s="64"/>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250"/>
      <c r="AH320" s="250"/>
      <c r="AI320" s="256"/>
      <c r="AU320" s="994">
        <v>3.19</v>
      </c>
    </row>
    <row r="321" spans="1:47" s="65" customFormat="1" x14ac:dyDescent="0.2">
      <c r="A321" s="64"/>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250"/>
      <c r="AH321" s="250"/>
      <c r="AI321" s="256"/>
      <c r="AU321" s="994">
        <v>3.2</v>
      </c>
    </row>
    <row r="322" spans="1:47" s="65" customFormat="1" x14ac:dyDescent="0.2">
      <c r="A322" s="64"/>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250"/>
      <c r="AH322" s="250"/>
      <c r="AI322" s="256"/>
      <c r="AU322" s="994">
        <v>3.21</v>
      </c>
    </row>
    <row r="323" spans="1:47" s="65" customFormat="1" x14ac:dyDescent="0.2">
      <c r="A323" s="64"/>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250"/>
      <c r="AH323" s="250"/>
      <c r="AI323" s="256"/>
      <c r="AU323" s="994">
        <v>3.22</v>
      </c>
    </row>
    <row r="324" spans="1:47" s="65" customFormat="1" x14ac:dyDescent="0.2">
      <c r="A324" s="64"/>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250"/>
      <c r="AH324" s="250"/>
      <c r="AI324" s="256"/>
      <c r="AU324" s="994">
        <v>3.23</v>
      </c>
    </row>
    <row r="325" spans="1:47" s="65" customFormat="1" x14ac:dyDescent="0.2">
      <c r="A325" s="64" t="s">
        <v>76</v>
      </c>
      <c r="B325" s="51"/>
      <c r="C325" s="51">
        <v>0</v>
      </c>
      <c r="D325" s="51">
        <v>0</v>
      </c>
      <c r="E325" s="51">
        <v>0</v>
      </c>
      <c r="F325" s="51">
        <v>0</v>
      </c>
      <c r="G325" s="51">
        <v>0</v>
      </c>
      <c r="H325" s="51">
        <v>0</v>
      </c>
      <c r="I325" s="51">
        <v>0</v>
      </c>
      <c r="J325" s="51">
        <v>0</v>
      </c>
      <c r="K325" s="51">
        <v>0</v>
      </c>
      <c r="L325" s="51">
        <v>0</v>
      </c>
      <c r="M325" s="51">
        <v>0</v>
      </c>
      <c r="N325" s="51">
        <v>0</v>
      </c>
      <c r="O325" s="51">
        <v>0</v>
      </c>
      <c r="P325" s="51">
        <v>0</v>
      </c>
      <c r="Q325" s="51">
        <v>0</v>
      </c>
      <c r="R325" s="51">
        <v>0</v>
      </c>
      <c r="S325" s="51">
        <v>0</v>
      </c>
      <c r="T325" s="51">
        <v>0</v>
      </c>
      <c r="U325" s="51">
        <v>0</v>
      </c>
      <c r="V325" s="51">
        <v>0</v>
      </c>
      <c r="W325" s="51">
        <v>0</v>
      </c>
      <c r="X325" s="51">
        <v>0</v>
      </c>
      <c r="Y325" s="51">
        <v>0</v>
      </c>
      <c r="Z325" s="51">
        <v>0</v>
      </c>
      <c r="AA325" s="51">
        <v>0</v>
      </c>
      <c r="AB325" s="51">
        <v>0</v>
      </c>
      <c r="AC325" s="51">
        <v>0</v>
      </c>
      <c r="AD325" s="51">
        <v>0</v>
      </c>
      <c r="AE325" s="51">
        <v>0</v>
      </c>
      <c r="AF325" s="51">
        <v>0</v>
      </c>
      <c r="AG325" s="51">
        <v>0</v>
      </c>
      <c r="AH325" s="51"/>
      <c r="AI325" s="256"/>
      <c r="AU325" s="994">
        <v>3.24</v>
      </c>
    </row>
    <row r="326" spans="1:47" s="8" customFormat="1" x14ac:dyDescent="0.2">
      <c r="A326" s="18" t="s">
        <v>77</v>
      </c>
      <c r="B326" s="66"/>
      <c r="C326" s="67">
        <f>'Ilgtermina saistibas'!C23</f>
        <v>1509.2574750000001</v>
      </c>
      <c r="D326" s="67">
        <f>'Ilgtermina saistibas'!D23</f>
        <v>1834.919175</v>
      </c>
      <c r="E326" s="67">
        <f>'Ilgtermina saistibas'!E23</f>
        <v>4931.8291750000008</v>
      </c>
      <c r="F326" s="67">
        <f>'Ilgtermina saistibas'!F23</f>
        <v>4809.5012299999999</v>
      </c>
      <c r="G326" s="67">
        <f>'Ilgtermina saistibas'!G23</f>
        <v>4687.1732849999999</v>
      </c>
      <c r="H326" s="67">
        <f>'Ilgtermina saistibas'!H23</f>
        <v>4564.8453399999999</v>
      </c>
      <c r="I326" s="67">
        <f>'Ilgtermina saistibas'!I23</f>
        <v>4442.5173949999999</v>
      </c>
      <c r="J326" s="67">
        <f>'Ilgtermina saistibas'!J23</f>
        <v>4320.1894499999999</v>
      </c>
      <c r="K326" s="67">
        <f>'Ilgtermina saistibas'!K23</f>
        <v>4197.8615049999999</v>
      </c>
      <c r="L326" s="67">
        <f>'Ilgtermina saistibas'!L23</f>
        <v>4075.5335599999999</v>
      </c>
      <c r="M326" s="67">
        <f>'Ilgtermina saistibas'!M23</f>
        <v>3953.2056149999999</v>
      </c>
      <c r="N326" s="67">
        <f>'Ilgtermina saistibas'!N23</f>
        <v>3830.8776699999999</v>
      </c>
      <c r="O326" s="67">
        <f>'Ilgtermina saistibas'!O23</f>
        <v>3708.5497249999999</v>
      </c>
      <c r="P326" s="67">
        <f>'Ilgtermina saistibas'!P23</f>
        <v>3586.2217799999999</v>
      </c>
      <c r="Q326" s="67">
        <f>'Ilgtermina saistibas'!Q23</f>
        <v>3463.8938349999999</v>
      </c>
      <c r="R326" s="67">
        <f>'Ilgtermina saistibas'!R23</f>
        <v>3341.5658899999999</v>
      </c>
      <c r="S326" s="67">
        <f>'Ilgtermina saistibas'!S23</f>
        <v>3219.2379449999999</v>
      </c>
      <c r="T326" s="67">
        <f>'Ilgtermina saistibas'!T23</f>
        <v>-4.6702552936039861E-13</v>
      </c>
      <c r="U326" s="67">
        <f>'Ilgtermina saistibas'!U23</f>
        <v>-4.6702552936039861E-13</v>
      </c>
      <c r="V326" s="67">
        <f>'Ilgtermina saistibas'!V23</f>
        <v>-4.6702552936039861E-13</v>
      </c>
      <c r="W326" s="67">
        <f>'Ilgtermina saistibas'!W23</f>
        <v>-4.6702552936039861E-13</v>
      </c>
      <c r="X326" s="67">
        <f>'Ilgtermina saistibas'!X23</f>
        <v>-4.6702552936039861E-13</v>
      </c>
      <c r="Y326" s="67">
        <f>'Ilgtermina saistibas'!Y23</f>
        <v>-4.6702552936039861E-13</v>
      </c>
      <c r="Z326" s="67">
        <f>'Ilgtermina saistibas'!Z23</f>
        <v>-4.6702552936039861E-13</v>
      </c>
      <c r="AA326" s="67">
        <f>'Ilgtermina saistibas'!AA23</f>
        <v>-4.6702552936039861E-13</v>
      </c>
      <c r="AB326" s="67">
        <f>'Ilgtermina saistibas'!AB23</f>
        <v>-4.6702552936039861E-13</v>
      </c>
      <c r="AC326" s="67">
        <f>'Ilgtermina saistibas'!AC23</f>
        <v>-4.6702552936039861E-13</v>
      </c>
      <c r="AD326" s="67">
        <f>'Ilgtermina saistibas'!AD23</f>
        <v>-4.6702552936039861E-13</v>
      </c>
      <c r="AE326" s="67">
        <f>'Ilgtermina saistibas'!AE23</f>
        <v>-4.6702552936039861E-13</v>
      </c>
      <c r="AF326" s="67">
        <f>'Ilgtermina saistibas'!AF23</f>
        <v>-4.6702552936039861E-13</v>
      </c>
      <c r="AG326" s="251">
        <f>'Ilgtermina saistibas'!AG23</f>
        <v>-4.6702552936039861E-13</v>
      </c>
      <c r="AH326" s="251"/>
      <c r="AI326" s="257"/>
      <c r="AU326" s="994">
        <v>3.25</v>
      </c>
    </row>
    <row r="327" spans="1:47" s="8" customFormat="1" x14ac:dyDescent="0.2">
      <c r="A327" s="68" t="s">
        <v>78</v>
      </c>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9"/>
      <c r="AB327" s="69"/>
      <c r="AC327" s="69"/>
      <c r="AD327" s="69"/>
      <c r="AE327" s="69"/>
      <c r="AF327" s="69"/>
      <c r="AG327" s="252"/>
      <c r="AH327" s="252"/>
      <c r="AI327" s="258"/>
      <c r="AU327" s="994">
        <v>3.26</v>
      </c>
    </row>
    <row r="328" spans="1:47" s="8" customFormat="1" x14ac:dyDescent="0.2">
      <c r="A328" s="70"/>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250"/>
      <c r="AH328" s="250"/>
      <c r="AI328" s="256"/>
      <c r="AU328" s="994">
        <v>3.27</v>
      </c>
    </row>
    <row r="329" spans="1:47" s="8" customFormat="1" x14ac:dyDescent="0.2">
      <c r="A329" s="70"/>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250"/>
      <c r="AH329" s="250"/>
      <c r="AI329" s="256"/>
      <c r="AU329" s="994">
        <v>3.28</v>
      </c>
    </row>
    <row r="330" spans="1:47" s="8" customFormat="1" x14ac:dyDescent="0.2">
      <c r="A330" s="70"/>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250"/>
      <c r="AH330" s="250"/>
      <c r="AI330" s="256"/>
      <c r="AU330" s="994">
        <v>3.29</v>
      </c>
    </row>
    <row r="331" spans="1:47" s="8" customFormat="1" hidden="1" x14ac:dyDescent="0.2">
      <c r="A331" s="70"/>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250"/>
      <c r="AH331" s="250"/>
      <c r="AI331" s="256"/>
      <c r="AU331" s="994">
        <v>3.3</v>
      </c>
    </row>
    <row r="332" spans="1:47" s="8" customFormat="1" hidden="1" x14ac:dyDescent="0.2">
      <c r="A332" s="70"/>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250"/>
      <c r="AH332" s="250"/>
      <c r="AI332" s="256"/>
      <c r="AU332" s="994">
        <v>3.31</v>
      </c>
    </row>
    <row r="333" spans="1:47" s="8" customFormat="1" hidden="1" x14ac:dyDescent="0.2">
      <c r="A333" s="70"/>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250"/>
      <c r="AH333" s="250"/>
      <c r="AI333" s="256"/>
      <c r="AU333" s="994">
        <v>3.32</v>
      </c>
    </row>
    <row r="334" spans="1:47" s="8" customFormat="1" hidden="1" x14ac:dyDescent="0.2">
      <c r="A334" s="70"/>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250"/>
      <c r="AH334" s="250"/>
      <c r="AI334" s="256"/>
      <c r="AU334" s="994">
        <v>3.33</v>
      </c>
    </row>
    <row r="335" spans="1:47" s="8" customFormat="1" hidden="1" x14ac:dyDescent="0.2">
      <c r="A335" s="70"/>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250"/>
      <c r="AH335" s="250"/>
      <c r="AI335" s="256"/>
      <c r="AU335" s="994">
        <v>3.34</v>
      </c>
    </row>
    <row r="336" spans="1:47" s="8" customFormat="1" hidden="1" x14ac:dyDescent="0.2">
      <c r="A336" s="70"/>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250"/>
      <c r="AH336" s="250"/>
      <c r="AI336" s="256"/>
      <c r="AU336" s="994">
        <v>3.35</v>
      </c>
    </row>
    <row r="337" spans="1:47" s="8" customFormat="1" hidden="1" x14ac:dyDescent="0.2">
      <c r="A337" s="70"/>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250"/>
      <c r="AH337" s="250"/>
      <c r="AI337" s="256"/>
      <c r="AU337" s="994">
        <v>3.36</v>
      </c>
    </row>
    <row r="338" spans="1:47" s="8" customFormat="1" hidden="1" x14ac:dyDescent="0.2">
      <c r="A338" s="70"/>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250"/>
      <c r="AH338" s="250"/>
      <c r="AI338" s="256"/>
      <c r="AU338" s="994">
        <v>3.37</v>
      </c>
    </row>
    <row r="339" spans="1:47" s="8" customFormat="1" hidden="1" x14ac:dyDescent="0.2">
      <c r="A339" s="70"/>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250"/>
      <c r="AH339" s="250"/>
      <c r="AI339" s="256"/>
      <c r="AU339" s="994">
        <v>3.38</v>
      </c>
    </row>
    <row r="340" spans="1:47" s="8" customFormat="1" hidden="1" x14ac:dyDescent="0.2">
      <c r="A340" s="70"/>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250"/>
      <c r="AH340" s="250"/>
      <c r="AI340" s="256"/>
      <c r="AU340" s="994">
        <v>3.39</v>
      </c>
    </row>
    <row r="341" spans="1:47" s="8" customFormat="1" hidden="1" x14ac:dyDescent="0.2">
      <c r="A341" s="70"/>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250"/>
      <c r="AH341" s="250"/>
      <c r="AI341" s="256"/>
      <c r="AU341" s="994">
        <v>3.4</v>
      </c>
    </row>
    <row r="342" spans="1:47" s="8" customFormat="1" hidden="1" x14ac:dyDescent="0.2">
      <c r="A342" s="70"/>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250"/>
      <c r="AH342" s="250"/>
      <c r="AI342" s="256"/>
      <c r="AU342" s="994">
        <v>3.41</v>
      </c>
    </row>
    <row r="343" spans="1:47" s="8" customFormat="1" hidden="1" x14ac:dyDescent="0.2">
      <c r="A343" s="70"/>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250"/>
      <c r="AH343" s="250"/>
      <c r="AI343" s="256"/>
      <c r="AU343" s="994">
        <v>3.42</v>
      </c>
    </row>
    <row r="344" spans="1:47" s="8" customFormat="1" x14ac:dyDescent="0.2">
      <c r="A344" s="18" t="s">
        <v>79</v>
      </c>
      <c r="B344" s="66"/>
      <c r="C344" s="67">
        <f>'Ilgtermina saistibas'!C42</f>
        <v>0</v>
      </c>
      <c r="D344" s="67">
        <f>'Ilgtermina saistibas'!D42</f>
        <v>0</v>
      </c>
      <c r="E344" s="67">
        <f>'Ilgtermina saistibas'!E42</f>
        <v>0</v>
      </c>
      <c r="F344" s="67">
        <f>'Ilgtermina saistibas'!F42</f>
        <v>0</v>
      </c>
      <c r="G344" s="67">
        <f>'Ilgtermina saistibas'!G42</f>
        <v>0</v>
      </c>
      <c r="H344" s="67">
        <f>'Ilgtermina saistibas'!H42</f>
        <v>0</v>
      </c>
      <c r="I344" s="67">
        <f>'Ilgtermina saistibas'!I42</f>
        <v>0</v>
      </c>
      <c r="J344" s="67">
        <f>'Ilgtermina saistibas'!J42</f>
        <v>0</v>
      </c>
      <c r="K344" s="67">
        <f>'Ilgtermina saistibas'!K42</f>
        <v>0</v>
      </c>
      <c r="L344" s="67">
        <f>'Ilgtermina saistibas'!L42</f>
        <v>0</v>
      </c>
      <c r="M344" s="67">
        <f>'Ilgtermina saistibas'!M42</f>
        <v>0</v>
      </c>
      <c r="N344" s="67">
        <f>'Ilgtermina saistibas'!N42</f>
        <v>0</v>
      </c>
      <c r="O344" s="67">
        <f>'Ilgtermina saistibas'!O42</f>
        <v>0</v>
      </c>
      <c r="P344" s="67">
        <f>'Ilgtermina saistibas'!P42</f>
        <v>0</v>
      </c>
      <c r="Q344" s="67">
        <f>'Ilgtermina saistibas'!Q42</f>
        <v>0</v>
      </c>
      <c r="R344" s="67">
        <f>'Ilgtermina saistibas'!R42</f>
        <v>0</v>
      </c>
      <c r="S344" s="67">
        <f>'Ilgtermina saistibas'!S42</f>
        <v>0</v>
      </c>
      <c r="T344" s="67">
        <f>'Ilgtermina saistibas'!T42</f>
        <v>0</v>
      </c>
      <c r="U344" s="67">
        <f>'Ilgtermina saistibas'!U42</f>
        <v>0</v>
      </c>
      <c r="V344" s="67">
        <f>'Ilgtermina saistibas'!V42</f>
        <v>0</v>
      </c>
      <c r="W344" s="67">
        <f>'Ilgtermina saistibas'!W42</f>
        <v>0</v>
      </c>
      <c r="X344" s="67">
        <f>'Ilgtermina saistibas'!X42</f>
        <v>0</v>
      </c>
      <c r="Y344" s="67">
        <f>'Ilgtermina saistibas'!Y42</f>
        <v>0</v>
      </c>
      <c r="Z344" s="67">
        <f>'Ilgtermina saistibas'!Z42</f>
        <v>0</v>
      </c>
      <c r="AA344" s="67">
        <f>'Ilgtermina saistibas'!AA42</f>
        <v>0</v>
      </c>
      <c r="AB344" s="67">
        <f>'Ilgtermina saistibas'!AB42</f>
        <v>0</v>
      </c>
      <c r="AC344" s="67">
        <f>'Ilgtermina saistibas'!AC42</f>
        <v>0</v>
      </c>
      <c r="AD344" s="67">
        <f>'Ilgtermina saistibas'!AD42</f>
        <v>0</v>
      </c>
      <c r="AE344" s="67">
        <f>'Ilgtermina saistibas'!AE42</f>
        <v>0</v>
      </c>
      <c r="AF344" s="67">
        <f>'Ilgtermina saistibas'!AF42</f>
        <v>0</v>
      </c>
      <c r="AG344" s="251">
        <f>'Ilgtermina saistibas'!AG42</f>
        <v>0</v>
      </c>
      <c r="AH344" s="251"/>
      <c r="AI344" s="257"/>
      <c r="AU344" s="994">
        <v>3.43</v>
      </c>
    </row>
    <row r="345" spans="1:47" s="8" customFormat="1" x14ac:dyDescent="0.2">
      <c r="A345" s="71" t="s">
        <v>80</v>
      </c>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c r="AA345" s="69"/>
      <c r="AB345" s="69"/>
      <c r="AC345" s="69"/>
      <c r="AD345" s="69"/>
      <c r="AE345" s="69"/>
      <c r="AF345" s="69"/>
      <c r="AG345" s="252"/>
      <c r="AH345" s="252"/>
      <c r="AI345" s="258"/>
      <c r="AU345" s="994">
        <v>3.44</v>
      </c>
    </row>
    <row r="346" spans="1:47" s="8" customFormat="1" x14ac:dyDescent="0.2">
      <c r="A346" s="70"/>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c r="AB346" s="72"/>
      <c r="AC346" s="72"/>
      <c r="AD346" s="72"/>
      <c r="AE346" s="72"/>
      <c r="AF346" s="72"/>
      <c r="AG346" s="253"/>
      <c r="AH346" s="253"/>
      <c r="AI346" s="258"/>
      <c r="AU346" s="994">
        <v>3.45</v>
      </c>
    </row>
    <row r="347" spans="1:47" s="8" customFormat="1" x14ac:dyDescent="0.2">
      <c r="A347" s="73"/>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c r="AB347" s="72"/>
      <c r="AC347" s="72"/>
      <c r="AD347" s="72"/>
      <c r="AE347" s="72"/>
      <c r="AF347" s="72"/>
      <c r="AG347" s="253"/>
      <c r="AH347" s="253"/>
      <c r="AI347" s="258"/>
      <c r="AU347" s="994">
        <v>3.46</v>
      </c>
    </row>
    <row r="348" spans="1:47" s="8" customFormat="1" x14ac:dyDescent="0.2">
      <c r="A348" s="73"/>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c r="AB348" s="72"/>
      <c r="AC348" s="72"/>
      <c r="AD348" s="72"/>
      <c r="AE348" s="72"/>
      <c r="AF348" s="72"/>
      <c r="AG348" s="253"/>
      <c r="AH348" s="253"/>
      <c r="AI348" s="258"/>
      <c r="AU348" s="994">
        <v>3.47</v>
      </c>
    </row>
    <row r="349" spans="1:47" x14ac:dyDescent="0.2">
      <c r="A349" s="72"/>
      <c r="C349" s="39"/>
      <c r="AH349" s="255"/>
      <c r="AI349" s="255"/>
      <c r="AU349" s="994">
        <v>3.48</v>
      </c>
    </row>
    <row r="350" spans="1:47" s="8" customFormat="1" ht="14.25" x14ac:dyDescent="0.2">
      <c r="A350" s="15" t="s">
        <v>81</v>
      </c>
      <c r="B350" s="182">
        <v>2519402</v>
      </c>
      <c r="C350" s="182">
        <v>2519402</v>
      </c>
      <c r="D350" s="182">
        <v>2519402</v>
      </c>
      <c r="E350" s="182">
        <v>2519402</v>
      </c>
      <c r="F350" s="182">
        <v>2519402</v>
      </c>
      <c r="G350"/>
      <c r="H350"/>
      <c r="I350"/>
      <c r="J350"/>
      <c r="K350"/>
      <c r="L350"/>
      <c r="M350"/>
      <c r="N350"/>
      <c r="O350"/>
      <c r="P350"/>
      <c r="Q350"/>
      <c r="R350"/>
      <c r="S350"/>
      <c r="T350"/>
      <c r="U350"/>
      <c r="V350"/>
      <c r="W350"/>
      <c r="X350"/>
      <c r="Y350"/>
      <c r="Z350"/>
      <c r="AA350"/>
      <c r="AB350"/>
      <c r="AC350"/>
      <c r="AD350"/>
      <c r="AE350"/>
      <c r="AF350"/>
      <c r="AG350"/>
      <c r="AH350" s="162"/>
      <c r="AI350" s="162"/>
      <c r="AU350" s="994">
        <v>3.49</v>
      </c>
    </row>
    <row r="351" spans="1:47" x14ac:dyDescent="0.2">
      <c r="B351"/>
      <c r="C351"/>
      <c r="AH351" s="255"/>
      <c r="AI351" s="255"/>
      <c r="AU351" s="994">
        <v>3.5</v>
      </c>
    </row>
    <row r="352" spans="1:47" x14ac:dyDescent="0.2">
      <c r="A352" s="72"/>
      <c r="AH352" s="255"/>
      <c r="AI352" s="255"/>
      <c r="AU352" s="994">
        <v>3.51</v>
      </c>
    </row>
    <row r="353" spans="1:47" x14ac:dyDescent="0.2">
      <c r="A353" s="72" t="s">
        <v>82</v>
      </c>
      <c r="B353"/>
      <c r="C353"/>
      <c r="D353"/>
      <c r="E353" s="8"/>
      <c r="F353" s="8"/>
      <c r="G353" s="8"/>
      <c r="AH353" s="255"/>
      <c r="AI353" s="255"/>
      <c r="AU353" s="994">
        <v>3.52</v>
      </c>
    </row>
    <row r="354" spans="1:47" hidden="1" x14ac:dyDescent="0.2">
      <c r="A354" s="72" t="s">
        <v>83</v>
      </c>
      <c r="B354"/>
      <c r="C354" s="8"/>
      <c r="D354" s="8"/>
      <c r="E354" s="8"/>
      <c r="F354" s="8"/>
      <c r="G354" s="8"/>
      <c r="AH354" s="255"/>
      <c r="AI354" s="255"/>
      <c r="AU354" s="994">
        <v>3.53</v>
      </c>
    </row>
    <row r="355" spans="1:47" ht="13.5" hidden="1" thickBot="1" x14ac:dyDescent="0.25">
      <c r="A355" s="74" t="s">
        <v>84</v>
      </c>
      <c r="B355" s="194" t="s">
        <v>85</v>
      </c>
      <c r="AH355" s="255"/>
      <c r="AI355" s="255"/>
      <c r="AU355" s="994">
        <v>3.54</v>
      </c>
    </row>
    <row r="356" spans="1:47" outlineLevel="1" x14ac:dyDescent="0.2">
      <c r="A356" s="75"/>
      <c r="B356" s="11" t="s">
        <v>85</v>
      </c>
      <c r="AH356" s="255"/>
      <c r="AI356" s="255"/>
      <c r="AU356" s="994">
        <v>3.55</v>
      </c>
    </row>
    <row r="357" spans="1:47" ht="13.5" outlineLevel="1" thickBot="1" x14ac:dyDescent="0.25">
      <c r="A357" s="75"/>
      <c r="B357" s="11" t="s">
        <v>86</v>
      </c>
      <c r="AH357" s="255"/>
      <c r="AI357" s="255"/>
      <c r="AU357" s="994">
        <v>3.56</v>
      </c>
    </row>
    <row r="358" spans="1:47" ht="15" hidden="1" thickBot="1" x14ac:dyDescent="0.25">
      <c r="A358" s="24" t="s">
        <v>87</v>
      </c>
      <c r="B358" s="76"/>
      <c r="G358" s="77" t="s">
        <v>88</v>
      </c>
      <c r="AH358" s="255"/>
      <c r="AI358" s="255"/>
      <c r="AU358" s="994">
        <v>3.57</v>
      </c>
    </row>
    <row r="359" spans="1:47" ht="13.5" thickBot="1" x14ac:dyDescent="0.25">
      <c r="A359" s="78" t="s">
        <v>89</v>
      </c>
      <c r="B359" s="1011" t="s">
        <v>90</v>
      </c>
      <c r="C359" s="1011"/>
      <c r="D359" s="1011"/>
      <c r="E359" s="1011"/>
      <c r="F359" s="1012"/>
      <c r="G359" s="551">
        <f>MAX('Iedzivotaju maksatspeja'!B25:AG25)</f>
        <v>2.9106868435922036E-2</v>
      </c>
      <c r="H359" s="79" t="str">
        <f>IF(OR(G359&lt;0.02,G359&gt;0.04),"Mājsaimniecību maksājumi par ūdenssaimniecību neiekļaujas 2%-4% robežās","-")</f>
        <v>-</v>
      </c>
      <c r="AH359" s="255"/>
      <c r="AI359" s="255"/>
      <c r="AU359" s="994">
        <v>3.58</v>
      </c>
    </row>
    <row r="360" spans="1:47" ht="25.5" hidden="1" outlineLevel="1" x14ac:dyDescent="0.2">
      <c r="A360" s="75"/>
      <c r="B360" s="11" t="s">
        <v>90</v>
      </c>
      <c r="AU360" s="994">
        <v>3.59</v>
      </c>
    </row>
    <row r="361" spans="1:47" ht="89.25" hidden="1" outlineLevel="1" x14ac:dyDescent="0.2">
      <c r="A361" s="75"/>
      <c r="B361" s="11" t="s">
        <v>91</v>
      </c>
      <c r="C361" s="80"/>
      <c r="D361" s="80"/>
      <c r="E361" s="80"/>
      <c r="F361" s="80"/>
      <c r="G361" s="80"/>
      <c r="AU361" s="994">
        <v>3.6</v>
      </c>
    </row>
    <row r="362" spans="1:47" ht="15" collapsed="1" thickBot="1" x14ac:dyDescent="0.25">
      <c r="A362" s="24" t="s">
        <v>92</v>
      </c>
      <c r="B362" s="81"/>
      <c r="AU362" s="994">
        <v>3.61</v>
      </c>
    </row>
    <row r="363" spans="1:47" ht="13.5" thickBot="1" x14ac:dyDescent="0.25">
      <c r="A363" s="82" t="s">
        <v>93</v>
      </c>
      <c r="B363" s="193" t="s">
        <v>94</v>
      </c>
      <c r="AU363" s="994">
        <v>3.62</v>
      </c>
    </row>
    <row r="364" spans="1:47" outlineLevel="1" x14ac:dyDescent="0.2">
      <c r="A364" s="75"/>
      <c r="B364" s="11" t="s">
        <v>95</v>
      </c>
      <c r="C364" s="80"/>
      <c r="D364" s="80"/>
      <c r="E364" s="80"/>
      <c r="F364" s="80"/>
      <c r="G364" s="80"/>
      <c r="AU364" s="994">
        <v>3.63</v>
      </c>
    </row>
    <row r="365" spans="1:47" ht="25.5" outlineLevel="1" x14ac:dyDescent="0.2">
      <c r="A365" s="75"/>
      <c r="B365" s="11" t="s">
        <v>94</v>
      </c>
      <c r="C365" s="80"/>
      <c r="D365" s="80"/>
      <c r="E365" s="80"/>
      <c r="F365" s="80"/>
      <c r="G365" s="80"/>
      <c r="AU365" s="994">
        <v>3.64</v>
      </c>
    </row>
    <row r="366" spans="1:47" ht="14.25" x14ac:dyDescent="0.2">
      <c r="A366" s="33"/>
      <c r="B366" s="34"/>
      <c r="AU366" s="994">
        <v>3.65</v>
      </c>
    </row>
    <row r="367" spans="1:47" x14ac:dyDescent="0.2">
      <c r="A367" s="63" t="s">
        <v>96</v>
      </c>
      <c r="B367" s="192">
        <v>0</v>
      </c>
      <c r="C367"/>
      <c r="D367"/>
      <c r="E367"/>
      <c r="F367"/>
      <c r="G367"/>
      <c r="AU367" s="994">
        <v>3.66</v>
      </c>
    </row>
    <row r="368" spans="1:47" s="83" customFormat="1" ht="25.5" x14ac:dyDescent="0.2">
      <c r="A368" s="86" t="s">
        <v>98</v>
      </c>
      <c r="AU368" s="994">
        <v>3.67</v>
      </c>
    </row>
    <row r="369" spans="1:47" s="83" customFormat="1" x14ac:dyDescent="0.2">
      <c r="A369" s="84"/>
      <c r="B369" s="296">
        <f>C369-1</f>
        <v>2009</v>
      </c>
      <c r="C369" s="296">
        <f>D369-1</f>
        <v>2010</v>
      </c>
      <c r="D369" s="968">
        <f>E369-1</f>
        <v>2011</v>
      </c>
      <c r="E369" s="974">
        <f>B29</f>
        <v>2012</v>
      </c>
      <c r="F369" s="970"/>
      <c r="AU369" s="994">
        <v>3.68</v>
      </c>
    </row>
    <row r="370" spans="1:47" s="83" customFormat="1" x14ac:dyDescent="0.2">
      <c r="A370" s="85" t="s">
        <v>99</v>
      </c>
      <c r="B370"/>
      <c r="C370"/>
      <c r="D370"/>
      <c r="E370"/>
      <c r="F370" s="971"/>
      <c r="AU370" s="994">
        <v>3.69</v>
      </c>
    </row>
    <row r="371" spans="1:47" s="83" customFormat="1" x14ac:dyDescent="0.2">
      <c r="A371" s="87" t="s">
        <v>58</v>
      </c>
      <c r="B371" s="185">
        <v>0.2</v>
      </c>
      <c r="C371" s="185">
        <v>0.2</v>
      </c>
      <c r="D371" s="186">
        <v>0.25</v>
      </c>
      <c r="E371" s="186">
        <v>0.3</v>
      </c>
      <c r="F371" s="972"/>
      <c r="AU371" s="994">
        <v>3.7</v>
      </c>
    </row>
    <row r="372" spans="1:47" s="83" customFormat="1" x14ac:dyDescent="0.2">
      <c r="A372" s="87" t="s">
        <v>69</v>
      </c>
      <c r="B372" s="185">
        <v>0.2</v>
      </c>
      <c r="C372" s="185">
        <v>0.2</v>
      </c>
      <c r="D372" s="924">
        <v>0.25</v>
      </c>
      <c r="E372" s="186">
        <v>0.3</v>
      </c>
      <c r="F372" s="972"/>
      <c r="AU372" s="994">
        <v>3.71</v>
      </c>
    </row>
    <row r="373" spans="1:47" s="83" customFormat="1" x14ac:dyDescent="0.2">
      <c r="A373" s="184" t="s">
        <v>100</v>
      </c>
      <c r="B373" s="626"/>
      <c r="C373" s="626"/>
      <c r="D373" s="925"/>
      <c r="E373" s="969"/>
      <c r="F373" s="973"/>
      <c r="AU373" s="994">
        <v>3.72</v>
      </c>
    </row>
    <row r="374" spans="1:47" s="83" customFormat="1" x14ac:dyDescent="0.2">
      <c r="A374" s="87" t="s">
        <v>58</v>
      </c>
      <c r="B374" s="185">
        <v>0.2</v>
      </c>
      <c r="C374" s="185">
        <v>0.2</v>
      </c>
      <c r="D374" s="924">
        <v>0.25</v>
      </c>
      <c r="E374" s="186">
        <v>0.3</v>
      </c>
      <c r="F374" s="972"/>
      <c r="AU374" s="994">
        <v>3.73</v>
      </c>
    </row>
    <row r="375" spans="1:47" s="83" customFormat="1" x14ac:dyDescent="0.2">
      <c r="A375" s="87" t="s">
        <v>69</v>
      </c>
      <c r="B375" s="975">
        <v>0.2</v>
      </c>
      <c r="C375" s="975">
        <v>0.2</v>
      </c>
      <c r="D375" s="976">
        <v>0.25</v>
      </c>
      <c r="E375" s="977">
        <v>0.3</v>
      </c>
      <c r="F375" s="972"/>
      <c r="AU375" s="994">
        <v>3.74</v>
      </c>
    </row>
    <row r="376" spans="1:47" s="83" customFormat="1" x14ac:dyDescent="0.2">
      <c r="A376" s="261"/>
      <c r="B376" s="998"/>
      <c r="C376" s="998"/>
      <c r="D376" s="999"/>
      <c r="E376" s="1000"/>
      <c r="F376" s="972"/>
      <c r="AU376" s="994"/>
    </row>
    <row r="377" spans="1:47" s="83" customFormat="1" ht="13.5" thickBot="1" x14ac:dyDescent="0.25">
      <c r="A377" s="261"/>
      <c r="B377" s="978"/>
      <c r="C377" s="978"/>
      <c r="D377" s="979"/>
      <c r="E377" s="979"/>
      <c r="F377" s="972"/>
      <c r="AU377" s="994">
        <v>3.75</v>
      </c>
    </row>
    <row r="378" spans="1:47" s="8" customFormat="1" x14ac:dyDescent="0.2">
      <c r="A378" s="275" t="s">
        <v>96</v>
      </c>
      <c r="B378" s="277">
        <f>'Datu ievade'!$B$367</f>
        <v>0</v>
      </c>
      <c r="C378" s="278">
        <f t="shared" ref="C378:AG378" si="57">B378</f>
        <v>0</v>
      </c>
      <c r="D378" s="278">
        <f t="shared" si="57"/>
        <v>0</v>
      </c>
      <c r="E378" s="278">
        <f t="shared" si="57"/>
        <v>0</v>
      </c>
      <c r="F378" s="278">
        <f t="shared" si="57"/>
        <v>0</v>
      </c>
      <c r="G378" s="153">
        <f t="shared" si="57"/>
        <v>0</v>
      </c>
      <c r="H378" s="153">
        <f t="shared" si="57"/>
        <v>0</v>
      </c>
      <c r="I378" s="153">
        <f t="shared" si="57"/>
        <v>0</v>
      </c>
      <c r="J378" s="153">
        <f t="shared" si="57"/>
        <v>0</v>
      </c>
      <c r="K378" s="153">
        <f t="shared" si="57"/>
        <v>0</v>
      </c>
      <c r="L378" s="153">
        <f t="shared" si="57"/>
        <v>0</v>
      </c>
      <c r="M378" s="153">
        <f t="shared" si="57"/>
        <v>0</v>
      </c>
      <c r="N378" s="153">
        <f t="shared" si="57"/>
        <v>0</v>
      </c>
      <c r="O378" s="153">
        <f t="shared" si="57"/>
        <v>0</v>
      </c>
      <c r="P378" s="153">
        <f t="shared" si="57"/>
        <v>0</v>
      </c>
      <c r="Q378" s="153">
        <f t="shared" si="57"/>
        <v>0</v>
      </c>
      <c r="R378" s="153">
        <f t="shared" si="57"/>
        <v>0</v>
      </c>
      <c r="S378" s="153">
        <f t="shared" si="57"/>
        <v>0</v>
      </c>
      <c r="T378" s="153">
        <f t="shared" si="57"/>
        <v>0</v>
      </c>
      <c r="U378" s="153">
        <f t="shared" si="57"/>
        <v>0</v>
      </c>
      <c r="V378" s="153">
        <f t="shared" si="57"/>
        <v>0</v>
      </c>
      <c r="W378" s="153">
        <f t="shared" si="57"/>
        <v>0</v>
      </c>
      <c r="X378" s="153">
        <f t="shared" si="57"/>
        <v>0</v>
      </c>
      <c r="Y378" s="153">
        <f t="shared" si="57"/>
        <v>0</v>
      </c>
      <c r="Z378" s="153">
        <f t="shared" si="57"/>
        <v>0</v>
      </c>
      <c r="AA378" s="153">
        <f t="shared" si="57"/>
        <v>0</v>
      </c>
      <c r="AB378" s="153">
        <f t="shared" si="57"/>
        <v>0</v>
      </c>
      <c r="AC378" s="153">
        <f t="shared" si="57"/>
        <v>0</v>
      </c>
      <c r="AD378" s="153">
        <f t="shared" si="57"/>
        <v>0</v>
      </c>
      <c r="AE378" s="153">
        <f t="shared" si="57"/>
        <v>0</v>
      </c>
      <c r="AF378" s="153">
        <f t="shared" si="57"/>
        <v>0</v>
      </c>
      <c r="AG378" s="262">
        <f t="shared" si="57"/>
        <v>0</v>
      </c>
      <c r="AH378" s="264"/>
      <c r="AI378" s="264"/>
      <c r="AU378" s="994">
        <v>3.76</v>
      </c>
    </row>
    <row r="379" spans="1:47" s="8" customFormat="1" x14ac:dyDescent="0.2">
      <c r="A379" s="276" t="s">
        <v>365</v>
      </c>
      <c r="B379" s="154"/>
      <c r="C379" s="154"/>
      <c r="D379" s="154"/>
      <c r="E379" s="154"/>
      <c r="F379" s="154"/>
      <c r="G379" s="155"/>
      <c r="H379" s="155"/>
      <c r="I379" s="155"/>
      <c r="J379" s="155"/>
      <c r="K379" s="155"/>
      <c r="L379" s="155"/>
      <c r="M379" s="155"/>
      <c r="N379" s="155"/>
      <c r="O379" s="155"/>
      <c r="P379" s="155"/>
      <c r="Q379" s="155"/>
      <c r="R379" s="155"/>
      <c r="S379" s="155"/>
      <c r="T379" s="155"/>
      <c r="U379" s="155"/>
      <c r="V379" s="155"/>
      <c r="W379" s="155"/>
      <c r="X379" s="155"/>
      <c r="Y379" s="155"/>
      <c r="Z379" s="155"/>
      <c r="AA379" s="155"/>
      <c r="AB379" s="155"/>
      <c r="AC379" s="155"/>
      <c r="AD379" s="155"/>
      <c r="AE379" s="155"/>
      <c r="AF379" s="155"/>
      <c r="AG379" s="155"/>
      <c r="AH379" s="145"/>
      <c r="AI379" s="145"/>
      <c r="AU379" s="994">
        <v>3.77</v>
      </c>
    </row>
    <row r="380" spans="1:47" s="8" customFormat="1" x14ac:dyDescent="0.2">
      <c r="A380" s="534" t="s">
        <v>393</v>
      </c>
      <c r="B380" s="154"/>
      <c r="C380" s="154"/>
      <c r="D380" s="154"/>
      <c r="E380" s="154"/>
      <c r="F380" s="154"/>
      <c r="G380" s="155"/>
      <c r="H380" s="155"/>
      <c r="I380" s="155"/>
      <c r="J380" s="155"/>
      <c r="K380" s="155"/>
      <c r="L380" s="155"/>
      <c r="M380" s="155"/>
      <c r="N380" s="155"/>
      <c r="O380" s="155"/>
      <c r="P380" s="155"/>
      <c r="Q380" s="155"/>
      <c r="R380" s="155"/>
      <c r="S380" s="155"/>
      <c r="T380" s="155"/>
      <c r="U380" s="155"/>
      <c r="V380" s="155"/>
      <c r="W380" s="155"/>
      <c r="X380" s="155"/>
      <c r="Y380" s="155"/>
      <c r="Z380" s="155"/>
      <c r="AA380" s="155"/>
      <c r="AB380" s="155"/>
      <c r="AC380" s="155"/>
      <c r="AD380" s="155"/>
      <c r="AE380" s="155"/>
      <c r="AF380" s="155"/>
      <c r="AG380" s="155"/>
      <c r="AH380" s="145"/>
      <c r="AI380" s="145"/>
      <c r="AU380" s="994">
        <v>3.78</v>
      </c>
    </row>
    <row r="381" spans="1:47" s="8" customFormat="1" x14ac:dyDescent="0.2">
      <c r="A381" s="274" t="s">
        <v>58</v>
      </c>
      <c r="B381" s="549">
        <f>B29</f>
        <v>2012</v>
      </c>
      <c r="C381" s="550">
        <f>B381+1</f>
        <v>2013</v>
      </c>
      <c r="D381" s="550">
        <f t="shared" ref="D381:AG381" si="58">C381+1</f>
        <v>2014</v>
      </c>
      <c r="E381" s="550">
        <f t="shared" si="58"/>
        <v>2015</v>
      </c>
      <c r="F381" s="550">
        <f t="shared" si="58"/>
        <v>2016</v>
      </c>
      <c r="G381" s="550">
        <f t="shared" si="58"/>
        <v>2017</v>
      </c>
      <c r="H381" s="550">
        <f t="shared" si="58"/>
        <v>2018</v>
      </c>
      <c r="I381" s="550">
        <f t="shared" si="58"/>
        <v>2019</v>
      </c>
      <c r="J381" s="550">
        <f t="shared" si="58"/>
        <v>2020</v>
      </c>
      <c r="K381" s="550">
        <f t="shared" si="58"/>
        <v>2021</v>
      </c>
      <c r="L381" s="550">
        <f t="shared" si="58"/>
        <v>2022</v>
      </c>
      <c r="M381" s="550">
        <f t="shared" si="58"/>
        <v>2023</v>
      </c>
      <c r="N381" s="550">
        <f t="shared" si="58"/>
        <v>2024</v>
      </c>
      <c r="O381" s="550">
        <f t="shared" si="58"/>
        <v>2025</v>
      </c>
      <c r="P381" s="550">
        <f t="shared" si="58"/>
        <v>2026</v>
      </c>
      <c r="Q381" s="550">
        <f t="shared" si="58"/>
        <v>2027</v>
      </c>
      <c r="R381" s="550">
        <f t="shared" si="58"/>
        <v>2028</v>
      </c>
      <c r="S381" s="550">
        <f t="shared" si="58"/>
        <v>2029</v>
      </c>
      <c r="T381" s="550">
        <f t="shared" si="58"/>
        <v>2030</v>
      </c>
      <c r="U381" s="550">
        <f t="shared" si="58"/>
        <v>2031</v>
      </c>
      <c r="V381" s="550">
        <f t="shared" si="58"/>
        <v>2032</v>
      </c>
      <c r="W381" s="550">
        <f t="shared" si="58"/>
        <v>2033</v>
      </c>
      <c r="X381" s="550">
        <f t="shared" si="58"/>
        <v>2034</v>
      </c>
      <c r="Y381" s="550">
        <f t="shared" si="58"/>
        <v>2035</v>
      </c>
      <c r="Z381" s="550">
        <f t="shared" si="58"/>
        <v>2036</v>
      </c>
      <c r="AA381" s="550">
        <f t="shared" si="58"/>
        <v>2037</v>
      </c>
      <c r="AB381" s="550">
        <f t="shared" si="58"/>
        <v>2038</v>
      </c>
      <c r="AC381" s="550">
        <f t="shared" si="58"/>
        <v>2039</v>
      </c>
      <c r="AD381" s="550">
        <f t="shared" si="58"/>
        <v>2040</v>
      </c>
      <c r="AE381" s="550">
        <f t="shared" si="58"/>
        <v>2041</v>
      </c>
      <c r="AF381" s="550">
        <f t="shared" si="58"/>
        <v>2042</v>
      </c>
      <c r="AG381" s="550">
        <f t="shared" si="58"/>
        <v>2043</v>
      </c>
      <c r="AH381" s="550"/>
      <c r="AI381" s="265"/>
      <c r="AU381" s="994">
        <v>3.79</v>
      </c>
    </row>
    <row r="382" spans="1:47" s="466" customFormat="1" ht="13.5" x14ac:dyDescent="0.2">
      <c r="A382" s="467" t="s">
        <v>536</v>
      </c>
      <c r="B382" s="548">
        <f>E371</f>
        <v>0.3</v>
      </c>
      <c r="C382" s="548">
        <f>IF(C383&lt;C422/(1+C435),C383,C422/(1+C435))</f>
        <v>0.36299999999999999</v>
      </c>
      <c r="D382" s="548">
        <f t="shared" ref="D382:F382" si="59">IF(D383&lt;D422/(1+D435),D383,D422/(1+D435))</f>
        <v>0.37799999999999995</v>
      </c>
      <c r="E382" s="548">
        <f t="shared" si="59"/>
        <v>0.49599999999999994</v>
      </c>
      <c r="F382" s="548">
        <f t="shared" si="59"/>
        <v>0.505</v>
      </c>
      <c r="G382" s="548">
        <f t="shared" ref="G382" si="60">IF(G383&lt;G422/(1+G435),G383,G422/(1+G435))</f>
        <v>0.50700000000000012</v>
      </c>
      <c r="H382" s="548">
        <f t="shared" ref="H382" si="61">IF(H383&lt;H422/(1+H435),H383,H422/(1+H435))</f>
        <v>0.51</v>
      </c>
      <c r="I382" s="548">
        <f t="shared" ref="I382" si="62">IF(I383&lt;I422/(1+I435),I383,I422/(1+I435))</f>
        <v>0.51600000000000001</v>
      </c>
      <c r="J382" s="548">
        <f t="shared" ref="J382" si="63">IF(J383&lt;J422/(1+J435),J383,J422/(1+J435))</f>
        <v>0.52200000000000002</v>
      </c>
      <c r="K382" s="548">
        <f t="shared" ref="K382" si="64">IF(K383&lt;K422/(1+K435),K383,K422/(1+K435))</f>
        <v>0.52799999999999991</v>
      </c>
      <c r="L382" s="548">
        <f t="shared" ref="L382" si="65">IF(L383&lt;L422/(1+L435),L383,L422/(1+L435))</f>
        <v>0.55000000000000004</v>
      </c>
      <c r="M382" s="548">
        <f t="shared" ref="M382" si="66">IF(M383&lt;M422/(1+M435),M383,M422/(1+M435))</f>
        <v>0.55600000000000005</v>
      </c>
      <c r="N382" s="548">
        <f t="shared" ref="N382" si="67">IF(N383&lt;N422/(1+N435),N383,N422/(1+N435))</f>
        <v>0.55800000000000005</v>
      </c>
      <c r="O382" s="548">
        <f t="shared" ref="O382" si="68">IF(O383&lt;O422/(1+O435),O383,O422/(1+O435))</f>
        <v>0.56399999999999983</v>
      </c>
      <c r="P382" s="548">
        <f t="shared" ref="P382" si="69">IF(P383&lt;P422/(1+P435),P383,P422/(1+P435))</f>
        <v>0.56599999999999995</v>
      </c>
      <c r="Q382" s="548">
        <f t="shared" ref="Q382" si="70">IF(Q383&lt;Q422/(1+Q435),Q383,Q422/(1+Q435))</f>
        <v>0.57399999999999995</v>
      </c>
      <c r="R382" s="548">
        <f t="shared" ref="R382" si="71">IF(R383&lt;R422/(1+R435),R383,R422/(1+R435))</f>
        <v>0.58299999999999996</v>
      </c>
      <c r="S382" s="548">
        <f t="shared" ref="S382" si="72">IF(S383&lt;S422/(1+S435),S383,S422/(1+S435))</f>
        <v>0.58399999999999996</v>
      </c>
      <c r="T382" s="548">
        <f t="shared" ref="T382" si="73">IF(T383&lt;T422/(1+T435),T383,T422/(1+T435))</f>
        <v>0.58399999999999996</v>
      </c>
      <c r="U382" s="548">
        <f t="shared" ref="U382" si="74">IF(U383&lt;U422/(1+U435),U383,U422/(1+U435))</f>
        <v>0.59399999999999997</v>
      </c>
      <c r="V382" s="548">
        <f t="shared" ref="V382" si="75">IF(V383&lt;V422/(1+V435),V383,V422/(1+V435))</f>
        <v>0.60399999999999998</v>
      </c>
      <c r="W382" s="548">
        <f t="shared" ref="W382" si="76">IF(W383&lt;W422/(1+W435),W383,W422/(1+W435))</f>
        <v>0.61499999999999999</v>
      </c>
      <c r="X382" s="548">
        <f t="shared" ref="X382" si="77">IF(X383&lt;X422/(1+X435),X383,X422/(1+X435))</f>
        <v>0.62600000000000011</v>
      </c>
      <c r="Y382" s="548">
        <f t="shared" ref="Y382" si="78">IF(Y383&lt;Y422/(1+Y435),Y383,Y422/(1+Y435))</f>
        <v>0.6369999999999999</v>
      </c>
      <c r="Z382" s="548">
        <f t="shared" ref="Z382" si="79">IF(Z383&lt;Z422/(1+Z435),Z383,Z422/(1+Z435))</f>
        <v>0.64800000000000024</v>
      </c>
      <c r="AA382" s="548">
        <f t="shared" ref="AA382" si="80">IF(AA383&lt;AA422/(1+AA435),AA383,AA422/(1+AA435))</f>
        <v>0.65899999999999992</v>
      </c>
      <c r="AB382" s="548">
        <f t="shared" ref="AB382" si="81">IF(AB383&lt;AB422/(1+AB435),AB383,AB422/(1+AB435))</f>
        <v>0.67099999999999982</v>
      </c>
      <c r="AC382" s="548">
        <f t="shared" ref="AC382" si="82">IF(AC383&lt;AC422/(1+AC435),AC383,AC422/(1+AC435))</f>
        <v>0.68200000000000005</v>
      </c>
      <c r="AD382" s="548">
        <f t="shared" ref="AD382" si="83">IF(AD383&lt;AD422/(1+AD435),AD383,AD422/(1+AD435))</f>
        <v>0.69300000000000006</v>
      </c>
      <c r="AE382" s="548">
        <f t="shared" ref="AE382" si="84">IF(AE383&lt;AE422/(1+AE435),AE383,AE422/(1+AE435))</f>
        <v>0.70399999999999985</v>
      </c>
      <c r="AF382" s="548">
        <f t="shared" ref="AF382" si="85">IF(AF383&lt;AF422/(1+AF435),AF383,AF422/(1+AF435))</f>
        <v>0.71499999999999997</v>
      </c>
      <c r="AG382" s="548">
        <f t="shared" ref="AG382" si="86">IF(AG383&lt;AG422/(1+AG435),AG383,AG422/(1+AG435))</f>
        <v>0.72900000000000009</v>
      </c>
      <c r="AH382" s="548"/>
      <c r="AI382" s="266"/>
      <c r="AU382" s="994">
        <v>3.8</v>
      </c>
    </row>
    <row r="383" spans="1:47" s="466" customFormat="1" x14ac:dyDescent="0.2">
      <c r="A383" s="543" t="s">
        <v>380</v>
      </c>
      <c r="B383" s="544">
        <f>ROUND(IF('Datu ievade'!$B$363='Datu ievade'!$B$364,(1+B378)*((SUM(B215:B223)+SUM(Aprekini!B39+Aprekini!B45+Aprekini!B51)*B387+SUM(Aprekini!B19+Aprekini!B20+Aprekini!B21+Aprekini!B22)+Aprekini!$B$108*SUM(Aprekini!B252:B253,Aprekini!B261:B262))/(E244+E253+E260)),IF('Datu ievade'!$B$363='Datu ievade'!$B$365,(1+B378)*((SUM(B215:B223)+SUM(Aprekini!B39+Aprekini!B45+Aprekini!B51)*B387+SUM(Aprekini!B19+Aprekini!B20+Aprekini!B21+Aprekini!B22)+Aprekini!$B$108*SUM(Aprekini!B252,Aprekini!B261))/(E244+E253+E260)),)),3)</f>
        <v>0.33700000000000002</v>
      </c>
      <c r="C383" s="544">
        <f>ROUND(IF('Datu ievade'!$B$363='Datu ievade'!$B$364,(1+C378)*((SUM(C215:C223)+SUM(Aprekini!C39+Aprekini!C45+Aprekini!C51)*C387+SUM(Aprekini!C19+Aprekini!C20+Aprekini!C21+Aprekini!C22)+Aprekini!$B$108*SUM(Aprekini!C252:C253,Aprekini!C261:C262))/(F244+F253+F260)),IF('Datu ievade'!$B$363='Datu ievade'!$B$365,(1+C378)*((SUM(C215:C223)+SUM(Aprekini!C39+Aprekini!C45+Aprekini!C51)*C387+SUM(Aprekini!C19+Aprekini!C20+Aprekini!C21+Aprekini!C22)+Aprekini!$B$108*SUM(Aprekini!C252,Aprekini!C261))/(F244+F253+F260)),)),3)</f>
        <v>0.36299999999999999</v>
      </c>
      <c r="D383" s="544">
        <f>ROUND(IF('Datu ievade'!$B$363='Datu ievade'!$B$364,(1+D378)*((SUM(D215:D223)+SUM(Aprekini!D39+Aprekini!D45+Aprekini!D51)*D387+SUM(Aprekini!D19+Aprekini!D20+Aprekini!D21+Aprekini!D22)+Aprekini!$B$108*SUM(Aprekini!D252:D253,Aprekini!D261:D262))/(G244+G253+G260)),IF('Datu ievade'!$B$363='Datu ievade'!$B$365,(1+D378)*((SUM(D215:D223)+SUM(Aprekini!D39+Aprekini!D45+Aprekini!D51)*D387+SUM(Aprekini!D19+Aprekini!D20+Aprekini!D21+Aprekini!D22)+Aprekini!$B$108*SUM(Aprekini!D252,Aprekini!D261))/(G244+G253+G260)),)),3)</f>
        <v>0.378</v>
      </c>
      <c r="E383" s="544">
        <f>ROUND(IF('Datu ievade'!$B$363='Datu ievade'!$B$364,(1+E378)*((SUM(E215:E223)+SUM(Aprekini!E39+Aprekini!E45+Aprekini!E51)*E387+SUM(Aprekini!E19+Aprekini!E20+Aprekini!E21+Aprekini!E22)+Aprekini!$B$108*SUM(Aprekini!E252:E253,Aprekini!E261:E262))/(H244+H253+H260)),IF('Datu ievade'!$B$363='Datu ievade'!$B$365,(1+E378)*((SUM(E215:E223)+SUM(Aprekini!E39+Aprekini!E45+Aprekini!E51)*E387+SUM(Aprekini!E19+Aprekini!E20+Aprekini!E21+Aprekini!E22)+Aprekini!$B$108*SUM(Aprekini!E252,Aprekini!E261))/(H244+H253+H260)),)),3)</f>
        <v>0.496</v>
      </c>
      <c r="F383" s="544">
        <f>ROUND(IF('Datu ievade'!$B$363='Datu ievade'!$B$364,(1+F378)*((SUM(F215:F223)+SUM(Aprekini!F39+Aprekini!F45+Aprekini!F51)*F387+SUM(Aprekini!F19+Aprekini!F20+Aprekini!F21+Aprekini!F22)+Aprekini!$B$108*SUM(Aprekini!F252:F253,Aprekini!F261:F262))/(I244+I253+I260)),IF('Datu ievade'!$B$363='Datu ievade'!$B$365,(1+F378)*((SUM(F215:F223)+SUM(Aprekini!F39+Aprekini!F45+Aprekini!F51)*F387+SUM(Aprekini!F19+Aprekini!F20+Aprekini!F21+Aprekini!F22)+Aprekini!$B$108*SUM(Aprekini!F252,Aprekini!F261))/(I244+I253+I260)),)),3)</f>
        <v>0.505</v>
      </c>
      <c r="G383" s="544">
        <f>ROUND(IF('Datu ievade'!$B$363='Datu ievade'!$B$364,(1+G378)*((SUM(G215:G223)+SUM(Aprekini!G39+Aprekini!G45+Aprekini!G51)*G387+SUM(Aprekini!G19+Aprekini!G20+Aprekini!G21+Aprekini!G22)+Aprekini!$B$108*SUM(Aprekini!G252:G253,Aprekini!G261:G262))/(J244+J253+J260)),IF('Datu ievade'!$B$363='Datu ievade'!$B$365,(1+G378)*((SUM(G215:G223)+SUM(Aprekini!G39+Aprekini!G45+Aprekini!G51)*G387+SUM(Aprekini!G19+Aprekini!G20+Aprekini!G21+Aprekini!G22)+Aprekini!$B$108*SUM(Aprekini!G252,Aprekini!G261))/(J244+J253+J260)),)),3)</f>
        <v>0.50700000000000001</v>
      </c>
      <c r="H383" s="544">
        <f>ROUND(IF('Datu ievade'!$B$363='Datu ievade'!$B$364,(1+H378)*((SUM(H215:H223)+SUM(Aprekini!H39+Aprekini!H45+Aprekini!H51)*H387+SUM(Aprekini!H19+Aprekini!H20+Aprekini!H21+Aprekini!H22)+Aprekini!$B$108*SUM(Aprekini!H252:H253,Aprekini!H261:H262))/(K244+K253+K260)),IF('Datu ievade'!$B$363='Datu ievade'!$B$365,(1+H378)*((SUM(H215:H223)+SUM(Aprekini!H39+Aprekini!H45+Aprekini!H51)*H387+SUM(Aprekini!H19+Aprekini!H20+Aprekini!H21+Aprekini!H22)+Aprekini!$B$108*SUM(Aprekini!H252,Aprekini!H261))/(K244+K253+K260)),)),3)</f>
        <v>0.51</v>
      </c>
      <c r="I383" s="544">
        <f>ROUND(IF('Datu ievade'!$B$363='Datu ievade'!$B$364,(1+I378)*((SUM(I215:I223)+SUM(Aprekini!I39+Aprekini!I45+Aprekini!I51)*I387+SUM(Aprekini!I19+Aprekini!I20+Aprekini!I21+Aprekini!I22)+Aprekini!$B$108*SUM(Aprekini!I252:I253,Aprekini!I261:I262))/(L244+L253+L260)),IF('Datu ievade'!$B$363='Datu ievade'!$B$365,(1+I378)*((SUM(I215:I223)+SUM(Aprekini!I39+Aprekini!I45+Aprekini!I51)*I387+SUM(Aprekini!I19+Aprekini!I20+Aprekini!I21+Aprekini!I22)+Aprekini!$B$108*SUM(Aprekini!I252,Aprekini!I261))/(L244+L253+L260)),)),3)</f>
        <v>0.51600000000000001</v>
      </c>
      <c r="J383" s="544">
        <f>ROUND(IF('Datu ievade'!$B$363='Datu ievade'!$B$364,(1+J378)*((SUM(J215:J223)+SUM(Aprekini!J39+Aprekini!J45+Aprekini!J51)*J387+SUM(Aprekini!J19+Aprekini!J20+Aprekini!J21+Aprekini!J22)+Aprekini!$B$108*SUM(Aprekini!J252:J253,Aprekini!J261:J262))/(M244+M253+M260)),IF('Datu ievade'!$B$363='Datu ievade'!$B$365,(1+J378)*((SUM(J215:J223)+SUM(Aprekini!J39+Aprekini!J45+Aprekini!J51)*J387+SUM(Aprekini!J19+Aprekini!J20+Aprekini!J21+Aprekini!J22)+Aprekini!$B$108*SUM(Aprekini!J252,Aprekini!J261))/(M244+M253+M260)),)),3)</f>
        <v>0.52200000000000002</v>
      </c>
      <c r="K383" s="544">
        <f>ROUND(IF('Datu ievade'!$B$363='Datu ievade'!$B$364,(1+K378)*((SUM(K215:K223)+SUM(Aprekini!K39+Aprekini!K45+Aprekini!K51)*K387+SUM(Aprekini!K19+Aprekini!K20+Aprekini!K21+Aprekini!K22)+Aprekini!$B$108*SUM(Aprekini!K252:K253,Aprekini!K261:K262))/(N244+N253+N260)),IF('Datu ievade'!$B$363='Datu ievade'!$B$365,(1+K378)*((SUM(K215:K223)+SUM(Aprekini!K39+Aprekini!K45+Aprekini!K51)*K387+SUM(Aprekini!K19+Aprekini!K20+Aprekini!K21+Aprekini!K22)+Aprekini!$B$108*SUM(Aprekini!K252,Aprekini!K261))/(N244+N253+N260)),)),3)</f>
        <v>0.52800000000000002</v>
      </c>
      <c r="L383" s="544">
        <f>ROUND(IF('Datu ievade'!$B$363='Datu ievade'!$B$364,(1+L378)*((SUM(L215:L223)+SUM(Aprekini!L39+Aprekini!L45+Aprekini!L51)*L387+SUM(Aprekini!L19+Aprekini!L20+Aprekini!L21+Aprekini!L22)+Aprekini!$B$108*SUM(Aprekini!L252:L253,Aprekini!L261:L262))/(O244+O253+O260)),IF('Datu ievade'!$B$363='Datu ievade'!$B$365,(1+L378)*((SUM(L215:L223)+SUM(Aprekini!L39+Aprekini!L45+Aprekini!L51)*L387+SUM(Aprekini!L19+Aprekini!L20+Aprekini!L21+Aprekini!L22)+Aprekini!$B$108*SUM(Aprekini!L252,Aprekini!L261))/(O244+O253+O260)),)),3)</f>
        <v>0.55000000000000004</v>
      </c>
      <c r="M383" s="544">
        <f>ROUND(IF('Datu ievade'!$B$363='Datu ievade'!$B$364,(1+M378)*((SUM(M215:M223)+SUM(Aprekini!M39+Aprekini!M45+Aprekini!M51)*M387+SUM(Aprekini!M19+Aprekini!M20+Aprekini!M21+Aprekini!M22)+Aprekini!$B$108*SUM(Aprekini!M252:M253,Aprekini!M261:M262))/(P244+P253+P260)),IF('Datu ievade'!$B$363='Datu ievade'!$B$365,(1+M378)*((SUM(M215:M223)+SUM(Aprekini!M39+Aprekini!M45+Aprekini!M51)*M387+SUM(Aprekini!M19+Aprekini!M20+Aprekini!M21+Aprekini!M22)+Aprekini!$B$108*SUM(Aprekini!M252,Aprekini!M261))/(P244+P253+P260)),)),3)</f>
        <v>0.55600000000000005</v>
      </c>
      <c r="N383" s="544">
        <f>ROUND(IF('Datu ievade'!$B$363='Datu ievade'!$B$364,(1+N378)*((SUM(N215:N223)+SUM(Aprekini!N39+Aprekini!N45+Aprekini!N51)*N387+SUM(Aprekini!N19+Aprekini!N20+Aprekini!N21+Aprekini!N22)+Aprekini!$B$108*SUM(Aprekini!N252:N253,Aprekini!N261:N262))/(Q244+Q253+Q260)),IF('Datu ievade'!$B$363='Datu ievade'!$B$365,(1+N378)*((SUM(N215:N223)+SUM(Aprekini!N39+Aprekini!N45+Aprekini!N51)*N387+SUM(Aprekini!N19+Aprekini!N20+Aprekini!N21+Aprekini!N22)+Aprekini!$B$108*SUM(Aprekini!N252,Aprekini!N261))/(Q244+Q253+Q260)),)),3)</f>
        <v>0.55800000000000005</v>
      </c>
      <c r="O383" s="544">
        <f>ROUND(IF('Datu ievade'!$B$363='Datu ievade'!$B$364,(1+O378)*((SUM(O215:O223)+SUM(Aprekini!O39+Aprekini!O45+Aprekini!O51)*O387+SUM(Aprekini!O19+Aprekini!O20+Aprekini!O21+Aprekini!O22)+Aprekini!$B$108*SUM(Aprekini!O252:O253,Aprekini!O261:O262))/(R244+R253+R260)),IF('Datu ievade'!$B$363='Datu ievade'!$B$365,(1+O378)*((SUM(O215:O223)+SUM(Aprekini!O39+Aprekini!O45+Aprekini!O51)*O387+SUM(Aprekini!O19+Aprekini!O20+Aprekini!O21+Aprekini!O22)+Aprekini!$B$108*SUM(Aprekini!O252,Aprekini!O261))/(R244+R253+R260)),)),3)</f>
        <v>0.56399999999999995</v>
      </c>
      <c r="P383" s="544">
        <f>ROUND(IF('Datu ievade'!$B$363='Datu ievade'!$B$364,(1+P378)*((SUM(P215:P223)+SUM(Aprekini!P39+Aprekini!P45+Aprekini!P51)*P387+SUM(Aprekini!P19+Aprekini!P20+Aprekini!P21+Aprekini!P22)+Aprekini!$B$108*SUM(Aprekini!P252:P253,Aprekini!P261:P262))/(S244+S253+S260)),IF('Datu ievade'!$B$363='Datu ievade'!$B$365,(1+P378)*((SUM(P215:P223)+SUM(Aprekini!P39+Aprekini!P45+Aprekini!P51)*P387+SUM(Aprekini!P19+Aprekini!P20+Aprekini!P21+Aprekini!P22)+Aprekini!$B$108*SUM(Aprekini!P252,Aprekini!P261))/(S244+S253+S260)),)),3)</f>
        <v>0.56599999999999995</v>
      </c>
      <c r="Q383" s="544">
        <f>ROUND(IF('Datu ievade'!$B$363='Datu ievade'!$B$364,(1+Q378)*((SUM(Q215:Q223)+SUM(Aprekini!Q39+Aprekini!Q45+Aprekini!Q51)*Q387+SUM(Aprekini!Q19+Aprekini!Q20+Aprekini!Q21+Aprekini!Q22)+Aprekini!$B$108*SUM(Aprekini!Q252:Q253,Aprekini!Q261:Q262))/(T244+T253+T260)),IF('Datu ievade'!$B$363='Datu ievade'!$B$365,(1+Q378)*((SUM(Q215:Q223)+SUM(Aprekini!Q39+Aprekini!Q45+Aprekini!Q51)*Q387+SUM(Aprekini!Q19+Aprekini!Q20+Aprekini!Q21+Aprekini!Q22)+Aprekini!$B$108*SUM(Aprekini!Q252,Aprekini!Q261))/(T244+T253+T260)),)),3)</f>
        <v>0.57399999999999995</v>
      </c>
      <c r="R383" s="544">
        <f>ROUND(IF('Datu ievade'!$B$363='Datu ievade'!$B$364,(1+R378)*((SUM(R215:R223)+SUM(Aprekini!R39+Aprekini!R45+Aprekini!R51)*R387+SUM(Aprekini!R19+Aprekini!R20+Aprekini!R21+Aprekini!R22)+Aprekini!$B$108*SUM(Aprekini!R252:R253,Aprekini!R261:R262))/(U244+U253+U260)),IF('Datu ievade'!$B$363='Datu ievade'!$B$365,(1+R378)*((SUM(R215:R223)+SUM(Aprekini!R39+Aprekini!R45+Aprekini!R51)*R387+SUM(Aprekini!R19+Aprekini!R20+Aprekini!R21+Aprekini!R22)+Aprekini!$B$108*SUM(Aprekini!R252,Aprekini!R261))/(U244+U253+U260)),)),3)</f>
        <v>0.58299999999999996</v>
      </c>
      <c r="S383" s="544">
        <f>ROUND(IF('Datu ievade'!$B$363='Datu ievade'!$B$364,(1+S378)*((SUM(S215:S223)+SUM(Aprekini!S39+Aprekini!S45+Aprekini!S51)*S387+SUM(Aprekini!S19+Aprekini!S20+Aprekini!S21+Aprekini!S22)+Aprekini!$B$108*SUM(Aprekini!S252:S253,Aprekini!S261:S262))/(V244+V253+V260)),IF('Datu ievade'!$B$363='Datu ievade'!$B$365,(1+S378)*((SUM(S215:S223)+SUM(Aprekini!S39+Aprekini!S45+Aprekini!S51)*S387+SUM(Aprekini!S19+Aprekini!S20+Aprekini!S21+Aprekini!S22)+Aprekini!$B$108*SUM(Aprekini!S252,Aprekini!S261))/(V244+V253+V260)),)),3)</f>
        <v>0.58399999999999996</v>
      </c>
      <c r="T383" s="544">
        <f>ROUND(IF('Datu ievade'!$B$363='Datu ievade'!$B$364,(1+T378)*((SUM(T215:T223)+SUM(Aprekini!T39+Aprekini!T45+Aprekini!T51)*T387+SUM(Aprekini!T19+Aprekini!T20+Aprekini!T21+Aprekini!T22)+Aprekini!$B$108*SUM(Aprekini!T252:T253,Aprekini!T261:T262))/(W244+W253+W260)),IF('Datu ievade'!$B$363='Datu ievade'!$B$365,(1+T378)*((SUM(T215:T223)+SUM(Aprekini!T39+Aprekini!T45+Aprekini!T51)*T387+SUM(Aprekini!T19+Aprekini!T20+Aprekini!T21+Aprekini!T22)+Aprekini!$B$108*SUM(Aprekini!T252,Aprekini!T261))/(W244+W253+W260)),)),3)</f>
        <v>0.58399999999999996</v>
      </c>
      <c r="U383" s="544">
        <f>ROUND(IF('Datu ievade'!$B$363='Datu ievade'!$B$364,(1+U378)*((SUM(U215:U223)+SUM(Aprekini!U39+Aprekini!U45+Aprekini!U51)*U387+SUM(Aprekini!U19+Aprekini!U20+Aprekini!U21+Aprekini!U22)+Aprekini!$B$108*SUM(Aprekini!U252:U253,Aprekini!U261:U262))/(X244+X253+X260)),IF('Datu ievade'!$B$363='Datu ievade'!$B$365,(1+U378)*((SUM(U215:U223)+SUM(Aprekini!U39+Aprekini!U45+Aprekini!U51)*U387+SUM(Aprekini!U19+Aprekini!U20+Aprekini!U21+Aprekini!U22)+Aprekini!$B$108*SUM(Aprekini!U252,Aprekini!U261))/(X244+X253+X260)),)),3)</f>
        <v>0.59399999999999997</v>
      </c>
      <c r="V383" s="544">
        <f>ROUND(IF('Datu ievade'!$B$363='Datu ievade'!$B$364,(1+V378)*((SUM(V215:V223)+SUM(Aprekini!V39+Aprekini!V45+Aprekini!V51)*V387+SUM(Aprekini!V19+Aprekini!V20+Aprekini!V21+Aprekini!V22)+Aprekini!$B$108*SUM(Aprekini!V252:V253,Aprekini!V261:V262))/(Y244+Y253+Y260)),IF('Datu ievade'!$B$363='Datu ievade'!$B$365,(1+V378)*((SUM(V215:V223)+SUM(Aprekini!V39+Aprekini!V45+Aprekini!V51)*V387+SUM(Aprekini!V19+Aprekini!V20+Aprekini!V21+Aprekini!V22)+Aprekini!$B$108*SUM(Aprekini!V252,Aprekini!V261))/(Y244+Y253+Y260)),)),3)</f>
        <v>0.60399999999999998</v>
      </c>
      <c r="W383" s="544">
        <f>ROUND(IF('Datu ievade'!$B$363='Datu ievade'!$B$364,(1+W378)*((SUM(W215:W223)+SUM(Aprekini!W39+Aprekini!W45+Aprekini!W51)*W387+SUM(Aprekini!W19+Aprekini!W20+Aprekini!W21+Aprekini!W22)+Aprekini!$B$108*SUM(Aprekini!W252:W253,Aprekini!W261:W262))/(Z244+Z253+Z260)),IF('Datu ievade'!$B$363='Datu ievade'!$B$365,(1+W378)*((SUM(W215:W223)+SUM(Aprekini!W39+Aprekini!W45+Aprekini!W51)*W387+SUM(Aprekini!W19+Aprekini!W20+Aprekini!W21+Aprekini!W22)+Aprekini!$B$108*SUM(Aprekini!W252,Aprekini!W261))/(Z244+Z253+Z260)),)),3)</f>
        <v>0.61499999999999999</v>
      </c>
      <c r="X383" s="544">
        <f>ROUND(IF('Datu ievade'!$B$363='Datu ievade'!$B$364,(1+X378)*((SUM(X215:X223)+SUM(Aprekini!X39+Aprekini!X45+Aprekini!X51)*X387+SUM(Aprekini!X19+Aprekini!X20+Aprekini!X21+Aprekini!X22)+Aprekini!$B$108*SUM(Aprekini!X252:X253,Aprekini!X261:X262))/(AA244+AA253+AA260)),IF('Datu ievade'!$B$363='Datu ievade'!$B$365,(1+X378)*((SUM(X215:X223)+SUM(Aprekini!X39+Aprekini!X45+Aprekini!X51)*X387+SUM(Aprekini!X19+Aprekini!X20+Aprekini!X21+Aprekini!X22)+Aprekini!$B$108*SUM(Aprekini!X252,Aprekini!X261))/(AA244+AA253+AA260)),)),3)</f>
        <v>0.626</v>
      </c>
      <c r="Y383" s="544">
        <f>ROUND(IF('Datu ievade'!$B$363='Datu ievade'!$B$364,(1+Y378)*((SUM(Y215:Y223)+SUM(Aprekini!Y39+Aprekini!Y45+Aprekini!Y51)*Y387+SUM(Aprekini!Y19+Aprekini!Y20+Aprekini!Y21+Aprekini!Y22)+Aprekini!$B$108*SUM(Aprekini!Y252:Y253,Aprekini!Y261:Y262))/(AB244+AB253+AB260)),IF('Datu ievade'!$B$363='Datu ievade'!$B$365,(1+Y378)*((SUM(Y215:Y223)+SUM(Aprekini!Y39+Aprekini!Y45+Aprekini!Y51)*Y387+SUM(Aprekini!Y19+Aprekini!Y20+Aprekini!Y21+Aprekini!Y22)+Aprekini!$B$108*SUM(Aprekini!Y252,Aprekini!Y261))/(AB244+AB253+AB260)),)),3)</f>
        <v>0.63700000000000001</v>
      </c>
      <c r="Z383" s="544">
        <f>ROUND(IF('Datu ievade'!$B$363='Datu ievade'!$B$364,(1+Z378)*((SUM(Z215:Z223)+SUM(Aprekini!Z39+Aprekini!Z45+Aprekini!Z51)*Z387+SUM(Aprekini!Z19+Aprekini!Z20+Aprekini!Z21+Aprekini!Z22)+Aprekini!$B$108*SUM(Aprekini!Z252:Z253,Aprekini!Z261:Z262))/(AC244+AC253+AC260)),IF('Datu ievade'!$B$363='Datu ievade'!$B$365,(1+Z378)*((SUM(Z215:Z223)+SUM(Aprekini!Z39+Aprekini!Z45+Aprekini!Z51)*Z387+SUM(Aprekini!Z19+Aprekini!Z20+Aprekini!Z21+Aprekini!Z22)+Aprekini!$B$108*SUM(Aprekini!Z252,Aprekini!Z261))/(AC244+AC253+AC260)),)),3)</f>
        <v>0.64800000000000002</v>
      </c>
      <c r="AA383" s="544">
        <f>ROUND(IF('Datu ievade'!$B$363='Datu ievade'!$B$364,(1+AA378)*((SUM(AA215:AA223)+SUM(Aprekini!AA39+Aprekini!AA45+Aprekini!AA51)*AA387+SUM(Aprekini!AA19+Aprekini!AA20+Aprekini!AA21+Aprekini!AA22)+Aprekini!$B$108*SUM(Aprekini!AA252:AA253,Aprekini!AA261:AA262))/(AD244+AD253+AD260)),IF('Datu ievade'!$B$363='Datu ievade'!$B$365,(1+AA378)*((SUM(AA215:AA223)+SUM(Aprekini!AA39+Aprekini!AA45+Aprekini!AA51)*AA387+SUM(Aprekini!AA19+Aprekini!AA20+Aprekini!AA21+Aprekini!AA22)+Aprekini!$B$108*SUM(Aprekini!AA252,Aprekini!AA261))/(AD244+AD253+AD260)),)),3)</f>
        <v>0.65900000000000003</v>
      </c>
      <c r="AB383" s="544">
        <f>ROUND(IF('Datu ievade'!$B$363='Datu ievade'!$B$364,(1+AB378)*((SUM(AB215:AB223)+SUM(Aprekini!AB39+Aprekini!AB45+Aprekini!AB51)*AB387+SUM(Aprekini!AB19+Aprekini!AB20+Aprekini!AB21+Aprekini!AB22)+Aprekini!$B$108*SUM(Aprekini!AB252:AB253,Aprekini!AB261:AB262))/(AE244+AE253+AE260)),IF('Datu ievade'!$B$363='Datu ievade'!$B$365,(1+AB378)*((SUM(AB215:AB223)+SUM(Aprekini!AB39+Aprekini!AB45+Aprekini!AB51)*AB387+SUM(Aprekini!AB19+Aprekini!AB20+Aprekini!AB21+Aprekini!AB22)+Aprekini!$B$108*SUM(Aprekini!AB252,Aprekini!AB261))/(AE244+AE253+AE260)),)),3)</f>
        <v>0.67100000000000004</v>
      </c>
      <c r="AC383" s="544">
        <f>ROUND(IF('Datu ievade'!$B$363='Datu ievade'!$B$364,(1+AC378)*((SUM(AC215:AC223)+SUM(Aprekini!AC39+Aprekini!AC45+Aprekini!AC51)*AC387+SUM(Aprekini!AC19+Aprekini!AC20+Aprekini!AC21+Aprekini!AC22)+Aprekini!$B$108*SUM(Aprekini!AC252:AC253,Aprekini!AC261:AC262))/(AF244+AF253+AF260)),IF('Datu ievade'!$B$363='Datu ievade'!$B$365,(1+AC378)*((SUM(AC215:AC223)+SUM(Aprekini!AC39+Aprekini!AC45+Aprekini!AC51)*AC387+SUM(Aprekini!AC19+Aprekini!AC20+Aprekini!AC21+Aprekini!AC22)+Aprekini!$B$108*SUM(Aprekini!AC252,Aprekini!AC261))/(AF244+AF253+AF260)),)),3)</f>
        <v>0.68200000000000005</v>
      </c>
      <c r="AD383" s="544">
        <f>ROUND(IF('Datu ievade'!$B$363='Datu ievade'!$B$364,(1+AD378)*((SUM(AD215:AD223)+SUM(Aprekini!AD39+Aprekini!AD45+Aprekini!AD51)*AD387+SUM(Aprekini!AD19+Aprekini!AD20+Aprekini!AD21+Aprekini!AD22)+Aprekini!$B$108*SUM(Aprekini!AD252:AD253,Aprekini!AD261:AD262))/(AG244+AG253+AG260)),IF('Datu ievade'!$B$363='Datu ievade'!$B$365,(1+AD378)*((SUM(AD215:AD223)+SUM(Aprekini!AD39+Aprekini!AD45+Aprekini!AD51)*AD387+SUM(Aprekini!AD19+Aprekini!AD20+Aprekini!AD21+Aprekini!AD22)+Aprekini!$B$108*SUM(Aprekini!AD252,Aprekini!AD261))/(AG244+AG253+AG260)),)),3)</f>
        <v>0.69299999999999995</v>
      </c>
      <c r="AE383" s="544">
        <f>ROUND(IF('Datu ievade'!$B$363='Datu ievade'!$B$364,(1+AE378)*((SUM(AE215:AE223)+SUM(Aprekini!AE39+Aprekini!AE45+Aprekini!AE51)*AE387+SUM(Aprekini!AE19+Aprekini!AE20+Aprekini!AE21+Aprekini!AE22)+Aprekini!$B$108*SUM(Aprekini!AE252:AE253,Aprekini!AE261:AE262))/(AH244+AH253+AH260)),IF('Datu ievade'!$B$363='Datu ievade'!$B$365,(1+AE378)*((SUM(AE215:AE223)+SUM(Aprekini!AE39+Aprekini!AE45+Aprekini!AE51)*AE387+SUM(Aprekini!AE19+Aprekini!AE20+Aprekini!AE21+Aprekini!AE22)+Aprekini!$B$108*SUM(Aprekini!AE252,Aprekini!AE261))/(AH244+AH253+AH260)),)),3)</f>
        <v>0.70399999999999996</v>
      </c>
      <c r="AF383" s="544">
        <f>ROUND(IF('Datu ievade'!$B$363='Datu ievade'!$B$364,(1+AF378)*((SUM(AF215:AF223)+SUM(Aprekini!AF39+Aprekini!AF45+Aprekini!AF51)*AF387+SUM(Aprekini!AF19+Aprekini!AF20+Aprekini!AF21+Aprekini!AF22)+Aprekini!$B$108*SUM(Aprekini!AF252:AF253,Aprekini!AF261:AF262))/(AI244+AI253+AI260)),IF('Datu ievade'!$B$363='Datu ievade'!$B$365,(1+AF378)*((SUM(AF215:AF223)+SUM(Aprekini!AF39+Aprekini!AF45+Aprekini!AF51)*AF387+SUM(Aprekini!AF19+Aprekini!AF20+Aprekini!AF21+Aprekini!AF22)+Aprekini!$B$108*SUM(Aprekini!AF252,Aprekini!AF261))/(AI244+AI253+AI260)),)),3)</f>
        <v>0.71499999999999997</v>
      </c>
      <c r="AG383" s="544">
        <f>ROUND(IF('Datu ievade'!$B$363='Datu ievade'!$B$364,(1+AG378)*((SUM(AG215:AG223)+SUM(Aprekini!AG39+Aprekini!AG45+Aprekini!AG51)*AG387+SUM(Aprekini!AG19+Aprekini!AG20+Aprekini!AG21+Aprekini!AG22)+Aprekini!$B$108*SUM(Aprekini!AG252:AG253,Aprekini!AG261:AG262))/(AJ244+AJ253+AJ260)),IF('Datu ievade'!$B$363='Datu ievade'!$B$365,(1+AG378)*((SUM(AG215:AG223)+SUM(Aprekini!AG39+Aprekini!AG45+Aprekini!AG51)*AG387+SUM(Aprekini!AG19+Aprekini!AG20+Aprekini!AG21+Aprekini!AG22)+Aprekini!$B$108*SUM(Aprekini!AG252,Aprekini!AG261))/(AJ244+AJ253+AJ260)),)),3)</f>
        <v>0.72899999999999998</v>
      </c>
      <c r="AH383" s="544"/>
      <c r="AI383" s="266"/>
      <c r="AU383" s="994">
        <v>3.81</v>
      </c>
    </row>
    <row r="384" spans="1:47" s="982" customFormat="1" x14ac:dyDescent="0.2">
      <c r="A384" s="543" t="s">
        <v>381</v>
      </c>
      <c r="B384" s="283"/>
      <c r="C384" s="283">
        <f t="shared" ref="C384:AG384" si="87">C383-B383</f>
        <v>2.5999999999999968E-2</v>
      </c>
      <c r="D384" s="283">
        <f t="shared" si="87"/>
        <v>1.5000000000000013E-2</v>
      </c>
      <c r="E384" s="283">
        <f t="shared" si="87"/>
        <v>0.11799999999999999</v>
      </c>
      <c r="F384" s="283">
        <f t="shared" si="87"/>
        <v>9.000000000000008E-3</v>
      </c>
      <c r="G384" s="283">
        <f t="shared" si="87"/>
        <v>2.0000000000000018E-3</v>
      </c>
      <c r="H384" s="283">
        <f t="shared" si="87"/>
        <v>3.0000000000000027E-3</v>
      </c>
      <c r="I384" s="283">
        <f t="shared" si="87"/>
        <v>6.0000000000000053E-3</v>
      </c>
      <c r="J384" s="283">
        <f t="shared" si="87"/>
        <v>6.0000000000000053E-3</v>
      </c>
      <c r="K384" s="283">
        <f t="shared" si="87"/>
        <v>6.0000000000000053E-3</v>
      </c>
      <c r="L384" s="283">
        <f t="shared" si="87"/>
        <v>2.200000000000002E-2</v>
      </c>
      <c r="M384" s="283">
        <f t="shared" si="87"/>
        <v>6.0000000000000053E-3</v>
      </c>
      <c r="N384" s="283">
        <f t="shared" si="87"/>
        <v>2.0000000000000018E-3</v>
      </c>
      <c r="O384" s="283">
        <f t="shared" si="87"/>
        <v>5.9999999999998943E-3</v>
      </c>
      <c r="P384" s="283">
        <f t="shared" si="87"/>
        <v>2.0000000000000018E-3</v>
      </c>
      <c r="Q384" s="283">
        <f t="shared" si="87"/>
        <v>8.0000000000000071E-3</v>
      </c>
      <c r="R384" s="283">
        <f t="shared" si="87"/>
        <v>9.000000000000008E-3</v>
      </c>
      <c r="S384" s="283">
        <f t="shared" si="87"/>
        <v>1.0000000000000009E-3</v>
      </c>
      <c r="T384" s="283">
        <f t="shared" si="87"/>
        <v>0</v>
      </c>
      <c r="U384" s="283">
        <f t="shared" si="87"/>
        <v>1.0000000000000009E-2</v>
      </c>
      <c r="V384" s="283">
        <f t="shared" si="87"/>
        <v>1.0000000000000009E-2</v>
      </c>
      <c r="W384" s="283">
        <f t="shared" si="87"/>
        <v>1.100000000000001E-2</v>
      </c>
      <c r="X384" s="283">
        <f t="shared" si="87"/>
        <v>1.100000000000001E-2</v>
      </c>
      <c r="Y384" s="283">
        <f t="shared" si="87"/>
        <v>1.100000000000001E-2</v>
      </c>
      <c r="Z384" s="283">
        <f t="shared" si="87"/>
        <v>1.100000000000001E-2</v>
      </c>
      <c r="AA384" s="283">
        <f t="shared" si="87"/>
        <v>1.100000000000001E-2</v>
      </c>
      <c r="AB384" s="283">
        <f t="shared" si="87"/>
        <v>1.2000000000000011E-2</v>
      </c>
      <c r="AC384" s="283">
        <f t="shared" si="87"/>
        <v>1.100000000000001E-2</v>
      </c>
      <c r="AD384" s="283">
        <f t="shared" si="87"/>
        <v>1.0999999999999899E-2</v>
      </c>
      <c r="AE384" s="283">
        <f t="shared" si="87"/>
        <v>1.100000000000001E-2</v>
      </c>
      <c r="AF384" s="283">
        <f t="shared" si="87"/>
        <v>1.100000000000001E-2</v>
      </c>
      <c r="AG384" s="283">
        <f t="shared" si="87"/>
        <v>1.4000000000000012E-2</v>
      </c>
      <c r="AH384" s="283"/>
      <c r="AI384" s="983"/>
      <c r="AU384" s="994">
        <v>3.82</v>
      </c>
    </row>
    <row r="385" spans="1:256" s="982" customFormat="1" x14ac:dyDescent="0.2">
      <c r="A385" s="272" t="s">
        <v>382</v>
      </c>
      <c r="B385" s="283"/>
      <c r="C385" s="283">
        <f t="shared" ref="C385:AG385" si="88">C422-C383</f>
        <v>7.6229999999999964E-2</v>
      </c>
      <c r="D385" s="283">
        <f t="shared" si="88"/>
        <v>7.9379999999999951E-2</v>
      </c>
      <c r="E385" s="283">
        <f t="shared" si="88"/>
        <v>0.10415999999999992</v>
      </c>
      <c r="F385" s="283">
        <f t="shared" si="88"/>
        <v>0.10604999999999998</v>
      </c>
      <c r="G385" s="283">
        <f t="shared" si="88"/>
        <v>0.10647000000000006</v>
      </c>
      <c r="H385" s="283">
        <f t="shared" si="88"/>
        <v>0.10709999999999997</v>
      </c>
      <c r="I385" s="283">
        <f t="shared" si="88"/>
        <v>0.10836000000000001</v>
      </c>
      <c r="J385" s="283">
        <f t="shared" si="88"/>
        <v>0.10962000000000005</v>
      </c>
      <c r="K385" s="283">
        <f t="shared" si="88"/>
        <v>0.11087999999999987</v>
      </c>
      <c r="L385" s="283">
        <f t="shared" si="88"/>
        <v>0.11550000000000005</v>
      </c>
      <c r="M385" s="283">
        <f t="shared" si="88"/>
        <v>0.11675999999999997</v>
      </c>
      <c r="N385" s="283">
        <f t="shared" si="88"/>
        <v>0.11717999999999995</v>
      </c>
      <c r="O385" s="283">
        <f t="shared" si="88"/>
        <v>0.11843999999999988</v>
      </c>
      <c r="P385" s="283">
        <f t="shared" si="88"/>
        <v>0.11885999999999997</v>
      </c>
      <c r="Q385" s="283">
        <f t="shared" si="88"/>
        <v>0.12053999999999998</v>
      </c>
      <c r="R385" s="283">
        <f t="shared" si="88"/>
        <v>0.12242999999999993</v>
      </c>
      <c r="S385" s="283">
        <f t="shared" si="88"/>
        <v>0.12263999999999997</v>
      </c>
      <c r="T385" s="283">
        <f t="shared" si="88"/>
        <v>0.12263999999999997</v>
      </c>
      <c r="U385" s="283">
        <f t="shared" si="88"/>
        <v>0.12473999999999996</v>
      </c>
      <c r="V385" s="283">
        <f t="shared" si="88"/>
        <v>0.12683999999999995</v>
      </c>
      <c r="W385" s="283">
        <f t="shared" si="88"/>
        <v>0.12914999999999999</v>
      </c>
      <c r="X385" s="283">
        <f t="shared" si="88"/>
        <v>0.13146000000000013</v>
      </c>
      <c r="Y385" s="283">
        <f t="shared" si="88"/>
        <v>0.13376999999999983</v>
      </c>
      <c r="Z385" s="283">
        <f t="shared" si="88"/>
        <v>0.1360800000000002</v>
      </c>
      <c r="AA385" s="283">
        <f t="shared" si="88"/>
        <v>0.1383899999999999</v>
      </c>
      <c r="AB385" s="283">
        <f t="shared" si="88"/>
        <v>0.14090999999999976</v>
      </c>
      <c r="AC385" s="283">
        <f t="shared" si="88"/>
        <v>0.14322000000000001</v>
      </c>
      <c r="AD385" s="283">
        <f t="shared" si="88"/>
        <v>0.14553000000000005</v>
      </c>
      <c r="AE385" s="283">
        <f t="shared" si="88"/>
        <v>0.14783999999999986</v>
      </c>
      <c r="AF385" s="283">
        <f t="shared" si="88"/>
        <v>0.15015000000000001</v>
      </c>
      <c r="AG385" s="283">
        <f t="shared" si="88"/>
        <v>0.15309000000000017</v>
      </c>
      <c r="AH385" s="283"/>
      <c r="AI385" s="983"/>
      <c r="AU385" s="994">
        <v>3.83</v>
      </c>
    </row>
    <row r="386" spans="1:256" s="982" customFormat="1" x14ac:dyDescent="0.2">
      <c r="A386" s="543" t="s">
        <v>535</v>
      </c>
      <c r="B386" s="283">
        <f>B383</f>
        <v>0.33700000000000002</v>
      </c>
      <c r="C386" s="283">
        <f>C383</f>
        <v>0.36299999999999999</v>
      </c>
      <c r="D386" s="283">
        <f t="shared" ref="D386:AG386" si="89">D383</f>
        <v>0.378</v>
      </c>
      <c r="E386" s="283">
        <f t="shared" si="89"/>
        <v>0.496</v>
      </c>
      <c r="F386" s="283">
        <f t="shared" si="89"/>
        <v>0.505</v>
      </c>
      <c r="G386" s="283">
        <f t="shared" si="89"/>
        <v>0.50700000000000001</v>
      </c>
      <c r="H386" s="283">
        <f t="shared" si="89"/>
        <v>0.51</v>
      </c>
      <c r="I386" s="283">
        <f t="shared" si="89"/>
        <v>0.51600000000000001</v>
      </c>
      <c r="J386" s="283">
        <f t="shared" si="89"/>
        <v>0.52200000000000002</v>
      </c>
      <c r="K386" s="283">
        <f t="shared" si="89"/>
        <v>0.52800000000000002</v>
      </c>
      <c r="L386" s="283">
        <f t="shared" si="89"/>
        <v>0.55000000000000004</v>
      </c>
      <c r="M386" s="283">
        <f t="shared" si="89"/>
        <v>0.55600000000000005</v>
      </c>
      <c r="N386" s="283">
        <f t="shared" si="89"/>
        <v>0.55800000000000005</v>
      </c>
      <c r="O386" s="283">
        <f t="shared" si="89"/>
        <v>0.56399999999999995</v>
      </c>
      <c r="P386" s="283">
        <f t="shared" si="89"/>
        <v>0.56599999999999995</v>
      </c>
      <c r="Q386" s="283">
        <f t="shared" si="89"/>
        <v>0.57399999999999995</v>
      </c>
      <c r="R386" s="283">
        <f t="shared" si="89"/>
        <v>0.58299999999999996</v>
      </c>
      <c r="S386" s="283">
        <f t="shared" si="89"/>
        <v>0.58399999999999996</v>
      </c>
      <c r="T386" s="283">
        <f t="shared" si="89"/>
        <v>0.58399999999999996</v>
      </c>
      <c r="U386" s="283">
        <f t="shared" si="89"/>
        <v>0.59399999999999997</v>
      </c>
      <c r="V386" s="283">
        <f t="shared" si="89"/>
        <v>0.60399999999999998</v>
      </c>
      <c r="W386" s="283">
        <f t="shared" si="89"/>
        <v>0.61499999999999999</v>
      </c>
      <c r="X386" s="283">
        <f t="shared" si="89"/>
        <v>0.626</v>
      </c>
      <c r="Y386" s="283">
        <f t="shared" si="89"/>
        <v>0.63700000000000001</v>
      </c>
      <c r="Z386" s="283">
        <f t="shared" si="89"/>
        <v>0.64800000000000002</v>
      </c>
      <c r="AA386" s="283">
        <f t="shared" si="89"/>
        <v>0.65900000000000003</v>
      </c>
      <c r="AB386" s="283">
        <f t="shared" si="89"/>
        <v>0.67100000000000004</v>
      </c>
      <c r="AC386" s="283">
        <f t="shared" si="89"/>
        <v>0.68200000000000005</v>
      </c>
      <c r="AD386" s="283">
        <f t="shared" si="89"/>
        <v>0.69299999999999995</v>
      </c>
      <c r="AE386" s="283">
        <f t="shared" si="89"/>
        <v>0.70399999999999996</v>
      </c>
      <c r="AF386" s="283">
        <f t="shared" si="89"/>
        <v>0.71499999999999997</v>
      </c>
      <c r="AG386" s="283">
        <f t="shared" si="89"/>
        <v>0.72899999999999998</v>
      </c>
      <c r="AH386" s="283"/>
      <c r="AI386" s="983"/>
      <c r="AU386" s="994">
        <v>3.84</v>
      </c>
    </row>
    <row r="387" spans="1:256" s="982" customFormat="1" x14ac:dyDescent="0.2">
      <c r="A387" s="921" t="s">
        <v>517</v>
      </c>
      <c r="B387" s="922">
        <v>0</v>
      </c>
      <c r="C387" s="922">
        <v>0</v>
      </c>
      <c r="D387" s="922">
        <v>0</v>
      </c>
      <c r="E387" s="922">
        <v>0.2</v>
      </c>
      <c r="F387" s="922">
        <v>0.2</v>
      </c>
      <c r="G387" s="922">
        <v>0.28999999999999998</v>
      </c>
      <c r="H387" s="922">
        <v>0.35</v>
      </c>
      <c r="I387" s="922">
        <v>0.35</v>
      </c>
      <c r="J387" s="922">
        <v>0.35</v>
      </c>
      <c r="K387" s="922">
        <v>0.35</v>
      </c>
      <c r="L387" s="922">
        <v>0.45</v>
      </c>
      <c r="M387" s="922">
        <v>0.45</v>
      </c>
      <c r="N387" s="922">
        <v>0.65</v>
      </c>
      <c r="O387" s="922">
        <v>0.8</v>
      </c>
      <c r="P387" s="922">
        <v>0.75</v>
      </c>
      <c r="Q387" s="922">
        <v>0.75</v>
      </c>
      <c r="R387" s="922">
        <v>0.75</v>
      </c>
      <c r="S387" s="922">
        <v>0.7</v>
      </c>
      <c r="T387" s="922">
        <v>1.4</v>
      </c>
      <c r="U387" s="922">
        <v>1.4</v>
      </c>
      <c r="V387" s="922">
        <v>1.4</v>
      </c>
      <c r="W387" s="922">
        <v>1.4</v>
      </c>
      <c r="X387" s="922">
        <v>1.4</v>
      </c>
      <c r="Y387" s="922">
        <v>1.4</v>
      </c>
      <c r="Z387" s="922">
        <v>1.4</v>
      </c>
      <c r="AA387" s="922">
        <v>1.4</v>
      </c>
      <c r="AB387" s="922">
        <v>1.4</v>
      </c>
      <c r="AC387" s="922">
        <v>1.4</v>
      </c>
      <c r="AD387" s="922">
        <v>1.4</v>
      </c>
      <c r="AE387" s="922">
        <v>1.4</v>
      </c>
      <c r="AF387" s="922">
        <v>1.4</v>
      </c>
      <c r="AG387" s="922">
        <v>1.4</v>
      </c>
      <c r="AH387" s="922"/>
      <c r="AI387" s="983"/>
      <c r="AU387" s="994">
        <v>3.85</v>
      </c>
    </row>
    <row r="388" spans="1:256" s="982" customFormat="1" x14ac:dyDescent="0.2">
      <c r="A388" s="143" t="s">
        <v>69</v>
      </c>
      <c r="B388" s="993"/>
      <c r="C388" s="993"/>
      <c r="D388" s="993"/>
      <c r="E388" s="993"/>
      <c r="F388" s="993"/>
      <c r="G388" s="993"/>
      <c r="H388" s="993"/>
      <c r="I388" s="993"/>
      <c r="J388" s="993"/>
      <c r="K388" s="993"/>
      <c r="L388" s="993"/>
      <c r="M388" s="993"/>
      <c r="N388" s="993"/>
      <c r="O388" s="993"/>
      <c r="P388" s="993"/>
      <c r="Q388" s="993"/>
      <c r="R388" s="993"/>
      <c r="S388" s="993"/>
      <c r="T388" s="993"/>
      <c r="U388" s="993"/>
      <c r="V388" s="993"/>
      <c r="W388" s="993"/>
      <c r="X388" s="993"/>
      <c r="Y388" s="993"/>
      <c r="Z388" s="993"/>
      <c r="AA388" s="993"/>
      <c r="AB388" s="993"/>
      <c r="AC388" s="993"/>
      <c r="AD388" s="993"/>
      <c r="AE388" s="993"/>
      <c r="AF388" s="993"/>
      <c r="AG388" s="993"/>
      <c r="AH388" s="156"/>
      <c r="AI388" s="984"/>
      <c r="AU388" s="994">
        <v>3.86</v>
      </c>
    </row>
    <row r="389" spans="1:256" s="986" customFormat="1" ht="13.5" x14ac:dyDescent="0.2">
      <c r="A389" s="545" t="s">
        <v>536</v>
      </c>
      <c r="B389" s="546">
        <f>E372</f>
        <v>0.3</v>
      </c>
      <c r="C389" s="547">
        <f>IF(C390&lt;C423/(1+C435),C390,C423/(1+C435))</f>
        <v>0.34</v>
      </c>
      <c r="D389" s="547">
        <f t="shared" ref="D389:AG389" si="90">IF(D390&lt;D423/(1+D435),D390,D423/(1+D435))</f>
        <v>0.35800000000000004</v>
      </c>
      <c r="E389" s="547">
        <f t="shared" si="90"/>
        <v>0.443</v>
      </c>
      <c r="F389" s="547">
        <f t="shared" si="90"/>
        <v>0.45199999999999996</v>
      </c>
      <c r="G389" s="547">
        <f t="shared" si="90"/>
        <v>0.45800000000000002</v>
      </c>
      <c r="H389" s="547">
        <f t="shared" si="90"/>
        <v>0.46400000000000008</v>
      </c>
      <c r="I389" s="547">
        <f t="shared" si="90"/>
        <v>0.47</v>
      </c>
      <c r="J389" s="547">
        <f t="shared" si="90"/>
        <v>0.47600000000000003</v>
      </c>
      <c r="K389" s="547">
        <f t="shared" si="90"/>
        <v>0.48199999999999998</v>
      </c>
      <c r="L389" s="547">
        <f t="shared" si="90"/>
        <v>0.48599999999999993</v>
      </c>
      <c r="M389" s="547">
        <f t="shared" si="90"/>
        <v>0.49199999999999999</v>
      </c>
      <c r="N389" s="547">
        <f t="shared" si="90"/>
        <v>0.49799999999999994</v>
      </c>
      <c r="O389" s="547">
        <f t="shared" si="90"/>
        <v>0.50099999999999989</v>
      </c>
      <c r="P389" s="547">
        <f t="shared" si="90"/>
        <v>0.51</v>
      </c>
      <c r="Q389" s="547">
        <f t="shared" si="90"/>
        <v>0.51900000000000002</v>
      </c>
      <c r="R389" s="547">
        <f t="shared" si="90"/>
        <v>0.52700000000000002</v>
      </c>
      <c r="S389" s="547">
        <f t="shared" si="90"/>
        <v>0.53600000000000003</v>
      </c>
      <c r="T389" s="547">
        <f t="shared" si="90"/>
        <v>0.53700000000000003</v>
      </c>
      <c r="U389" s="547">
        <f t="shared" si="90"/>
        <v>0.54300000000000015</v>
      </c>
      <c r="V389" s="547">
        <f t="shared" si="90"/>
        <v>0.55300000000000005</v>
      </c>
      <c r="W389" s="547">
        <f t="shared" si="90"/>
        <v>0.56299999999999994</v>
      </c>
      <c r="X389" s="547">
        <f t="shared" si="90"/>
        <v>0.57300000000000006</v>
      </c>
      <c r="Y389" s="547">
        <f t="shared" si="90"/>
        <v>0.58399999999999996</v>
      </c>
      <c r="Z389" s="547">
        <f t="shared" si="90"/>
        <v>0.59499999999999986</v>
      </c>
      <c r="AA389" s="547">
        <f t="shared" si="90"/>
        <v>0.60599999999999998</v>
      </c>
      <c r="AB389" s="547">
        <f t="shared" si="90"/>
        <v>0.61699999999999999</v>
      </c>
      <c r="AC389" s="547">
        <f t="shared" si="90"/>
        <v>0.627</v>
      </c>
      <c r="AD389" s="547">
        <f t="shared" si="90"/>
        <v>0.6379999999999999</v>
      </c>
      <c r="AE389" s="547">
        <f t="shared" si="90"/>
        <v>0.64899999999999991</v>
      </c>
      <c r="AF389" s="547">
        <f t="shared" si="90"/>
        <v>0.66</v>
      </c>
      <c r="AG389" s="547">
        <f t="shared" si="90"/>
        <v>0.67299999999999993</v>
      </c>
      <c r="AH389" s="547"/>
      <c r="AI389" s="985"/>
      <c r="AU389" s="994">
        <v>3.87</v>
      </c>
    </row>
    <row r="390" spans="1:256" s="982" customFormat="1" x14ac:dyDescent="0.2">
      <c r="A390" s="543" t="str">
        <f>A383</f>
        <v xml:space="preserve">     Aprēķinātais tarifs</v>
      </c>
      <c r="B390" s="283">
        <f>ROUND(IF('Datu ievade'!$B$363='Datu ievade'!$B$364,(1+B378)*((SUM(B226:B234)+SUM(Aprekini!B59+Aprekini!B65+Aprekini!B71)*B395+SUM(Aprekini!B24+Aprekini!B25+Aprekini!B26+Aprekini!B27)+Aprekini!$B$109*SUM(Aprekini!B252:B253,Aprekini!B261:B262))/('Datu ievade'!E278+'Datu ievade'!E287+'Datu ievade'!E294)),IF('Datu ievade'!$B$363='Datu ievade'!$B$365,(1+B378)*((SUM('Datu ievade'!B226:B234)+SUM(Aprekini!B71+Aprekini!B65+Aprekini!B59)*B395+SUM(Aprekini!B24+Aprekini!B25+Aprekini!B26+Aprekini!B27)+SUM(Aprekini!B252,Aprekini!B261)*Aprekini!$B$109)/('Datu ievade'!E278+'Datu ievade'!E287+'Datu ievade'!E294)),)),3)</f>
        <v>0.31900000000000001</v>
      </c>
      <c r="C390" s="283">
        <f>ROUND(IF('Datu ievade'!$B$363='Datu ievade'!$B$364,(1+C378)*((SUM(C226:C234)+SUM(Aprekini!C59+Aprekini!C65+Aprekini!C71)*C395+SUM(Aprekini!C24+Aprekini!C25+Aprekini!C26+Aprekini!C27)+Aprekini!$B$109*SUM(Aprekini!C252:C253,Aprekini!C261:C262))/('Datu ievade'!F278+'Datu ievade'!F287+'Datu ievade'!F294)),IF('Datu ievade'!$B$363='Datu ievade'!$B$365,(1+C378)*((SUM('Datu ievade'!C226:C234)+SUM(Aprekini!C71+Aprekini!C65+Aprekini!C59)*C395+SUM(Aprekini!C24+Aprekini!C25+Aprekini!C26+Aprekini!C27)+SUM(Aprekini!C252,Aprekini!C261)*Aprekini!$B$109)/('Datu ievade'!F278+'Datu ievade'!F287+'Datu ievade'!F294)),)),3)</f>
        <v>0.34</v>
      </c>
      <c r="D390" s="283">
        <f>ROUND(IF('Datu ievade'!$B$363='Datu ievade'!$B$364,(1+D378)*((SUM(D226:D234)+SUM(Aprekini!D59+Aprekini!D65+Aprekini!D71)*D395+SUM(Aprekini!D24+Aprekini!D25+Aprekini!D26+Aprekini!D27)+Aprekini!$B$109*SUM(Aprekini!D252:D253,Aprekini!D261:D262))/('Datu ievade'!G278+'Datu ievade'!G287+'Datu ievade'!G294)),IF('Datu ievade'!$B$363='Datu ievade'!$B$365,(1+D378)*((SUM('Datu ievade'!D226:D234)+SUM(Aprekini!D71+Aprekini!D65+Aprekini!D59)*D395+SUM(Aprekini!D24+Aprekini!D25+Aprekini!D26+Aprekini!D27)+SUM(Aprekini!D252,Aprekini!D261)*Aprekini!$B$109)/('Datu ievade'!G278+'Datu ievade'!G287+'Datu ievade'!G294)),)),3)</f>
        <v>0.35799999999999998</v>
      </c>
      <c r="E390" s="283">
        <f>ROUND(IF('Datu ievade'!$B$363='Datu ievade'!$B$364,(1+E378)*((SUM(E226:E234)+SUM(Aprekini!E59+Aprekini!E65+Aprekini!E71)*E395+SUM(Aprekini!E24+Aprekini!E25+Aprekini!E26+Aprekini!E27)+Aprekini!$B$109*SUM(Aprekini!E252:E253,Aprekini!E261:E262))/('Datu ievade'!H278+'Datu ievade'!H287+'Datu ievade'!H294)),IF('Datu ievade'!$B$363='Datu ievade'!$B$365,(1+E378)*((SUM('Datu ievade'!E226:E234)+SUM(Aprekini!E71+Aprekini!E65+Aprekini!E59)*E395+SUM(Aprekini!E24+Aprekini!E25+Aprekini!E26+Aprekini!E27)+SUM(Aprekini!E252,Aprekini!E261)*Aprekini!$B$109)/('Datu ievade'!H278+'Datu ievade'!H287+'Datu ievade'!H294)),)),3)</f>
        <v>0.443</v>
      </c>
      <c r="F390" s="283">
        <f>ROUND(IF('Datu ievade'!$B$363='Datu ievade'!$B$364,(1+F378)*((SUM(F226:F234)+SUM(Aprekini!F59+Aprekini!F65+Aprekini!F71)*F395+SUM(Aprekini!F24+Aprekini!F25+Aprekini!F26+Aprekini!F27)+Aprekini!$B$109*SUM(Aprekini!F252:F253,Aprekini!F261:F262))/('Datu ievade'!I278+'Datu ievade'!I287+'Datu ievade'!I294)),IF('Datu ievade'!$B$363='Datu ievade'!$B$365,(1+F378)*((SUM('Datu ievade'!F226:F234)+SUM(Aprekini!F71+Aprekini!F65+Aprekini!F59)*F395+SUM(Aprekini!F24+Aprekini!F25+Aprekini!F26+Aprekini!F27)+SUM(Aprekini!F252,Aprekini!F261)*Aprekini!$B$109)/('Datu ievade'!I278+'Datu ievade'!I287+'Datu ievade'!I294)),)),3)</f>
        <v>0.45200000000000001</v>
      </c>
      <c r="G390" s="283">
        <f>ROUND(IF('Datu ievade'!$B$363='Datu ievade'!$B$364,(1+G378)*((SUM(G226:G234)+SUM(Aprekini!G59+Aprekini!G65+Aprekini!G71)*G395+SUM(Aprekini!G24+Aprekini!G25+Aprekini!G26+Aprekini!G27)+Aprekini!$B$109*SUM(Aprekini!G252:G253,Aprekini!G261:G262))/('Datu ievade'!J278+'Datu ievade'!J287+'Datu ievade'!J294)),IF('Datu ievade'!$B$363='Datu ievade'!$B$365,(1+G378)*((SUM('Datu ievade'!G226:G234)+SUM(Aprekini!G71+Aprekini!G65+Aprekini!G59)*G395+SUM(Aprekini!G24+Aprekini!G25+Aprekini!G26+Aprekini!G27)+SUM(Aprekini!G252,Aprekini!G261)*Aprekini!$B$109)/('Datu ievade'!J278+'Datu ievade'!J287+'Datu ievade'!J294)),)),3)</f>
        <v>0.45800000000000002</v>
      </c>
      <c r="H390" s="283">
        <f>ROUND(IF('Datu ievade'!$B$363='Datu ievade'!$B$364,(1+H378)*((SUM(H226:H234)+SUM(Aprekini!H59+Aprekini!H65+Aprekini!H71)*H395+SUM(Aprekini!H24+Aprekini!H25+Aprekini!H26+Aprekini!H27)+Aprekini!$B$109*SUM(Aprekini!H252:H253,Aprekini!H261:H262))/('Datu ievade'!K278+'Datu ievade'!K287+'Datu ievade'!K294)),IF('Datu ievade'!$B$363='Datu ievade'!$B$365,(1+H378)*((SUM('Datu ievade'!H226:H234)+SUM(Aprekini!H71+Aprekini!H65+Aprekini!H59)*H395+SUM(Aprekini!H24+Aprekini!H25+Aprekini!H26+Aprekini!H27)+SUM(Aprekini!H252,Aprekini!H261)*Aprekini!$B$109)/('Datu ievade'!K278+'Datu ievade'!K287+'Datu ievade'!K294)),)),3)</f>
        <v>0.46400000000000002</v>
      </c>
      <c r="I390" s="283">
        <f>ROUND(IF('Datu ievade'!$B$363='Datu ievade'!$B$364,(1+I378)*((SUM(I226:I234)+SUM(Aprekini!I59+Aprekini!I65+Aprekini!I71)*I395+SUM(Aprekini!I24+Aprekini!I25+Aprekini!I26+Aprekini!I27)+Aprekini!$B$109*SUM(Aprekini!I252:I253,Aprekini!I261:I262))/('Datu ievade'!L278+'Datu ievade'!L287+'Datu ievade'!L294)),IF('Datu ievade'!$B$363='Datu ievade'!$B$365,(1+I378)*((SUM('Datu ievade'!I226:I234)+SUM(Aprekini!I71+Aprekini!I65+Aprekini!I59)*I395+SUM(Aprekini!I24+Aprekini!I25+Aprekini!I26+Aprekini!I27)+SUM(Aprekini!I252,Aprekini!I261)*Aprekini!$B$109)/('Datu ievade'!L278+'Datu ievade'!L287+'Datu ievade'!L294)),)),3)</f>
        <v>0.47</v>
      </c>
      <c r="J390" s="283">
        <f>ROUND(IF('Datu ievade'!$B$363='Datu ievade'!$B$364,(1+J378)*((SUM(J226:J234)+SUM(Aprekini!J59+Aprekini!J65+Aprekini!J71)*J395+SUM(Aprekini!J24+Aprekini!J25+Aprekini!J26+Aprekini!J27)+Aprekini!$B$109*SUM(Aprekini!J252:J253,Aprekini!J261:J262))/('Datu ievade'!M278+'Datu ievade'!M287+'Datu ievade'!M294)),IF('Datu ievade'!$B$363='Datu ievade'!$B$365,(1+J378)*((SUM('Datu ievade'!J226:J234)+SUM(Aprekini!J71+Aprekini!J65+Aprekini!J59)*J395+SUM(Aprekini!J24+Aprekini!J25+Aprekini!J26+Aprekini!J27)+SUM(Aprekini!J252,Aprekini!J261)*Aprekini!$B$109)/('Datu ievade'!M278+'Datu ievade'!M287+'Datu ievade'!M294)),)),3)</f>
        <v>0.47599999999999998</v>
      </c>
      <c r="K390" s="283">
        <f>ROUND(IF('Datu ievade'!$B$363='Datu ievade'!$B$364,(1+K378)*((SUM(K226:K234)+SUM(Aprekini!K59+Aprekini!K65+Aprekini!K71)*K395+SUM(Aprekini!K24+Aprekini!K25+Aprekini!K26+Aprekini!K27)+Aprekini!$B$109*SUM(Aprekini!K252:K253,Aprekini!K261:K262))/('Datu ievade'!N278+'Datu ievade'!N287+'Datu ievade'!N294)),IF('Datu ievade'!$B$363='Datu ievade'!$B$365,(1+K378)*((SUM('Datu ievade'!K226:K234)+SUM(Aprekini!K71+Aprekini!K65+Aprekini!K59)*K395+SUM(Aprekini!K24+Aprekini!K25+Aprekini!K26+Aprekini!K27)+SUM(Aprekini!K252,Aprekini!K261)*Aprekini!$B$109)/('Datu ievade'!N278+'Datu ievade'!N287+'Datu ievade'!N294)),)),3)</f>
        <v>0.48199999999999998</v>
      </c>
      <c r="L390" s="283">
        <f>ROUND(IF('Datu ievade'!$B$363='Datu ievade'!$B$364,(1+L378)*((SUM(L226:L234)+SUM(Aprekini!L59+Aprekini!L65+Aprekini!L71)*L395+SUM(Aprekini!L24+Aprekini!L25+Aprekini!L26+Aprekini!L27)+Aprekini!$B$109*SUM(Aprekini!L252:L253,Aprekini!L261:L262))/('Datu ievade'!O278+'Datu ievade'!O287+'Datu ievade'!O294)),IF('Datu ievade'!$B$363='Datu ievade'!$B$365,(1+L378)*((SUM('Datu ievade'!L226:L234)+SUM(Aprekini!L71+Aprekini!L65+Aprekini!L59)*L395+SUM(Aprekini!L24+Aprekini!L25+Aprekini!L26+Aprekini!L27)+SUM(Aprekini!L252,Aprekini!L261)*Aprekini!$B$109)/('Datu ievade'!O278+'Datu ievade'!O287+'Datu ievade'!O294)),)),3)</f>
        <v>0.48599999999999999</v>
      </c>
      <c r="M390" s="283">
        <f>ROUND(IF('Datu ievade'!$B$363='Datu ievade'!$B$364,(1+M378)*((SUM(M226:M234)+SUM(Aprekini!M59+Aprekini!M65+Aprekini!M71)*M395+SUM(Aprekini!M24+Aprekini!M25+Aprekini!M26+Aprekini!M27)+Aprekini!$B$109*SUM(Aprekini!M252:M253,Aprekini!M261:M262))/('Datu ievade'!P278+'Datu ievade'!P287+'Datu ievade'!P294)),IF('Datu ievade'!$B$363='Datu ievade'!$B$365,(1+M378)*((SUM('Datu ievade'!M226:M234)+SUM(Aprekini!M71+Aprekini!M65+Aprekini!M59)*M395+SUM(Aprekini!M24+Aprekini!M25+Aprekini!M26+Aprekini!M27)+SUM(Aprekini!M252,Aprekini!M261)*Aprekini!$B$109)/('Datu ievade'!P278+'Datu ievade'!P287+'Datu ievade'!P294)),)),3)</f>
        <v>0.49199999999999999</v>
      </c>
      <c r="N390" s="283">
        <f>ROUND(IF('Datu ievade'!$B$363='Datu ievade'!$B$364,(1+N378)*((SUM(N226:N234)+SUM(Aprekini!N59+Aprekini!N65+Aprekini!N71)*N395+SUM(Aprekini!N24+Aprekini!N25+Aprekini!N26+Aprekini!N27)+Aprekini!$B$109*SUM(Aprekini!N252:N253,Aprekini!N261:N262))/('Datu ievade'!Q278+'Datu ievade'!Q287+'Datu ievade'!Q294)),IF('Datu ievade'!$B$363='Datu ievade'!$B$365,(1+N378)*((SUM('Datu ievade'!N226:N234)+SUM(Aprekini!N71+Aprekini!N65+Aprekini!N59)*N395+SUM(Aprekini!N24+Aprekini!N25+Aprekini!N26+Aprekini!N27)+SUM(Aprekini!N252,Aprekini!N261)*Aprekini!$B$109)/('Datu ievade'!Q278+'Datu ievade'!Q287+'Datu ievade'!Q294)),)),3)</f>
        <v>0.498</v>
      </c>
      <c r="O390" s="283">
        <f>ROUND(IF('Datu ievade'!$B$363='Datu ievade'!$B$364,(1+O378)*((SUM(O226:O234)+SUM(Aprekini!O59+Aprekini!O65+Aprekini!O71)*O395+SUM(Aprekini!O24+Aprekini!O25+Aprekini!O26+Aprekini!O27)+Aprekini!$B$109*SUM(Aprekini!O252:O253,Aprekini!O261:O262))/('Datu ievade'!R278+'Datu ievade'!R287+'Datu ievade'!R294)),IF('Datu ievade'!$B$363='Datu ievade'!$B$365,(1+O378)*((SUM('Datu ievade'!O226:O234)+SUM(Aprekini!O71+Aprekini!O65+Aprekini!O59)*O395+SUM(Aprekini!O24+Aprekini!O25+Aprekini!O26+Aprekini!O27)+SUM(Aprekini!O252,Aprekini!O261)*Aprekini!$B$109)/('Datu ievade'!R278+'Datu ievade'!R287+'Datu ievade'!R294)),)),3)</f>
        <v>0.501</v>
      </c>
      <c r="P390" s="283">
        <f>ROUND(IF('Datu ievade'!$B$363='Datu ievade'!$B$364,(1+P378)*((SUM(P226:P234)+SUM(Aprekini!P59+Aprekini!P65+Aprekini!P71)*P395+SUM(Aprekini!P24+Aprekini!P25+Aprekini!P26+Aprekini!P27)+Aprekini!$B$109*SUM(Aprekini!P252:P253,Aprekini!P261:P262))/('Datu ievade'!S278+'Datu ievade'!S287+'Datu ievade'!S294)),IF('Datu ievade'!$B$363='Datu ievade'!$B$365,(1+P378)*((SUM('Datu ievade'!P226:P234)+SUM(Aprekini!P71+Aprekini!P65+Aprekini!P59)*P395+SUM(Aprekini!P24+Aprekini!P25+Aprekini!P26+Aprekini!P27)+SUM(Aprekini!P252,Aprekini!P261)*Aprekini!$B$109)/('Datu ievade'!S278+'Datu ievade'!S287+'Datu ievade'!S294)),)),3)</f>
        <v>0.51</v>
      </c>
      <c r="Q390" s="283">
        <f>ROUND(IF('Datu ievade'!$B$363='Datu ievade'!$B$364,(1+Q378)*((SUM(Q226:Q234)+SUM(Aprekini!Q59+Aprekini!Q65+Aprekini!Q71)*Q395+SUM(Aprekini!Q24+Aprekini!Q25+Aprekini!Q26+Aprekini!Q27)+Aprekini!$B$109*SUM(Aprekini!Q252:Q253,Aprekini!Q261:Q262))/('Datu ievade'!T278+'Datu ievade'!T287+'Datu ievade'!T294)),IF('Datu ievade'!$B$363='Datu ievade'!$B$365,(1+Q378)*((SUM('Datu ievade'!Q226:Q234)+SUM(Aprekini!Q71+Aprekini!Q65+Aprekini!Q59)*Q395+SUM(Aprekini!Q24+Aprekini!Q25+Aprekini!Q26+Aprekini!Q27)+SUM(Aprekini!Q252,Aprekini!Q261)*Aprekini!$B$109)/('Datu ievade'!T278+'Datu ievade'!T287+'Datu ievade'!T294)),)),3)</f>
        <v>0.51900000000000002</v>
      </c>
      <c r="R390" s="283">
        <f>ROUND(IF('Datu ievade'!$B$363='Datu ievade'!$B$364,(1+R378)*((SUM(R226:R234)+SUM(Aprekini!R59+Aprekini!R65+Aprekini!R71)*R395+SUM(Aprekini!R24+Aprekini!R25+Aprekini!R26+Aprekini!R27)+Aprekini!$B$109*SUM(Aprekini!R252:R253,Aprekini!R261:R262))/('Datu ievade'!U278+'Datu ievade'!U287+'Datu ievade'!U294)),IF('Datu ievade'!$B$363='Datu ievade'!$B$365,(1+R378)*((SUM('Datu ievade'!R226:R234)+SUM(Aprekini!R71+Aprekini!R65+Aprekini!R59)*R395+SUM(Aprekini!R24+Aprekini!R25+Aprekini!R26+Aprekini!R27)+SUM(Aprekini!R252,Aprekini!R261)*Aprekini!$B$109)/('Datu ievade'!U278+'Datu ievade'!U287+'Datu ievade'!U294)),)),3)</f>
        <v>0.52700000000000002</v>
      </c>
      <c r="S390" s="283">
        <f>ROUND(IF('Datu ievade'!$B$363='Datu ievade'!$B$364,(1+S378)*((SUM(S226:S234)+SUM(Aprekini!S59+Aprekini!S65+Aprekini!S71)*S395+SUM(Aprekini!S24+Aprekini!S25+Aprekini!S26+Aprekini!S27)+Aprekini!$B$109*SUM(Aprekini!S252:S253,Aprekini!S261:S262))/('Datu ievade'!V278+'Datu ievade'!V287+'Datu ievade'!V294)),IF('Datu ievade'!$B$363='Datu ievade'!$B$365,(1+S378)*((SUM('Datu ievade'!S226:S234)+SUM(Aprekini!S71+Aprekini!S65+Aprekini!S59)*S395+SUM(Aprekini!S24+Aprekini!S25+Aprekini!S26+Aprekini!S27)+SUM(Aprekini!S252,Aprekini!S261)*Aprekini!$B$109)/('Datu ievade'!V278+'Datu ievade'!V287+'Datu ievade'!V294)),)),3)</f>
        <v>0.53600000000000003</v>
      </c>
      <c r="T390" s="283">
        <f>ROUND(IF('Datu ievade'!$B$363='Datu ievade'!$B$364,(1+T378)*((SUM(T226:T234)+SUM(Aprekini!T59+Aprekini!T65+Aprekini!T71)*T395+SUM(Aprekini!T24+Aprekini!T25+Aprekini!T26+Aprekini!T27)+Aprekini!$B$109*SUM(Aprekini!T252:T253,Aprekini!T261:T262))/('Datu ievade'!W278+'Datu ievade'!W287+'Datu ievade'!W294)),IF('Datu ievade'!$B$363='Datu ievade'!$B$365,(1+T378)*((SUM('Datu ievade'!T226:T234)+SUM(Aprekini!T71+Aprekini!T65+Aprekini!T59)*T395+SUM(Aprekini!T24+Aprekini!T25+Aprekini!T26+Aprekini!T27)+SUM(Aprekini!T252,Aprekini!T261)*Aprekini!$B$109)/('Datu ievade'!W278+'Datu ievade'!W287+'Datu ievade'!W294)),)),3)</f>
        <v>0.53700000000000003</v>
      </c>
      <c r="U390" s="283">
        <f>ROUND(IF('Datu ievade'!$B$363='Datu ievade'!$B$364,(1+U378)*((SUM(U226:U234)+SUM(Aprekini!U59+Aprekini!U65+Aprekini!U71)*U395+SUM(Aprekini!U24+Aprekini!U25+Aprekini!U26+Aprekini!U27)+Aprekini!$B$109*SUM(Aprekini!U252:U253,Aprekini!U261:U262))/('Datu ievade'!X278+'Datu ievade'!X287+'Datu ievade'!X294)),IF('Datu ievade'!$B$363='Datu ievade'!$B$365,(1+U378)*((SUM('Datu ievade'!U226:U234)+SUM(Aprekini!U71+Aprekini!U65+Aprekini!U59)*U395+SUM(Aprekini!U24+Aprekini!U25+Aprekini!U26+Aprekini!U27)+SUM(Aprekini!U252,Aprekini!U261)*Aprekini!$B$109)/('Datu ievade'!X278+'Datu ievade'!X287+'Datu ievade'!X294)),)),3)</f>
        <v>0.54300000000000004</v>
      </c>
      <c r="V390" s="283">
        <f>ROUND(IF('Datu ievade'!$B$363='Datu ievade'!$B$364,(1+V378)*((SUM(V226:V234)+SUM(Aprekini!V59+Aprekini!V65+Aprekini!V71)*V395+SUM(Aprekini!V24+Aprekini!V25+Aprekini!V26+Aprekini!V27)+Aprekini!$B$109*SUM(Aprekini!V252:V253,Aprekini!V261:V262))/('Datu ievade'!Y278+'Datu ievade'!Y287+'Datu ievade'!Y294)),IF('Datu ievade'!$B$363='Datu ievade'!$B$365,(1+V378)*((SUM('Datu ievade'!V226:V234)+SUM(Aprekini!V71+Aprekini!V65+Aprekini!V59)*V395+SUM(Aprekini!V24+Aprekini!V25+Aprekini!V26+Aprekini!V27)+SUM(Aprekini!V252,Aprekini!V261)*Aprekini!$B$109)/('Datu ievade'!Y278+'Datu ievade'!Y287+'Datu ievade'!Y294)),)),3)</f>
        <v>0.55300000000000005</v>
      </c>
      <c r="W390" s="283">
        <f>ROUND(IF('Datu ievade'!$B$363='Datu ievade'!$B$364,(1+W378)*((SUM(W226:W234)+SUM(Aprekini!W59+Aprekini!W65+Aprekini!W71)*W395+SUM(Aprekini!W24+Aprekini!W25+Aprekini!W26+Aprekini!W27)+Aprekini!$B$109*SUM(Aprekini!W252:W253,Aprekini!W261:W262))/('Datu ievade'!Z278+'Datu ievade'!Z287+'Datu ievade'!Z294)),IF('Datu ievade'!$B$363='Datu ievade'!$B$365,(1+W378)*((SUM('Datu ievade'!W226:W234)+SUM(Aprekini!W71+Aprekini!W65+Aprekini!W59)*W395+SUM(Aprekini!W24+Aprekini!W25+Aprekini!W26+Aprekini!W27)+SUM(Aprekini!W252,Aprekini!W261)*Aprekini!$B$109)/('Datu ievade'!Z278+'Datu ievade'!Z287+'Datu ievade'!Z294)),)),3)</f>
        <v>0.56299999999999994</v>
      </c>
      <c r="X390" s="283">
        <f>ROUND(IF('Datu ievade'!$B$363='Datu ievade'!$B$364,(1+X378)*((SUM(X226:X234)+SUM(Aprekini!X59+Aprekini!X65+Aprekini!X71)*X395+SUM(Aprekini!X24+Aprekini!X25+Aprekini!X26+Aprekini!X27)+Aprekini!$B$109*SUM(Aprekini!X252:X253,Aprekini!X261:X262))/('Datu ievade'!AA278+'Datu ievade'!AA287+'Datu ievade'!AA294)),IF('Datu ievade'!$B$363='Datu ievade'!$B$365,(1+X378)*((SUM('Datu ievade'!X226:X234)+SUM(Aprekini!X71+Aprekini!X65+Aprekini!X59)*X395+SUM(Aprekini!X24+Aprekini!X25+Aprekini!X26+Aprekini!X27)+SUM(Aprekini!X252,Aprekini!X261)*Aprekini!$B$109)/('Datu ievade'!AA278+'Datu ievade'!AA287+'Datu ievade'!AA294)),)),3)</f>
        <v>0.57299999999999995</v>
      </c>
      <c r="Y390" s="283">
        <f>ROUND(IF('Datu ievade'!$B$363='Datu ievade'!$B$364,(1+Y378)*((SUM(Y226:Y234)+SUM(Aprekini!Y59+Aprekini!Y65+Aprekini!Y71)*Y395+SUM(Aprekini!Y24+Aprekini!Y25+Aprekini!Y26+Aprekini!Y27)+Aprekini!$B$109*SUM(Aprekini!Y252:Y253,Aprekini!Y261:Y262))/('Datu ievade'!AB278+'Datu ievade'!AB287+'Datu ievade'!AB294)),IF('Datu ievade'!$B$363='Datu ievade'!$B$365,(1+Y378)*((SUM('Datu ievade'!Y226:Y234)+SUM(Aprekini!Y71+Aprekini!Y65+Aprekini!Y59)*Y395+SUM(Aprekini!Y24+Aprekini!Y25+Aprekini!Y26+Aprekini!Y27)+SUM(Aprekini!Y252,Aprekini!Y261)*Aprekini!$B$109)/('Datu ievade'!AB278+'Datu ievade'!AB287+'Datu ievade'!AB294)),)),3)</f>
        <v>0.58399999999999996</v>
      </c>
      <c r="Z390" s="283">
        <f>ROUND(IF('Datu ievade'!$B$363='Datu ievade'!$B$364,(1+Z378)*((SUM(Z226:Z234)+SUM(Aprekini!Z59+Aprekini!Z65+Aprekini!Z71)*Z395+SUM(Aprekini!Z24+Aprekini!Z25+Aprekini!Z26+Aprekini!Z27)+Aprekini!$B$109*SUM(Aprekini!Z252:Z253,Aprekini!Z261:Z262))/('Datu ievade'!AC278+'Datu ievade'!AC287+'Datu ievade'!AC294)),IF('Datu ievade'!$B$363='Datu ievade'!$B$365,(1+Z378)*((SUM('Datu ievade'!Z226:Z234)+SUM(Aprekini!Z71+Aprekini!Z65+Aprekini!Z59)*Z395+SUM(Aprekini!Z24+Aprekini!Z25+Aprekini!Z26+Aprekini!Z27)+SUM(Aprekini!Z252,Aprekini!Z261)*Aprekini!$B$109)/('Datu ievade'!AC278+'Datu ievade'!AC287+'Datu ievade'!AC294)),)),3)</f>
        <v>0.59499999999999997</v>
      </c>
      <c r="AA390" s="283">
        <f>ROUND(IF('Datu ievade'!$B$363='Datu ievade'!$B$364,(1+AA378)*((SUM(AA226:AA234)+SUM(Aprekini!AA59+Aprekini!AA65+Aprekini!AA71)*AA395+SUM(Aprekini!AA24+Aprekini!AA25+Aprekini!AA26+Aprekini!AA27)+Aprekini!$B$109*SUM(Aprekini!AA252:AA253,Aprekini!AA261:AA262))/('Datu ievade'!AD278+'Datu ievade'!AD287+'Datu ievade'!AD294)),IF('Datu ievade'!$B$363='Datu ievade'!$B$365,(1+AA378)*((SUM('Datu ievade'!AA226:AA234)+SUM(Aprekini!AA71+Aprekini!AA65+Aprekini!AA59)*AA395+SUM(Aprekini!AA24+Aprekini!AA25+Aprekini!AA26+Aprekini!AA27)+SUM(Aprekini!AA252,Aprekini!AA261)*Aprekini!$B$109)/('Datu ievade'!AD278+'Datu ievade'!AD287+'Datu ievade'!AD294)),)),3)</f>
        <v>0.60599999999999998</v>
      </c>
      <c r="AB390" s="283">
        <f>ROUND(IF('Datu ievade'!$B$363='Datu ievade'!$B$364,(1+AB378)*((SUM(AB226:AB234)+SUM(Aprekini!AB59+Aprekini!AB65+Aprekini!AB71)*AB395+SUM(Aprekini!AB24+Aprekini!AB25+Aprekini!AB26+Aprekini!AB27)+Aprekini!$B$109*SUM(Aprekini!AB252:AB253,Aprekini!AB261:AB262))/('Datu ievade'!AE278+'Datu ievade'!AE287+'Datu ievade'!AE294)),IF('Datu ievade'!$B$363='Datu ievade'!$B$365,(1+AB378)*((SUM('Datu ievade'!AB226:AB234)+SUM(Aprekini!AB71+Aprekini!AB65+Aprekini!AB59)*AB395+SUM(Aprekini!AB24+Aprekini!AB25+Aprekini!AB26+Aprekini!AB27)+SUM(Aprekini!AB252,Aprekini!AB261)*Aprekini!$B$109)/('Datu ievade'!AE278+'Datu ievade'!AE287+'Datu ievade'!AE294)),)),3)</f>
        <v>0.61699999999999999</v>
      </c>
      <c r="AC390" s="283">
        <f>ROUND(IF('Datu ievade'!$B$363='Datu ievade'!$B$364,(1+AC378)*((SUM(AC226:AC234)+SUM(Aprekini!AC59+Aprekini!AC65+Aprekini!AC71)*AC395+SUM(Aprekini!AC24+Aprekini!AC25+Aprekini!AC26+Aprekini!AC27)+Aprekini!$B$109*SUM(Aprekini!AC252:AC253,Aprekini!AC261:AC262))/('Datu ievade'!AF278+'Datu ievade'!AF287+'Datu ievade'!AF294)),IF('Datu ievade'!$B$363='Datu ievade'!$B$365,(1+AC378)*((SUM('Datu ievade'!AC226:AC234)+SUM(Aprekini!AC71+Aprekini!AC65+Aprekini!AC59)*AC395+SUM(Aprekini!AC24+Aprekini!AC25+Aprekini!AC26+Aprekini!AC27)+SUM(Aprekini!AC252,Aprekini!AC261)*Aprekini!$B$109)/('Datu ievade'!AF278+'Datu ievade'!AF287+'Datu ievade'!AF294)),)),3)</f>
        <v>0.627</v>
      </c>
      <c r="AD390" s="283">
        <f>ROUND(IF('Datu ievade'!$B$363='Datu ievade'!$B$364,(1+AD378)*((SUM(AD226:AD234)+SUM(Aprekini!AD59+Aprekini!AD65+Aprekini!AD71)*AD395+SUM(Aprekini!AD24+Aprekini!AD25+Aprekini!AD26+Aprekini!AD27)+Aprekini!$B$109*SUM(Aprekini!AD252:AD253,Aprekini!AD261:AD262))/('Datu ievade'!AG278+'Datu ievade'!AG287+'Datu ievade'!AG294)),IF('Datu ievade'!$B$363='Datu ievade'!$B$365,(1+AD378)*((SUM('Datu ievade'!AD226:AD234)+SUM(Aprekini!AD71+Aprekini!AD65+Aprekini!AD59)*AD395+SUM(Aprekini!AD24+Aprekini!AD25+Aprekini!AD26+Aprekini!AD27)+SUM(Aprekini!AD252,Aprekini!AD261)*Aprekini!$B$109)/('Datu ievade'!AG278+'Datu ievade'!AG287+'Datu ievade'!AG294)),)),3)</f>
        <v>0.63800000000000001</v>
      </c>
      <c r="AE390" s="283">
        <f>ROUND(IF('Datu ievade'!$B$363='Datu ievade'!$B$364,(1+AE378)*((SUM(AE226:AE234)+SUM(Aprekini!AE59+Aprekini!AE65+Aprekini!AE71)*AE395+SUM(Aprekini!AE24+Aprekini!AE25+Aprekini!AE26+Aprekini!AE27)+Aprekini!$B$109*SUM(Aprekini!AE252:AE253,Aprekini!AE261:AE262))/('Datu ievade'!AH278+'Datu ievade'!AH287+'Datu ievade'!AH294)),IF('Datu ievade'!$B$363='Datu ievade'!$B$365,(1+AE378)*((SUM('Datu ievade'!AE226:AE234)+SUM(Aprekini!AE71+Aprekini!AE65+Aprekini!AE59)*AE395+SUM(Aprekini!AE24+Aprekini!AE25+Aprekini!AE26+Aprekini!AE27)+SUM(Aprekini!AE252,Aprekini!AE261)*Aprekini!$B$109)/('Datu ievade'!AH278+'Datu ievade'!AH287+'Datu ievade'!AH294)),)),3)</f>
        <v>0.64900000000000002</v>
      </c>
      <c r="AF390" s="283">
        <f>ROUND(IF('Datu ievade'!$B$363='Datu ievade'!$B$364,(1+AF378)*((SUM(AF226:AF234)+SUM(Aprekini!AF59+Aprekini!AF65+Aprekini!AF71)*AF395+SUM(Aprekini!AF24+Aprekini!AF25+Aprekini!AF26+Aprekini!AF27)+Aprekini!$B$109*SUM(Aprekini!AF252:AF253,Aprekini!AF261:AF262))/('Datu ievade'!AI278+'Datu ievade'!AI287+'Datu ievade'!AI294)),IF('Datu ievade'!$B$363='Datu ievade'!$B$365,(1+AF378)*((SUM('Datu ievade'!AF226:AF234)+SUM(Aprekini!AF71+Aprekini!AF65+Aprekini!AF59)*AF395+SUM(Aprekini!AF24+Aprekini!AF25+Aprekini!AF26+Aprekini!AF27)+SUM(Aprekini!AF252,Aprekini!AF261)*Aprekini!$B$109)/('Datu ievade'!AI278+'Datu ievade'!AI287+'Datu ievade'!AI294)),)),3)</f>
        <v>0.66</v>
      </c>
      <c r="AG390" s="283">
        <f>ROUND(IF('Datu ievade'!$B$363='Datu ievade'!$B$364,(1+AG378)*((SUM(AG226:AG234)+SUM(Aprekini!AG59+Aprekini!AG65+Aprekini!AG71)*AG395+SUM(Aprekini!AG24+Aprekini!AG25+Aprekini!AG26+Aprekini!AG27)+Aprekini!$B$109*SUM(Aprekini!AG252:AG253,Aprekini!AG261:AG262))/('Datu ievade'!AJ278+'Datu ievade'!AJ287+'Datu ievade'!AJ294)),IF('Datu ievade'!$B$363='Datu ievade'!$B$365,(1+AG378)*((SUM('Datu ievade'!AG226:AG234)+SUM(Aprekini!AG71+Aprekini!AG65+Aprekini!AG59)*AG395+SUM(Aprekini!AG24+Aprekini!AG25+Aprekini!AG26+Aprekini!AG27)+SUM(Aprekini!AG252,Aprekini!AG261)*Aprekini!$B$109)/('Datu ievade'!AJ278+'Datu ievade'!AJ287+'Datu ievade'!AJ294)),)),3)</f>
        <v>0.67300000000000004</v>
      </c>
      <c r="AH390" s="283"/>
      <c r="AI390" s="983"/>
      <c r="AU390" s="994">
        <v>3.88</v>
      </c>
    </row>
    <row r="391" spans="1:256" s="8" customFormat="1" x14ac:dyDescent="0.2">
      <c r="A391" s="147" t="s">
        <v>381</v>
      </c>
      <c r="B391" s="283"/>
      <c r="C391" s="152">
        <f t="shared" ref="C391:AG391" si="91">C390-B390</f>
        <v>2.1000000000000019E-2</v>
      </c>
      <c r="D391" s="152">
        <f t="shared" si="91"/>
        <v>1.799999999999996E-2</v>
      </c>
      <c r="E391" s="152">
        <f t="shared" si="91"/>
        <v>8.500000000000002E-2</v>
      </c>
      <c r="F391" s="152">
        <f t="shared" si="91"/>
        <v>9.000000000000008E-3</v>
      </c>
      <c r="G391" s="152">
        <f t="shared" si="91"/>
        <v>6.0000000000000053E-3</v>
      </c>
      <c r="H391" s="152">
        <f t="shared" si="91"/>
        <v>6.0000000000000053E-3</v>
      </c>
      <c r="I391" s="152">
        <f t="shared" si="91"/>
        <v>5.9999999999999498E-3</v>
      </c>
      <c r="J391" s="152">
        <f t="shared" si="91"/>
        <v>6.0000000000000053E-3</v>
      </c>
      <c r="K391" s="152">
        <f t="shared" si="91"/>
        <v>6.0000000000000053E-3</v>
      </c>
      <c r="L391" s="152">
        <f t="shared" si="91"/>
        <v>4.0000000000000036E-3</v>
      </c>
      <c r="M391" s="152">
        <f t="shared" si="91"/>
        <v>6.0000000000000053E-3</v>
      </c>
      <c r="N391" s="152">
        <f t="shared" si="91"/>
        <v>6.0000000000000053E-3</v>
      </c>
      <c r="O391" s="152">
        <f t="shared" si="91"/>
        <v>3.0000000000000027E-3</v>
      </c>
      <c r="P391" s="152">
        <f t="shared" si="91"/>
        <v>9.000000000000008E-3</v>
      </c>
      <c r="Q391" s="152">
        <f t="shared" si="91"/>
        <v>9.000000000000008E-3</v>
      </c>
      <c r="R391" s="152">
        <f t="shared" si="91"/>
        <v>8.0000000000000071E-3</v>
      </c>
      <c r="S391" s="152">
        <f t="shared" si="91"/>
        <v>9.000000000000008E-3</v>
      </c>
      <c r="T391" s="152">
        <f t="shared" si="91"/>
        <v>1.0000000000000009E-3</v>
      </c>
      <c r="U391" s="152">
        <f t="shared" si="91"/>
        <v>6.0000000000000053E-3</v>
      </c>
      <c r="V391" s="152">
        <f t="shared" si="91"/>
        <v>1.0000000000000009E-2</v>
      </c>
      <c r="W391" s="152">
        <f t="shared" si="91"/>
        <v>9.9999999999998979E-3</v>
      </c>
      <c r="X391" s="152">
        <f t="shared" si="91"/>
        <v>1.0000000000000009E-2</v>
      </c>
      <c r="Y391" s="152">
        <f t="shared" si="91"/>
        <v>1.100000000000001E-2</v>
      </c>
      <c r="Z391" s="152">
        <f t="shared" si="91"/>
        <v>1.100000000000001E-2</v>
      </c>
      <c r="AA391" s="152">
        <f t="shared" si="91"/>
        <v>1.100000000000001E-2</v>
      </c>
      <c r="AB391" s="152">
        <f t="shared" si="91"/>
        <v>1.100000000000001E-2</v>
      </c>
      <c r="AC391" s="152">
        <f t="shared" si="91"/>
        <v>1.0000000000000009E-2</v>
      </c>
      <c r="AD391" s="152">
        <f t="shared" si="91"/>
        <v>1.100000000000001E-2</v>
      </c>
      <c r="AE391" s="152">
        <f t="shared" si="91"/>
        <v>1.100000000000001E-2</v>
      </c>
      <c r="AF391" s="152">
        <f t="shared" si="91"/>
        <v>1.100000000000001E-2</v>
      </c>
      <c r="AG391" s="152">
        <f t="shared" si="91"/>
        <v>1.3000000000000012E-2</v>
      </c>
      <c r="AH391" s="152"/>
      <c r="AI391" s="266"/>
      <c r="AJ391" s="466"/>
      <c r="AK391" s="466"/>
      <c r="AL391" s="466"/>
      <c r="AM391" s="466"/>
      <c r="AN391" s="466"/>
      <c r="AO391" s="466"/>
      <c r="AP391" s="466"/>
      <c r="AQ391" s="466"/>
      <c r="AR391" s="466"/>
      <c r="AS391" s="466"/>
      <c r="AT391" s="466"/>
      <c r="AU391" s="994">
        <v>3.89</v>
      </c>
      <c r="AV391" s="466"/>
      <c r="AW391" s="466"/>
      <c r="AX391" s="466"/>
      <c r="AY391" s="466"/>
      <c r="AZ391" s="466"/>
      <c r="BA391" s="466"/>
      <c r="BB391" s="466"/>
      <c r="BC391" s="466"/>
      <c r="BD391" s="466"/>
      <c r="BE391" s="466"/>
      <c r="BF391" s="466"/>
      <c r="BG391" s="466"/>
      <c r="BH391" s="466"/>
      <c r="BI391" s="466"/>
      <c r="BJ391" s="466"/>
      <c r="BK391" s="466"/>
      <c r="BL391" s="466"/>
      <c r="BM391" s="466"/>
      <c r="BN391" s="466"/>
      <c r="BO391" s="466"/>
      <c r="BP391" s="466"/>
      <c r="BQ391" s="466"/>
      <c r="BR391" s="466"/>
      <c r="BS391" s="466"/>
      <c r="BT391" s="466"/>
      <c r="BU391" s="466"/>
      <c r="BV391" s="466"/>
      <c r="BW391" s="466"/>
      <c r="BX391" s="466"/>
      <c r="BY391" s="466"/>
      <c r="BZ391" s="466"/>
      <c r="CA391" s="466"/>
      <c r="CB391" s="466"/>
      <c r="CC391" s="466"/>
      <c r="CD391" s="466"/>
      <c r="CE391" s="466"/>
      <c r="CF391" s="466"/>
      <c r="CG391" s="466"/>
      <c r="CH391" s="466"/>
      <c r="CI391" s="466"/>
      <c r="CJ391" s="466"/>
      <c r="CK391" s="466"/>
      <c r="CL391" s="466"/>
      <c r="CM391" s="466"/>
      <c r="CN391" s="466"/>
      <c r="CO391" s="466"/>
      <c r="CP391" s="466"/>
      <c r="CQ391" s="466"/>
      <c r="CR391" s="466"/>
      <c r="CS391" s="466"/>
      <c r="CT391" s="466"/>
      <c r="CU391" s="466"/>
      <c r="CV391" s="466"/>
      <c r="CW391" s="466"/>
      <c r="CX391" s="466"/>
      <c r="CY391" s="466"/>
      <c r="CZ391" s="466"/>
      <c r="DA391" s="466"/>
      <c r="DB391" s="466"/>
      <c r="DC391" s="466"/>
      <c r="DD391" s="466"/>
      <c r="DE391" s="466"/>
      <c r="DF391" s="466"/>
      <c r="DG391" s="466"/>
      <c r="DH391" s="466"/>
      <c r="DI391" s="466"/>
      <c r="DJ391" s="466"/>
      <c r="DK391" s="466"/>
      <c r="DL391" s="466"/>
      <c r="DM391" s="466"/>
      <c r="DN391" s="466"/>
      <c r="DO391" s="466"/>
      <c r="DP391" s="466"/>
      <c r="DQ391" s="466"/>
      <c r="DR391" s="466"/>
      <c r="DS391" s="466"/>
      <c r="DT391" s="466"/>
      <c r="DU391" s="466"/>
      <c r="DV391" s="466"/>
      <c r="DW391" s="466"/>
      <c r="DX391" s="466"/>
      <c r="DY391" s="466"/>
      <c r="DZ391" s="466"/>
      <c r="EA391" s="466"/>
      <c r="EB391" s="466"/>
      <c r="EC391" s="466"/>
      <c r="ED391" s="466"/>
      <c r="EE391" s="466"/>
      <c r="EF391" s="466"/>
      <c r="EG391" s="466"/>
      <c r="EH391" s="466"/>
      <c r="EI391" s="466"/>
      <c r="EJ391" s="466"/>
      <c r="EK391" s="466"/>
      <c r="EL391" s="466"/>
      <c r="EM391" s="466"/>
      <c r="EN391" s="982"/>
      <c r="EO391" s="982"/>
      <c r="EP391" s="982"/>
      <c r="EQ391" s="982"/>
      <c r="ER391" s="982"/>
      <c r="ES391" s="982"/>
      <c r="ET391" s="982"/>
      <c r="EU391" s="982"/>
      <c r="EV391" s="982"/>
      <c r="EW391" s="982"/>
      <c r="EX391" s="982"/>
      <c r="EY391" s="982"/>
      <c r="EZ391" s="982"/>
      <c r="FA391" s="982"/>
      <c r="FB391" s="982"/>
      <c r="FC391" s="982"/>
      <c r="FD391" s="982"/>
      <c r="FE391" s="982"/>
      <c r="FF391" s="982"/>
      <c r="FG391" s="982"/>
      <c r="FH391" s="982"/>
      <c r="FI391" s="982"/>
      <c r="FJ391" s="982"/>
      <c r="FK391" s="982"/>
      <c r="FL391" s="982"/>
      <c r="FM391" s="982"/>
      <c r="FN391" s="982"/>
      <c r="FO391" s="982"/>
      <c r="FP391" s="982"/>
      <c r="FQ391" s="982"/>
      <c r="FR391" s="982"/>
      <c r="FS391" s="982"/>
      <c r="FT391" s="982"/>
      <c r="FU391" s="982"/>
      <c r="FV391" s="982"/>
      <c r="FW391" s="982"/>
      <c r="FX391" s="982"/>
      <c r="FY391" s="982"/>
      <c r="FZ391" s="982"/>
      <c r="GA391" s="982"/>
      <c r="GB391" s="982"/>
      <c r="GC391" s="982"/>
      <c r="GD391" s="982"/>
      <c r="GE391" s="982"/>
      <c r="GF391" s="982"/>
      <c r="GG391" s="982"/>
      <c r="GH391" s="982"/>
      <c r="GI391" s="982"/>
      <c r="GJ391" s="982"/>
      <c r="GK391" s="982"/>
      <c r="GL391" s="982"/>
      <c r="GM391" s="982"/>
      <c r="GN391" s="982"/>
      <c r="GO391" s="982"/>
      <c r="GP391" s="982"/>
      <c r="GQ391" s="982"/>
      <c r="GR391" s="982"/>
      <c r="GS391" s="982"/>
      <c r="GT391" s="982"/>
      <c r="GU391" s="982"/>
      <c r="GV391" s="982"/>
      <c r="GW391" s="982"/>
      <c r="GX391" s="982"/>
      <c r="GY391" s="982"/>
      <c r="GZ391" s="982"/>
      <c r="HA391" s="982"/>
      <c r="HB391" s="982"/>
      <c r="HC391" s="982"/>
      <c r="HD391" s="982"/>
      <c r="HE391" s="982"/>
      <c r="HF391" s="982"/>
      <c r="HG391" s="982"/>
      <c r="HH391" s="982"/>
      <c r="HI391" s="982"/>
      <c r="HJ391" s="982"/>
      <c r="HK391" s="982"/>
      <c r="HL391" s="982"/>
      <c r="HM391" s="982"/>
      <c r="HN391" s="982"/>
      <c r="HO391" s="982"/>
      <c r="HP391" s="982"/>
      <c r="HQ391" s="982"/>
      <c r="HR391" s="982"/>
      <c r="HS391" s="982"/>
      <c r="HT391" s="982"/>
      <c r="HU391" s="982"/>
      <c r="HV391" s="982"/>
      <c r="HW391" s="982"/>
      <c r="HX391" s="982"/>
      <c r="HY391" s="982"/>
      <c r="HZ391" s="982"/>
      <c r="IA391" s="982"/>
      <c r="IB391" s="982"/>
      <c r="IC391" s="982"/>
      <c r="ID391" s="982"/>
      <c r="IE391" s="982"/>
      <c r="IF391" s="982"/>
      <c r="IG391" s="982"/>
      <c r="IH391" s="982"/>
      <c r="II391" s="982"/>
      <c r="IJ391" s="982"/>
      <c r="IK391" s="982"/>
      <c r="IL391" s="982"/>
      <c r="IM391" s="982"/>
      <c r="IN391" s="982"/>
      <c r="IO391" s="982"/>
      <c r="IP391" s="982"/>
      <c r="IQ391" s="982"/>
      <c r="IR391" s="982"/>
      <c r="IS391" s="982"/>
      <c r="IT391" s="982"/>
      <c r="IU391" s="982"/>
      <c r="IV391" s="982"/>
    </row>
    <row r="392" spans="1:256" s="268" customFormat="1" x14ac:dyDescent="0.2">
      <c r="A392" s="272" t="s">
        <v>382</v>
      </c>
      <c r="B392" s="283"/>
      <c r="C392" s="283">
        <f t="shared" ref="C392:AG392" si="92">C423-C390</f>
        <v>7.1399999999999963E-2</v>
      </c>
      <c r="D392" s="283">
        <f t="shared" si="92"/>
        <v>7.5180000000000025E-2</v>
      </c>
      <c r="E392" s="283">
        <f t="shared" si="92"/>
        <v>9.3030000000000002E-2</v>
      </c>
      <c r="F392" s="283">
        <f t="shared" si="92"/>
        <v>9.4919999999999949E-2</v>
      </c>
      <c r="G392" s="283">
        <f t="shared" si="92"/>
        <v>9.6179999999999988E-2</v>
      </c>
      <c r="H392" s="283">
        <f t="shared" si="92"/>
        <v>9.7440000000000027E-2</v>
      </c>
      <c r="I392" s="283">
        <f t="shared" si="92"/>
        <v>9.870000000000001E-2</v>
      </c>
      <c r="J392" s="283">
        <f t="shared" si="92"/>
        <v>9.9960000000000049E-2</v>
      </c>
      <c r="K392" s="283">
        <f t="shared" si="92"/>
        <v>0.10121999999999998</v>
      </c>
      <c r="L392" s="283">
        <f t="shared" si="92"/>
        <v>0.10205999999999993</v>
      </c>
      <c r="M392" s="283">
        <f t="shared" si="92"/>
        <v>0.10331999999999997</v>
      </c>
      <c r="N392" s="283">
        <f t="shared" si="92"/>
        <v>0.1045799999999999</v>
      </c>
      <c r="O392" s="283">
        <f t="shared" si="92"/>
        <v>0.10520999999999991</v>
      </c>
      <c r="P392" s="283">
        <f t="shared" si="92"/>
        <v>0.10709999999999997</v>
      </c>
      <c r="Q392" s="283">
        <f t="shared" si="92"/>
        <v>0.10898999999999992</v>
      </c>
      <c r="R392" s="283">
        <f t="shared" si="92"/>
        <v>0.11067000000000005</v>
      </c>
      <c r="S392" s="283">
        <f t="shared" si="92"/>
        <v>0.11255999999999999</v>
      </c>
      <c r="T392" s="283">
        <f t="shared" si="92"/>
        <v>0.11277000000000004</v>
      </c>
      <c r="U392" s="283">
        <f t="shared" si="92"/>
        <v>0.11403000000000008</v>
      </c>
      <c r="V392" s="283">
        <f t="shared" si="92"/>
        <v>0.11612999999999996</v>
      </c>
      <c r="W392" s="283">
        <f t="shared" si="92"/>
        <v>0.11822999999999995</v>
      </c>
      <c r="X392" s="283">
        <f t="shared" si="92"/>
        <v>0.12033000000000005</v>
      </c>
      <c r="Y392" s="283">
        <f t="shared" si="92"/>
        <v>0.12263999999999997</v>
      </c>
      <c r="Z392" s="283">
        <f t="shared" si="92"/>
        <v>0.12494999999999989</v>
      </c>
      <c r="AA392" s="283">
        <f t="shared" si="92"/>
        <v>0.12725999999999993</v>
      </c>
      <c r="AB392" s="283">
        <f t="shared" si="92"/>
        <v>0.12956999999999996</v>
      </c>
      <c r="AC392" s="283">
        <f t="shared" si="92"/>
        <v>0.13166999999999995</v>
      </c>
      <c r="AD392" s="283">
        <f t="shared" si="92"/>
        <v>0.13397999999999988</v>
      </c>
      <c r="AE392" s="283">
        <f t="shared" si="92"/>
        <v>0.13628999999999991</v>
      </c>
      <c r="AF392" s="283">
        <f t="shared" si="92"/>
        <v>0.13859999999999995</v>
      </c>
      <c r="AG392" s="283">
        <f t="shared" si="92"/>
        <v>0.14132999999999984</v>
      </c>
      <c r="AH392" s="283"/>
      <c r="AI392" s="266"/>
      <c r="AJ392" s="466"/>
      <c r="AK392" s="466"/>
      <c r="AL392" s="466"/>
      <c r="AM392" s="466"/>
      <c r="AN392" s="466"/>
      <c r="AO392" s="466"/>
      <c r="AP392" s="466"/>
      <c r="AQ392" s="466"/>
      <c r="AR392" s="466"/>
      <c r="AS392" s="466"/>
      <c r="AT392" s="466"/>
      <c r="AU392" s="994">
        <v>3.9</v>
      </c>
      <c r="AV392" s="466"/>
      <c r="AW392" s="466"/>
      <c r="AX392" s="466"/>
      <c r="AY392" s="466"/>
      <c r="AZ392" s="466"/>
      <c r="BA392" s="466"/>
      <c r="BB392" s="466"/>
      <c r="BC392" s="466"/>
      <c r="BD392" s="466"/>
      <c r="BE392" s="466"/>
      <c r="BF392" s="466"/>
      <c r="BG392" s="466"/>
      <c r="BH392" s="466"/>
      <c r="BI392" s="466"/>
      <c r="BJ392" s="466"/>
      <c r="BK392" s="466"/>
      <c r="BL392" s="466"/>
      <c r="BM392" s="466"/>
      <c r="BN392" s="466"/>
      <c r="BO392" s="466"/>
      <c r="BP392" s="466"/>
      <c r="BQ392" s="466"/>
      <c r="BR392" s="466"/>
      <c r="BS392" s="466"/>
      <c r="BT392" s="466"/>
      <c r="BU392" s="466"/>
      <c r="BV392" s="466"/>
      <c r="BW392" s="466"/>
      <c r="BX392" s="466"/>
      <c r="BY392" s="466"/>
      <c r="BZ392" s="466"/>
      <c r="CA392" s="466"/>
      <c r="CB392" s="466"/>
      <c r="CC392" s="466"/>
      <c r="CD392" s="466"/>
      <c r="CE392" s="466"/>
      <c r="CF392" s="466"/>
      <c r="CG392" s="466"/>
      <c r="CH392" s="466"/>
      <c r="CI392" s="466"/>
      <c r="CJ392" s="466"/>
      <c r="CK392" s="466"/>
      <c r="CL392" s="466"/>
      <c r="CM392" s="466"/>
      <c r="CN392" s="466"/>
      <c r="CO392" s="466"/>
      <c r="CP392" s="466"/>
      <c r="CQ392" s="466"/>
      <c r="CR392" s="466"/>
      <c r="CS392" s="466"/>
      <c r="CT392" s="466"/>
      <c r="CU392" s="466"/>
      <c r="CV392" s="466"/>
      <c r="CW392" s="466"/>
      <c r="CX392" s="466"/>
      <c r="CY392" s="466"/>
      <c r="CZ392" s="466"/>
      <c r="DA392" s="466"/>
      <c r="DB392" s="466"/>
      <c r="DC392" s="466"/>
      <c r="DD392" s="466"/>
      <c r="DE392" s="466"/>
      <c r="DF392" s="466"/>
      <c r="DG392" s="466"/>
      <c r="DH392" s="466"/>
      <c r="DI392" s="466"/>
      <c r="DJ392" s="466"/>
      <c r="DK392" s="466"/>
      <c r="DL392" s="466"/>
      <c r="DM392" s="466"/>
      <c r="DN392" s="466"/>
      <c r="DO392" s="466"/>
      <c r="DP392" s="466"/>
      <c r="DQ392" s="466"/>
      <c r="DR392" s="466"/>
      <c r="DS392" s="466"/>
      <c r="DT392" s="466"/>
      <c r="DU392" s="466"/>
      <c r="DV392" s="466"/>
      <c r="DW392" s="466"/>
      <c r="DX392" s="466"/>
      <c r="DY392" s="466"/>
      <c r="DZ392" s="466"/>
      <c r="EA392" s="466"/>
      <c r="EB392" s="466"/>
      <c r="EC392" s="466"/>
      <c r="ED392" s="466"/>
      <c r="EE392" s="466"/>
      <c r="EF392" s="466"/>
      <c r="EG392" s="466"/>
      <c r="EH392" s="466"/>
      <c r="EI392" s="466"/>
      <c r="EJ392" s="466"/>
      <c r="EK392" s="466"/>
      <c r="EL392" s="466"/>
      <c r="EM392" s="466"/>
      <c r="EN392" s="982"/>
      <c r="EO392" s="982"/>
      <c r="EP392" s="982"/>
      <c r="EQ392" s="982"/>
      <c r="ER392" s="982"/>
      <c r="ES392" s="982"/>
      <c r="ET392" s="982"/>
      <c r="EU392" s="982"/>
      <c r="EV392" s="982"/>
      <c r="EW392" s="982"/>
      <c r="EX392" s="982"/>
      <c r="EY392" s="982"/>
      <c r="EZ392" s="982"/>
      <c r="FA392" s="982"/>
      <c r="FB392" s="982"/>
      <c r="FC392" s="982"/>
      <c r="FD392" s="982"/>
      <c r="FE392" s="982"/>
      <c r="FF392" s="982"/>
      <c r="FG392" s="982"/>
      <c r="FH392" s="982"/>
      <c r="FI392" s="982"/>
      <c r="FJ392" s="982"/>
      <c r="FK392" s="982"/>
      <c r="FL392" s="982"/>
      <c r="FM392" s="982"/>
      <c r="FN392" s="982"/>
      <c r="FO392" s="982"/>
      <c r="FP392" s="982"/>
      <c r="FQ392" s="982"/>
      <c r="FR392" s="982"/>
      <c r="FS392" s="982"/>
      <c r="FT392" s="982"/>
      <c r="FU392" s="982"/>
      <c r="FV392" s="982"/>
      <c r="FW392" s="982"/>
      <c r="FX392" s="982"/>
      <c r="FY392" s="982"/>
      <c r="FZ392" s="982"/>
      <c r="GA392" s="982"/>
      <c r="GB392" s="982"/>
      <c r="GC392" s="982"/>
      <c r="GD392" s="982"/>
      <c r="GE392" s="982"/>
      <c r="GF392" s="982"/>
      <c r="GG392" s="982"/>
      <c r="GH392" s="982"/>
      <c r="GI392" s="982"/>
      <c r="GJ392" s="982"/>
      <c r="GK392" s="982"/>
      <c r="GL392" s="982"/>
      <c r="GM392" s="982"/>
      <c r="GN392" s="982"/>
      <c r="GO392" s="982"/>
      <c r="GP392" s="982"/>
      <c r="GQ392" s="982"/>
      <c r="GR392" s="982"/>
      <c r="GS392" s="982"/>
      <c r="GT392" s="982"/>
      <c r="GU392" s="982"/>
      <c r="GV392" s="982"/>
      <c r="GW392" s="982"/>
      <c r="GX392" s="982"/>
      <c r="GY392" s="982"/>
      <c r="GZ392" s="982"/>
      <c r="HA392" s="982"/>
      <c r="HB392" s="982"/>
      <c r="HC392" s="982"/>
      <c r="HD392" s="982"/>
      <c r="HE392" s="982"/>
      <c r="HF392" s="982"/>
      <c r="HG392" s="982"/>
      <c r="HH392" s="982"/>
      <c r="HI392" s="982"/>
      <c r="HJ392" s="982"/>
      <c r="HK392" s="982"/>
      <c r="HL392" s="982"/>
      <c r="HM392" s="982"/>
      <c r="HN392" s="982"/>
      <c r="HO392" s="982"/>
      <c r="HP392" s="982"/>
      <c r="HQ392" s="982"/>
      <c r="HR392" s="982"/>
      <c r="HS392" s="982"/>
      <c r="HT392" s="982"/>
      <c r="HU392" s="982"/>
      <c r="HV392" s="982"/>
      <c r="HW392" s="982"/>
      <c r="HX392" s="982"/>
      <c r="HY392" s="982"/>
      <c r="HZ392" s="982"/>
      <c r="IA392" s="982"/>
      <c r="IB392" s="982"/>
      <c r="IC392" s="982"/>
      <c r="ID392" s="982"/>
      <c r="IE392" s="982"/>
      <c r="IF392" s="982"/>
      <c r="IG392" s="982"/>
      <c r="IH392" s="982"/>
      <c r="II392" s="982"/>
      <c r="IJ392" s="982"/>
      <c r="IK392" s="982"/>
      <c r="IL392" s="982"/>
      <c r="IM392" s="982"/>
      <c r="IN392" s="982"/>
      <c r="IO392" s="982"/>
      <c r="IP392" s="982"/>
      <c r="IQ392" s="982"/>
      <c r="IR392" s="982"/>
      <c r="IS392" s="982"/>
      <c r="IT392" s="982"/>
      <c r="IU392" s="982"/>
      <c r="IV392" s="982"/>
    </row>
    <row r="393" spans="1:256" s="8" customFormat="1" x14ac:dyDescent="0.2">
      <c r="A393" s="147" t="s">
        <v>535</v>
      </c>
      <c r="B393" s="152">
        <f>B390</f>
        <v>0.31900000000000001</v>
      </c>
      <c r="C393" s="152">
        <f>C390</f>
        <v>0.34</v>
      </c>
      <c r="D393" s="152">
        <f t="shared" ref="D393:AG393" si="93">D390</f>
        <v>0.35799999999999998</v>
      </c>
      <c r="E393" s="152">
        <f t="shared" si="93"/>
        <v>0.443</v>
      </c>
      <c r="F393" s="152">
        <f t="shared" si="93"/>
        <v>0.45200000000000001</v>
      </c>
      <c r="G393" s="152">
        <f t="shared" si="93"/>
        <v>0.45800000000000002</v>
      </c>
      <c r="H393" s="152">
        <f t="shared" si="93"/>
        <v>0.46400000000000002</v>
      </c>
      <c r="I393" s="152">
        <f t="shared" si="93"/>
        <v>0.47</v>
      </c>
      <c r="J393" s="152">
        <f t="shared" si="93"/>
        <v>0.47599999999999998</v>
      </c>
      <c r="K393" s="152">
        <f t="shared" si="93"/>
        <v>0.48199999999999998</v>
      </c>
      <c r="L393" s="152">
        <f t="shared" si="93"/>
        <v>0.48599999999999999</v>
      </c>
      <c r="M393" s="152">
        <f t="shared" si="93"/>
        <v>0.49199999999999999</v>
      </c>
      <c r="N393" s="152">
        <f t="shared" si="93"/>
        <v>0.498</v>
      </c>
      <c r="O393" s="152">
        <f t="shared" si="93"/>
        <v>0.501</v>
      </c>
      <c r="P393" s="152">
        <f t="shared" si="93"/>
        <v>0.51</v>
      </c>
      <c r="Q393" s="152">
        <f t="shared" si="93"/>
        <v>0.51900000000000002</v>
      </c>
      <c r="R393" s="152">
        <f t="shared" si="93"/>
        <v>0.52700000000000002</v>
      </c>
      <c r="S393" s="152">
        <f t="shared" si="93"/>
        <v>0.53600000000000003</v>
      </c>
      <c r="T393" s="152">
        <f t="shared" si="93"/>
        <v>0.53700000000000003</v>
      </c>
      <c r="U393" s="152">
        <f t="shared" si="93"/>
        <v>0.54300000000000004</v>
      </c>
      <c r="V393" s="152">
        <f t="shared" si="93"/>
        <v>0.55300000000000005</v>
      </c>
      <c r="W393" s="152">
        <f t="shared" si="93"/>
        <v>0.56299999999999994</v>
      </c>
      <c r="X393" s="152">
        <f t="shared" si="93"/>
        <v>0.57299999999999995</v>
      </c>
      <c r="Y393" s="152">
        <f t="shared" si="93"/>
        <v>0.58399999999999996</v>
      </c>
      <c r="Z393" s="152">
        <f t="shared" si="93"/>
        <v>0.59499999999999997</v>
      </c>
      <c r="AA393" s="152">
        <f t="shared" si="93"/>
        <v>0.60599999999999998</v>
      </c>
      <c r="AB393" s="152">
        <f t="shared" si="93"/>
        <v>0.61699999999999999</v>
      </c>
      <c r="AC393" s="152">
        <f t="shared" si="93"/>
        <v>0.627</v>
      </c>
      <c r="AD393" s="152">
        <f t="shared" si="93"/>
        <v>0.63800000000000001</v>
      </c>
      <c r="AE393" s="152">
        <f t="shared" si="93"/>
        <v>0.64900000000000002</v>
      </c>
      <c r="AF393" s="152">
        <f t="shared" si="93"/>
        <v>0.66</v>
      </c>
      <c r="AG393" s="152">
        <f t="shared" si="93"/>
        <v>0.67300000000000004</v>
      </c>
      <c r="AH393" s="152"/>
      <c r="AI393" s="266"/>
      <c r="AJ393" s="466"/>
      <c r="AK393" s="466"/>
      <c r="AL393" s="466"/>
      <c r="AM393" s="466"/>
      <c r="AN393" s="466"/>
      <c r="AO393" s="466"/>
      <c r="AP393" s="466"/>
      <c r="AQ393" s="466"/>
      <c r="AR393" s="466"/>
      <c r="AS393" s="466"/>
      <c r="AT393" s="466"/>
      <c r="AU393" s="994">
        <v>3.91</v>
      </c>
      <c r="AV393" s="466"/>
      <c r="AW393" s="466"/>
      <c r="AX393" s="466"/>
      <c r="AY393" s="466"/>
      <c r="AZ393" s="466"/>
      <c r="BA393" s="466"/>
      <c r="BB393" s="466"/>
      <c r="BC393" s="466"/>
      <c r="BD393" s="466"/>
      <c r="BE393" s="466"/>
      <c r="BF393" s="466"/>
      <c r="BG393" s="466"/>
      <c r="BH393" s="466"/>
      <c r="BI393" s="466"/>
      <c r="BJ393" s="466"/>
      <c r="BK393" s="466"/>
      <c r="BL393" s="466"/>
      <c r="BM393" s="466"/>
      <c r="BN393" s="466"/>
      <c r="BO393" s="466"/>
      <c r="BP393" s="466"/>
      <c r="BQ393" s="466"/>
      <c r="BR393" s="466"/>
      <c r="BS393" s="466"/>
      <c r="BT393" s="466"/>
      <c r="BU393" s="466"/>
      <c r="BV393" s="466"/>
      <c r="BW393" s="466"/>
      <c r="BX393" s="466"/>
      <c r="BY393" s="466"/>
      <c r="BZ393" s="466"/>
      <c r="CA393" s="466"/>
      <c r="CB393" s="466"/>
      <c r="CC393" s="466"/>
      <c r="CD393" s="466"/>
      <c r="CE393" s="466"/>
      <c r="CF393" s="466"/>
      <c r="CG393" s="466"/>
      <c r="CH393" s="466"/>
      <c r="CI393" s="466"/>
      <c r="CJ393" s="466"/>
      <c r="CK393" s="466"/>
      <c r="CL393" s="466"/>
      <c r="CM393" s="466"/>
      <c r="CN393" s="466"/>
      <c r="CO393" s="466"/>
      <c r="CP393" s="466"/>
      <c r="CQ393" s="466"/>
      <c r="CR393" s="466"/>
      <c r="CS393" s="466"/>
      <c r="CT393" s="466"/>
      <c r="CU393" s="466"/>
      <c r="CV393" s="466"/>
      <c r="CW393" s="466"/>
      <c r="CX393" s="466"/>
      <c r="CY393" s="466"/>
      <c r="CZ393" s="466"/>
      <c r="DA393" s="466"/>
      <c r="DB393" s="466"/>
      <c r="DC393" s="466"/>
      <c r="DD393" s="466"/>
      <c r="DE393" s="466"/>
      <c r="DF393" s="466"/>
      <c r="DG393" s="466"/>
      <c r="DH393" s="466"/>
      <c r="DI393" s="466"/>
      <c r="DJ393" s="466"/>
      <c r="DK393" s="466"/>
      <c r="DL393" s="466"/>
      <c r="DM393" s="466"/>
      <c r="DN393" s="466"/>
      <c r="DO393" s="466"/>
      <c r="DP393" s="466"/>
      <c r="DQ393" s="466"/>
      <c r="DR393" s="466"/>
      <c r="DS393" s="466"/>
      <c r="DT393" s="466"/>
      <c r="DU393" s="466"/>
      <c r="DV393" s="466"/>
      <c r="DW393" s="466"/>
      <c r="DX393" s="466"/>
      <c r="DY393" s="466"/>
      <c r="DZ393" s="466"/>
      <c r="EA393" s="466"/>
      <c r="EB393" s="466"/>
      <c r="EC393" s="466"/>
      <c r="ED393" s="466"/>
      <c r="EE393" s="466"/>
      <c r="EF393" s="466"/>
      <c r="EG393" s="466"/>
      <c r="EH393" s="466"/>
      <c r="EI393" s="466"/>
      <c r="EJ393" s="466"/>
      <c r="EK393" s="466"/>
      <c r="EL393" s="466"/>
      <c r="EM393" s="466"/>
      <c r="EN393" s="982"/>
      <c r="EO393" s="982"/>
      <c r="EP393" s="982"/>
      <c r="EQ393" s="982"/>
      <c r="ER393" s="982"/>
      <c r="ES393" s="982"/>
      <c r="ET393" s="982"/>
      <c r="EU393" s="982"/>
      <c r="EV393" s="982"/>
      <c r="EW393" s="982"/>
      <c r="EX393" s="982"/>
      <c r="EY393" s="982"/>
      <c r="EZ393" s="982"/>
      <c r="FA393" s="982"/>
      <c r="FB393" s="982"/>
      <c r="FC393" s="982"/>
      <c r="FD393" s="982"/>
      <c r="FE393" s="982"/>
      <c r="FF393" s="982"/>
      <c r="FG393" s="982"/>
      <c r="FH393" s="982"/>
      <c r="FI393" s="982"/>
      <c r="FJ393" s="982"/>
      <c r="FK393" s="982"/>
      <c r="FL393" s="982"/>
      <c r="FM393" s="982"/>
      <c r="FN393" s="982"/>
      <c r="FO393" s="982"/>
      <c r="FP393" s="982"/>
      <c r="FQ393" s="982"/>
      <c r="FR393" s="982"/>
      <c r="FS393" s="982"/>
      <c r="FT393" s="982"/>
      <c r="FU393" s="982"/>
      <c r="FV393" s="982"/>
      <c r="FW393" s="982"/>
      <c r="FX393" s="982"/>
      <c r="FY393" s="982"/>
      <c r="FZ393" s="982"/>
      <c r="GA393" s="982"/>
      <c r="GB393" s="982"/>
      <c r="GC393" s="982"/>
      <c r="GD393" s="982"/>
      <c r="GE393" s="982"/>
      <c r="GF393" s="982"/>
      <c r="GG393" s="982"/>
      <c r="GH393" s="982"/>
      <c r="GI393" s="982"/>
      <c r="GJ393" s="982"/>
      <c r="GK393" s="982"/>
      <c r="GL393" s="982"/>
      <c r="GM393" s="982"/>
      <c r="GN393" s="982"/>
      <c r="GO393" s="982"/>
      <c r="GP393" s="982"/>
      <c r="GQ393" s="982"/>
      <c r="GR393" s="982"/>
      <c r="GS393" s="982"/>
      <c r="GT393" s="982"/>
      <c r="GU393" s="982"/>
      <c r="GV393" s="982"/>
      <c r="GW393" s="982"/>
      <c r="GX393" s="982"/>
      <c r="GY393" s="982"/>
      <c r="GZ393" s="982"/>
      <c r="HA393" s="982"/>
      <c r="HB393" s="982"/>
      <c r="HC393" s="982"/>
      <c r="HD393" s="982"/>
      <c r="HE393" s="982"/>
      <c r="HF393" s="982"/>
      <c r="HG393" s="982"/>
      <c r="HH393" s="982"/>
      <c r="HI393" s="982"/>
      <c r="HJ393" s="982"/>
      <c r="HK393" s="982"/>
      <c r="HL393" s="982"/>
      <c r="HM393" s="982"/>
      <c r="HN393" s="982"/>
      <c r="HO393" s="982"/>
      <c r="HP393" s="982"/>
      <c r="HQ393" s="982"/>
      <c r="HR393" s="982"/>
      <c r="HS393" s="982"/>
      <c r="HT393" s="982"/>
      <c r="HU393" s="982"/>
      <c r="HV393" s="982"/>
      <c r="HW393" s="982"/>
      <c r="HX393" s="982"/>
      <c r="HY393" s="982"/>
      <c r="HZ393" s="982"/>
      <c r="IA393" s="982"/>
      <c r="IB393" s="982"/>
      <c r="IC393" s="982"/>
      <c r="ID393" s="982"/>
      <c r="IE393" s="982"/>
      <c r="IF393" s="982"/>
      <c r="IG393" s="982"/>
      <c r="IH393" s="982"/>
      <c r="II393" s="982"/>
      <c r="IJ393" s="982"/>
      <c r="IK393" s="982"/>
      <c r="IL393" s="982"/>
      <c r="IM393" s="982"/>
      <c r="IN393" s="982"/>
      <c r="IO393" s="982"/>
      <c r="IP393" s="982"/>
      <c r="IQ393" s="982"/>
      <c r="IR393" s="982"/>
      <c r="IS393" s="982"/>
      <c r="IT393" s="982"/>
      <c r="IU393" s="982"/>
      <c r="IV393" s="982"/>
    </row>
    <row r="394" spans="1:256" s="8" customFormat="1" x14ac:dyDescent="0.2">
      <c r="A394" s="157" t="s">
        <v>367</v>
      </c>
      <c r="B394" s="149">
        <f>B389+B382</f>
        <v>0.6</v>
      </c>
      <c r="C394" s="149">
        <f>C389+C382</f>
        <v>0.70300000000000007</v>
      </c>
      <c r="D394" s="149">
        <f t="shared" ref="D394:AG394" si="94">D389+D382</f>
        <v>0.73599999999999999</v>
      </c>
      <c r="E394" s="149">
        <f t="shared" si="94"/>
        <v>0.93899999999999995</v>
      </c>
      <c r="F394" s="149">
        <f t="shared" si="94"/>
        <v>0.95699999999999996</v>
      </c>
      <c r="G394" s="149">
        <f t="shared" si="94"/>
        <v>0.96500000000000008</v>
      </c>
      <c r="H394" s="149">
        <f t="shared" si="94"/>
        <v>0.97400000000000009</v>
      </c>
      <c r="I394" s="149">
        <f t="shared" si="94"/>
        <v>0.98599999999999999</v>
      </c>
      <c r="J394" s="149">
        <f t="shared" si="94"/>
        <v>0.998</v>
      </c>
      <c r="K394" s="149">
        <f t="shared" si="94"/>
        <v>1.0099999999999998</v>
      </c>
      <c r="L394" s="149">
        <f t="shared" si="94"/>
        <v>1.036</v>
      </c>
      <c r="M394" s="149">
        <f t="shared" si="94"/>
        <v>1.048</v>
      </c>
      <c r="N394" s="149">
        <f t="shared" si="94"/>
        <v>1.056</v>
      </c>
      <c r="O394" s="149">
        <f t="shared" si="94"/>
        <v>1.0649999999999997</v>
      </c>
      <c r="P394" s="149">
        <f t="shared" si="94"/>
        <v>1.0760000000000001</v>
      </c>
      <c r="Q394" s="149">
        <f t="shared" si="94"/>
        <v>1.093</v>
      </c>
      <c r="R394" s="149">
        <f t="shared" si="94"/>
        <v>1.1099999999999999</v>
      </c>
      <c r="S394" s="149">
        <f t="shared" si="94"/>
        <v>1.1200000000000001</v>
      </c>
      <c r="T394" s="149">
        <f t="shared" si="94"/>
        <v>1.121</v>
      </c>
      <c r="U394" s="149">
        <f t="shared" si="94"/>
        <v>1.137</v>
      </c>
      <c r="V394" s="149">
        <f t="shared" si="94"/>
        <v>1.157</v>
      </c>
      <c r="W394" s="149">
        <f t="shared" si="94"/>
        <v>1.1779999999999999</v>
      </c>
      <c r="X394" s="149">
        <f t="shared" si="94"/>
        <v>1.1990000000000003</v>
      </c>
      <c r="Y394" s="149">
        <f t="shared" si="94"/>
        <v>1.2209999999999999</v>
      </c>
      <c r="Z394" s="149">
        <f t="shared" si="94"/>
        <v>1.2430000000000001</v>
      </c>
      <c r="AA394" s="149">
        <f t="shared" si="94"/>
        <v>1.2649999999999999</v>
      </c>
      <c r="AB394" s="149">
        <f t="shared" si="94"/>
        <v>1.2879999999999998</v>
      </c>
      <c r="AC394" s="149">
        <f t="shared" si="94"/>
        <v>1.3090000000000002</v>
      </c>
      <c r="AD394" s="149">
        <f t="shared" si="94"/>
        <v>1.331</v>
      </c>
      <c r="AE394" s="149">
        <f t="shared" si="94"/>
        <v>1.3529999999999998</v>
      </c>
      <c r="AF394" s="149">
        <f t="shared" si="94"/>
        <v>1.375</v>
      </c>
      <c r="AG394" s="149">
        <f t="shared" si="94"/>
        <v>1.4020000000000001</v>
      </c>
      <c r="AH394" s="263"/>
      <c r="AI394" s="267"/>
      <c r="AJ394" s="466"/>
      <c r="AK394" s="466"/>
      <c r="AL394" s="466"/>
      <c r="AM394" s="466"/>
      <c r="AN394" s="466"/>
      <c r="AO394" s="466"/>
      <c r="AP394" s="466"/>
      <c r="AQ394" s="466"/>
      <c r="AR394" s="466"/>
      <c r="AS394" s="466"/>
      <c r="AT394" s="466"/>
      <c r="AU394" s="994">
        <v>3.92</v>
      </c>
      <c r="AV394" s="466"/>
      <c r="AW394" s="466"/>
      <c r="AX394" s="466"/>
      <c r="AY394" s="466"/>
      <c r="AZ394" s="466"/>
      <c r="BA394" s="466"/>
      <c r="BB394" s="466"/>
      <c r="BC394" s="466"/>
      <c r="BD394" s="466"/>
      <c r="BE394" s="466"/>
      <c r="BF394" s="466"/>
      <c r="BG394" s="466"/>
      <c r="BH394" s="466"/>
      <c r="BI394" s="466"/>
      <c r="BJ394" s="466"/>
      <c r="BK394" s="466"/>
      <c r="BL394" s="466"/>
      <c r="BM394" s="466"/>
      <c r="BN394" s="466"/>
      <c r="BO394" s="466"/>
      <c r="BP394" s="466"/>
      <c r="BQ394" s="466"/>
      <c r="BR394" s="466"/>
      <c r="BS394" s="466"/>
      <c r="BT394" s="466"/>
      <c r="BU394" s="466"/>
      <c r="BV394" s="466"/>
      <c r="BW394" s="466"/>
      <c r="BX394" s="466"/>
      <c r="BY394" s="466"/>
      <c r="BZ394" s="466"/>
      <c r="CA394" s="466"/>
      <c r="CB394" s="466"/>
      <c r="CC394" s="466"/>
      <c r="CD394" s="466"/>
      <c r="CE394" s="466"/>
      <c r="CF394" s="466"/>
      <c r="CG394" s="466"/>
      <c r="CH394" s="466"/>
      <c r="CI394" s="466"/>
      <c r="CJ394" s="466"/>
      <c r="CK394" s="466"/>
      <c r="CL394" s="466"/>
      <c r="CM394" s="466"/>
      <c r="CN394" s="466"/>
      <c r="CO394" s="466"/>
      <c r="CP394" s="466"/>
      <c r="CQ394" s="466"/>
      <c r="CR394" s="466"/>
      <c r="CS394" s="466"/>
      <c r="CT394" s="466"/>
      <c r="CU394" s="466"/>
      <c r="CV394" s="466"/>
      <c r="CW394" s="466"/>
      <c r="CX394" s="466"/>
      <c r="CY394" s="466"/>
      <c r="CZ394" s="466"/>
      <c r="DA394" s="466"/>
      <c r="DB394" s="466"/>
      <c r="DC394" s="466"/>
      <c r="DD394" s="466"/>
      <c r="DE394" s="466"/>
      <c r="DF394" s="466"/>
      <c r="DG394" s="466"/>
      <c r="DH394" s="466"/>
      <c r="DI394" s="466"/>
      <c r="DJ394" s="466"/>
      <c r="DK394" s="466"/>
      <c r="DL394" s="466"/>
      <c r="DM394" s="466"/>
      <c r="DN394" s="466"/>
      <c r="DO394" s="466"/>
      <c r="DP394" s="466"/>
      <c r="DQ394" s="466"/>
      <c r="DR394" s="466"/>
      <c r="DS394" s="466"/>
      <c r="DT394" s="466"/>
      <c r="DU394" s="466"/>
      <c r="DV394" s="466"/>
      <c r="DW394" s="466"/>
      <c r="DX394" s="466"/>
      <c r="DY394" s="466"/>
      <c r="DZ394" s="466"/>
      <c r="EA394" s="466"/>
      <c r="EB394" s="466"/>
      <c r="EC394" s="466"/>
      <c r="ED394" s="466"/>
      <c r="EE394" s="466"/>
      <c r="EF394" s="466"/>
      <c r="EG394" s="466"/>
      <c r="EH394" s="466"/>
      <c r="EI394" s="466"/>
      <c r="EJ394" s="466"/>
      <c r="EK394" s="466"/>
      <c r="EL394" s="466"/>
      <c r="EM394" s="466"/>
      <c r="EN394" s="982"/>
      <c r="EO394" s="982"/>
      <c r="EP394" s="982"/>
      <c r="EQ394" s="982"/>
      <c r="ER394" s="982"/>
      <c r="ES394" s="982"/>
      <c r="ET394" s="982"/>
      <c r="EU394" s="982"/>
      <c r="EV394" s="982"/>
      <c r="EW394" s="982"/>
      <c r="EX394" s="982"/>
      <c r="EY394" s="982"/>
      <c r="EZ394" s="982"/>
      <c r="FA394" s="982"/>
      <c r="FB394" s="982"/>
      <c r="FC394" s="982"/>
      <c r="FD394" s="982"/>
      <c r="FE394" s="982"/>
      <c r="FF394" s="982"/>
      <c r="FG394" s="982"/>
      <c r="FH394" s="982"/>
      <c r="FI394" s="982"/>
      <c r="FJ394" s="982"/>
      <c r="FK394" s="982"/>
      <c r="FL394" s="982"/>
      <c r="FM394" s="982"/>
      <c r="FN394" s="982"/>
      <c r="FO394" s="982"/>
      <c r="FP394" s="982"/>
      <c r="FQ394" s="982"/>
      <c r="FR394" s="982"/>
      <c r="FS394" s="982"/>
      <c r="FT394" s="982"/>
      <c r="FU394" s="982"/>
      <c r="FV394" s="982"/>
      <c r="FW394" s="982"/>
      <c r="FX394" s="982"/>
      <c r="FY394" s="982"/>
      <c r="FZ394" s="982"/>
      <c r="GA394" s="982"/>
      <c r="GB394" s="982"/>
      <c r="GC394" s="982"/>
      <c r="GD394" s="982"/>
      <c r="GE394" s="982"/>
      <c r="GF394" s="982"/>
      <c r="GG394" s="982"/>
      <c r="GH394" s="982"/>
      <c r="GI394" s="982"/>
      <c r="GJ394" s="982"/>
      <c r="GK394" s="982"/>
      <c r="GL394" s="982"/>
      <c r="GM394" s="982"/>
      <c r="GN394" s="982"/>
      <c r="GO394" s="982"/>
      <c r="GP394" s="982"/>
      <c r="GQ394" s="982"/>
      <c r="GR394" s="982"/>
      <c r="GS394" s="982"/>
      <c r="GT394" s="982"/>
      <c r="GU394" s="982"/>
      <c r="GV394" s="982"/>
      <c r="GW394" s="982"/>
      <c r="GX394" s="982"/>
      <c r="GY394" s="982"/>
      <c r="GZ394" s="982"/>
      <c r="HA394" s="982"/>
      <c r="HB394" s="982"/>
      <c r="HC394" s="982"/>
      <c r="HD394" s="982"/>
      <c r="HE394" s="982"/>
      <c r="HF394" s="982"/>
      <c r="HG394" s="982"/>
      <c r="HH394" s="982"/>
      <c r="HI394" s="982"/>
      <c r="HJ394" s="982"/>
      <c r="HK394" s="982"/>
      <c r="HL394" s="982"/>
      <c r="HM394" s="982"/>
      <c r="HN394" s="982"/>
      <c r="HO394" s="982"/>
      <c r="HP394" s="982"/>
      <c r="HQ394" s="982"/>
      <c r="HR394" s="982"/>
      <c r="HS394" s="982"/>
      <c r="HT394" s="982"/>
      <c r="HU394" s="982"/>
      <c r="HV394" s="982"/>
      <c r="HW394" s="982"/>
      <c r="HX394" s="982"/>
      <c r="HY394" s="982"/>
      <c r="HZ394" s="982"/>
      <c r="IA394" s="982"/>
      <c r="IB394" s="982"/>
      <c r="IC394" s="982"/>
      <c r="ID394" s="982"/>
      <c r="IE394" s="982"/>
      <c r="IF394" s="982"/>
      <c r="IG394" s="982"/>
      <c r="IH394" s="982"/>
      <c r="II394" s="982"/>
      <c r="IJ394" s="982"/>
      <c r="IK394" s="982"/>
      <c r="IL394" s="982"/>
      <c r="IM394" s="982"/>
      <c r="IN394" s="982"/>
      <c r="IO394" s="982"/>
      <c r="IP394" s="982"/>
      <c r="IQ394" s="982"/>
      <c r="IR394" s="982"/>
      <c r="IS394" s="982"/>
      <c r="IT394" s="982"/>
      <c r="IU394" s="982"/>
      <c r="IV394" s="982"/>
    </row>
    <row r="395" spans="1:256" s="8" customFormat="1" x14ac:dyDescent="0.2">
      <c r="A395" s="923" t="s">
        <v>517</v>
      </c>
      <c r="B395" s="920">
        <v>0</v>
      </c>
      <c r="C395" s="920">
        <v>0</v>
      </c>
      <c r="D395" s="920">
        <v>0</v>
      </c>
      <c r="E395" s="920">
        <v>0.25</v>
      </c>
      <c r="F395" s="920">
        <v>0.25</v>
      </c>
      <c r="G395" s="920">
        <v>0.25</v>
      </c>
      <c r="H395" s="920">
        <v>0.25</v>
      </c>
      <c r="I395" s="920">
        <v>0.25</v>
      </c>
      <c r="J395" s="920">
        <v>0.25</v>
      </c>
      <c r="K395" s="920">
        <v>0.45</v>
      </c>
      <c r="L395" s="920">
        <v>0.55000000000000004</v>
      </c>
      <c r="M395" s="920">
        <v>0.55000000000000004</v>
      </c>
      <c r="N395" s="920">
        <v>0.55000000000000004</v>
      </c>
      <c r="O395" s="920">
        <v>0.6</v>
      </c>
      <c r="P395" s="920">
        <v>0.6</v>
      </c>
      <c r="Q395" s="920">
        <v>0.6</v>
      </c>
      <c r="R395" s="920">
        <v>0.6</v>
      </c>
      <c r="S395" s="920">
        <v>0.6</v>
      </c>
      <c r="T395" s="920">
        <v>1.4</v>
      </c>
      <c r="U395" s="920">
        <v>1.3</v>
      </c>
      <c r="V395" s="920">
        <v>1.3</v>
      </c>
      <c r="W395" s="920">
        <v>1.3</v>
      </c>
      <c r="X395" s="920">
        <v>1.3</v>
      </c>
      <c r="Y395" s="920">
        <v>1.3</v>
      </c>
      <c r="Z395" s="920">
        <v>1.3</v>
      </c>
      <c r="AA395" s="920">
        <v>1.3</v>
      </c>
      <c r="AB395" s="920">
        <v>1.3</v>
      </c>
      <c r="AC395" s="920">
        <v>1.3</v>
      </c>
      <c r="AD395" s="920">
        <v>1.3</v>
      </c>
      <c r="AE395" s="920">
        <v>1.3</v>
      </c>
      <c r="AF395" s="920">
        <v>1.3</v>
      </c>
      <c r="AG395" s="920">
        <v>1.3</v>
      </c>
      <c r="AH395" s="920"/>
      <c r="AI395" s="267"/>
      <c r="AJ395" s="466"/>
      <c r="AK395" s="466"/>
      <c r="AL395" s="466"/>
      <c r="AM395" s="466"/>
      <c r="AN395" s="466"/>
      <c r="AO395" s="466"/>
      <c r="AP395" s="466"/>
      <c r="AQ395" s="466"/>
      <c r="AR395" s="466"/>
      <c r="AS395" s="466"/>
      <c r="AT395" s="466"/>
      <c r="AU395" s="994">
        <v>3.93</v>
      </c>
      <c r="AV395" s="466"/>
      <c r="AW395" s="466"/>
      <c r="AX395" s="466"/>
      <c r="AY395" s="466"/>
      <c r="AZ395" s="466"/>
      <c r="BA395" s="466"/>
      <c r="BB395" s="466"/>
      <c r="BC395" s="466"/>
      <c r="BD395" s="466"/>
      <c r="BE395" s="466"/>
      <c r="BF395" s="466"/>
      <c r="BG395" s="466"/>
      <c r="BH395" s="466"/>
      <c r="BI395" s="466"/>
      <c r="BJ395" s="466"/>
      <c r="BK395" s="466"/>
      <c r="BL395" s="466"/>
      <c r="BM395" s="466"/>
      <c r="BN395" s="466"/>
      <c r="BO395" s="466"/>
      <c r="BP395" s="466"/>
      <c r="BQ395" s="466"/>
      <c r="BR395" s="466"/>
      <c r="BS395" s="466"/>
      <c r="BT395" s="466"/>
      <c r="BU395" s="466"/>
      <c r="BV395" s="466"/>
      <c r="BW395" s="466"/>
      <c r="BX395" s="466"/>
      <c r="BY395" s="466"/>
      <c r="BZ395" s="466"/>
      <c r="CA395" s="466"/>
      <c r="CB395" s="466"/>
      <c r="CC395" s="466"/>
      <c r="CD395" s="466"/>
      <c r="CE395" s="466"/>
      <c r="CF395" s="466"/>
      <c r="CG395" s="466"/>
      <c r="CH395" s="466"/>
      <c r="CI395" s="466"/>
      <c r="CJ395" s="466"/>
      <c r="CK395" s="466"/>
      <c r="CL395" s="466"/>
      <c r="CM395" s="466"/>
      <c r="CN395" s="466"/>
      <c r="CO395" s="466"/>
      <c r="CP395" s="466"/>
      <c r="CQ395" s="466"/>
      <c r="CR395" s="466"/>
      <c r="CS395" s="466"/>
      <c r="CT395" s="466"/>
      <c r="CU395" s="466"/>
      <c r="CV395" s="466"/>
      <c r="CW395" s="466"/>
      <c r="CX395" s="466"/>
      <c r="CY395" s="466"/>
      <c r="CZ395" s="466"/>
      <c r="DA395" s="466"/>
      <c r="DB395" s="466"/>
      <c r="DC395" s="466"/>
      <c r="DD395" s="466"/>
      <c r="DE395" s="466"/>
      <c r="DF395" s="466"/>
      <c r="DG395" s="466"/>
      <c r="DH395" s="466"/>
      <c r="DI395" s="466"/>
      <c r="DJ395" s="466"/>
      <c r="DK395" s="466"/>
      <c r="DL395" s="466"/>
      <c r="DM395" s="466"/>
      <c r="DN395" s="466"/>
      <c r="DO395" s="466"/>
      <c r="DP395" s="466"/>
      <c r="DQ395" s="466"/>
      <c r="DR395" s="466"/>
      <c r="DS395" s="466"/>
      <c r="DT395" s="466"/>
      <c r="DU395" s="466"/>
      <c r="DV395" s="466"/>
      <c r="DW395" s="466"/>
      <c r="DX395" s="466"/>
      <c r="DY395" s="466"/>
      <c r="DZ395" s="466"/>
      <c r="EA395" s="466"/>
      <c r="EB395" s="466"/>
      <c r="EC395" s="466"/>
      <c r="ED395" s="466"/>
      <c r="EE395" s="466"/>
      <c r="EF395" s="466"/>
      <c r="EG395" s="466"/>
      <c r="EH395" s="466"/>
      <c r="EI395" s="466"/>
      <c r="EJ395" s="466"/>
      <c r="EK395" s="466"/>
      <c r="EL395" s="466"/>
      <c r="EM395" s="466"/>
      <c r="EN395" s="982"/>
      <c r="EO395" s="982"/>
      <c r="EP395" s="982"/>
      <c r="EQ395" s="982"/>
      <c r="ER395" s="982"/>
      <c r="ES395" s="982"/>
      <c r="ET395" s="982"/>
      <c r="EU395" s="982"/>
      <c r="EV395" s="982"/>
      <c r="EW395" s="982"/>
      <c r="EX395" s="982"/>
      <c r="EY395" s="982"/>
      <c r="EZ395" s="982"/>
      <c r="FA395" s="982"/>
      <c r="FB395" s="982"/>
      <c r="FC395" s="982"/>
      <c r="FD395" s="982"/>
      <c r="FE395" s="982"/>
      <c r="FF395" s="982"/>
      <c r="FG395" s="982"/>
      <c r="FH395" s="982"/>
      <c r="FI395" s="982"/>
      <c r="FJ395" s="982"/>
      <c r="FK395" s="982"/>
      <c r="FL395" s="982"/>
      <c r="FM395" s="982"/>
      <c r="FN395" s="982"/>
      <c r="FO395" s="982"/>
      <c r="FP395" s="982"/>
      <c r="FQ395" s="982"/>
      <c r="FR395" s="982"/>
      <c r="FS395" s="982"/>
      <c r="FT395" s="982"/>
      <c r="FU395" s="982"/>
      <c r="FV395" s="982"/>
      <c r="FW395" s="982"/>
      <c r="FX395" s="982"/>
      <c r="FY395" s="982"/>
      <c r="FZ395" s="982"/>
      <c r="GA395" s="982"/>
      <c r="GB395" s="982"/>
      <c r="GC395" s="982"/>
      <c r="GD395" s="982"/>
      <c r="GE395" s="982"/>
      <c r="GF395" s="982"/>
      <c r="GG395" s="982"/>
      <c r="GH395" s="982"/>
      <c r="GI395" s="982"/>
      <c r="GJ395" s="982"/>
      <c r="GK395" s="982"/>
      <c r="GL395" s="982"/>
      <c r="GM395" s="982"/>
      <c r="GN395" s="982"/>
      <c r="GO395" s="982"/>
      <c r="GP395" s="982"/>
      <c r="GQ395" s="982"/>
      <c r="GR395" s="982"/>
      <c r="GS395" s="982"/>
      <c r="GT395" s="982"/>
      <c r="GU395" s="982"/>
      <c r="GV395" s="982"/>
      <c r="GW395" s="982"/>
      <c r="GX395" s="982"/>
      <c r="GY395" s="982"/>
      <c r="GZ395" s="982"/>
      <c r="HA395" s="982"/>
      <c r="HB395" s="982"/>
      <c r="HC395" s="982"/>
      <c r="HD395" s="982"/>
      <c r="HE395" s="982"/>
      <c r="HF395" s="982"/>
      <c r="HG395" s="982"/>
      <c r="HH395" s="982"/>
      <c r="HI395" s="982"/>
      <c r="HJ395" s="982"/>
      <c r="HK395" s="982"/>
      <c r="HL395" s="982"/>
      <c r="HM395" s="982"/>
      <c r="HN395" s="982"/>
      <c r="HO395" s="982"/>
      <c r="HP395" s="982"/>
      <c r="HQ395" s="982"/>
      <c r="HR395" s="982"/>
      <c r="HS395" s="982"/>
      <c r="HT395" s="982"/>
      <c r="HU395" s="982"/>
      <c r="HV395" s="982"/>
      <c r="HW395" s="982"/>
      <c r="HX395" s="982"/>
      <c r="HY395" s="982"/>
      <c r="HZ395" s="982"/>
      <c r="IA395" s="982"/>
      <c r="IB395" s="982"/>
      <c r="IC395" s="982"/>
      <c r="ID395" s="982"/>
      <c r="IE395" s="982"/>
      <c r="IF395" s="982"/>
      <c r="IG395" s="982"/>
      <c r="IH395" s="982"/>
      <c r="II395" s="982"/>
      <c r="IJ395" s="982"/>
      <c r="IK395" s="982"/>
      <c r="IL395" s="982"/>
      <c r="IM395" s="982"/>
      <c r="IN395" s="982"/>
      <c r="IO395" s="982"/>
      <c r="IP395" s="982"/>
      <c r="IQ395" s="982"/>
      <c r="IR395" s="982"/>
      <c r="IS395" s="982"/>
      <c r="IT395" s="982"/>
      <c r="IU395" s="982"/>
      <c r="IV395" s="982"/>
    </row>
    <row r="396" spans="1:256" s="558" customFormat="1" x14ac:dyDescent="0.2">
      <c r="A396" s="552" t="s">
        <v>395</v>
      </c>
      <c r="B396" s="989"/>
      <c r="C396" s="989"/>
      <c r="D396" s="989"/>
      <c r="E396" s="989"/>
      <c r="F396" s="989"/>
      <c r="G396" s="989"/>
      <c r="H396" s="989"/>
      <c r="I396" s="989"/>
      <c r="J396" s="989"/>
      <c r="K396" s="989"/>
      <c r="L396" s="989"/>
      <c r="M396" s="989"/>
      <c r="N396" s="989"/>
      <c r="O396" s="989"/>
      <c r="P396" s="989"/>
      <c r="Q396" s="989"/>
      <c r="R396" s="989"/>
      <c r="S396" s="989"/>
      <c r="T396" s="989"/>
      <c r="U396" s="989"/>
      <c r="V396" s="989"/>
      <c r="W396" s="989"/>
      <c r="X396" s="989"/>
      <c r="Y396" s="989"/>
      <c r="Z396" s="989"/>
      <c r="AA396" s="989"/>
      <c r="AB396" s="989"/>
      <c r="AC396" s="989"/>
      <c r="AD396" s="989"/>
      <c r="AE396" s="989"/>
      <c r="AF396" s="989"/>
      <c r="AG396" s="990"/>
      <c r="AH396" s="267"/>
      <c r="AI396" s="267"/>
      <c r="AJ396" s="466"/>
      <c r="AK396" s="466"/>
      <c r="AL396" s="466"/>
      <c r="AM396" s="466"/>
      <c r="AN396" s="466"/>
      <c r="AO396" s="466"/>
      <c r="AP396" s="466"/>
      <c r="AQ396" s="6"/>
      <c r="AR396" s="6"/>
      <c r="AS396" s="6"/>
      <c r="AT396" s="6"/>
      <c r="AU396" s="994">
        <v>3.94</v>
      </c>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466"/>
      <c r="DA396" s="466"/>
      <c r="DB396" s="466"/>
      <c r="DC396" s="466"/>
      <c r="DD396" s="466"/>
      <c r="DE396" s="466"/>
      <c r="DF396" s="466"/>
      <c r="DG396" s="466"/>
      <c r="DH396" s="466"/>
      <c r="DI396" s="466"/>
      <c r="DJ396" s="466"/>
      <c r="DK396" s="466"/>
      <c r="DL396" s="466"/>
      <c r="DM396" s="466"/>
      <c r="DN396" s="466"/>
      <c r="DO396" s="466"/>
      <c r="DP396" s="466"/>
      <c r="DQ396" s="466"/>
      <c r="DR396" s="466"/>
      <c r="DS396" s="466"/>
      <c r="DT396" s="466"/>
      <c r="DU396" s="466"/>
      <c r="DV396" s="466"/>
      <c r="DW396" s="466"/>
      <c r="DX396" s="466"/>
      <c r="DY396" s="466"/>
      <c r="DZ396" s="466"/>
      <c r="EA396" s="466"/>
      <c r="EB396" s="466"/>
      <c r="EC396" s="466"/>
      <c r="ED396" s="466"/>
      <c r="EE396" s="466"/>
      <c r="EF396" s="466"/>
      <c r="EG396" s="466"/>
      <c r="EH396" s="466"/>
      <c r="EI396" s="466"/>
      <c r="EJ396" s="466"/>
      <c r="EK396" s="466"/>
      <c r="EL396" s="466"/>
      <c r="EM396" s="466"/>
      <c r="EN396" s="982"/>
      <c r="EO396" s="982"/>
      <c r="EP396" s="982"/>
      <c r="EQ396" s="982"/>
      <c r="ER396" s="982"/>
      <c r="ES396" s="982"/>
      <c r="ET396" s="982"/>
      <c r="EU396" s="982"/>
      <c r="EV396" s="982"/>
      <c r="EW396" s="982"/>
      <c r="EX396" s="982"/>
      <c r="EY396" s="982"/>
      <c r="EZ396" s="982"/>
      <c r="FA396" s="982"/>
      <c r="FB396" s="982"/>
      <c r="FC396" s="982"/>
      <c r="FD396" s="982"/>
      <c r="FE396" s="982"/>
      <c r="FF396" s="982"/>
      <c r="FG396" s="982"/>
      <c r="FH396" s="982"/>
      <c r="FI396" s="982"/>
      <c r="FJ396" s="982"/>
      <c r="FK396" s="982"/>
      <c r="FL396" s="982"/>
      <c r="FM396" s="982"/>
      <c r="FN396" s="982"/>
      <c r="FO396" s="982"/>
      <c r="FP396" s="982"/>
      <c r="FQ396" s="982"/>
      <c r="FR396" s="982"/>
      <c r="FS396" s="982"/>
      <c r="FT396" s="982"/>
      <c r="FU396" s="982"/>
      <c r="FV396" s="982"/>
      <c r="FW396" s="982"/>
      <c r="FX396" s="982"/>
      <c r="FY396" s="982"/>
      <c r="FZ396" s="982"/>
      <c r="GA396" s="982"/>
      <c r="GB396" s="982"/>
      <c r="GC396" s="982"/>
      <c r="GD396" s="982"/>
      <c r="GE396" s="982"/>
      <c r="GF396" s="982"/>
      <c r="GG396" s="982"/>
      <c r="GH396" s="982"/>
      <c r="GI396" s="982"/>
      <c r="GJ396" s="982"/>
      <c r="GK396" s="982"/>
      <c r="GL396" s="982"/>
      <c r="GM396" s="982"/>
      <c r="GN396" s="982"/>
      <c r="GO396" s="982"/>
      <c r="GP396" s="982"/>
      <c r="GQ396" s="982"/>
      <c r="GR396" s="982"/>
      <c r="GS396" s="982"/>
      <c r="GT396" s="982"/>
      <c r="GU396" s="982"/>
      <c r="GV396" s="982"/>
      <c r="GW396" s="982"/>
      <c r="GX396" s="982"/>
      <c r="GY396" s="982"/>
      <c r="GZ396" s="982"/>
      <c r="HA396" s="982"/>
      <c r="HB396" s="982"/>
      <c r="HC396" s="982"/>
      <c r="HD396" s="982"/>
      <c r="HE396" s="982"/>
      <c r="HF396" s="982"/>
      <c r="HG396" s="982"/>
      <c r="HH396" s="982"/>
      <c r="HI396" s="982"/>
      <c r="HJ396" s="982"/>
      <c r="HK396" s="982"/>
      <c r="HL396" s="982"/>
      <c r="HM396" s="982"/>
      <c r="HN396" s="982"/>
      <c r="HO396" s="982"/>
      <c r="HP396" s="982"/>
      <c r="HQ396" s="982"/>
      <c r="HR396" s="982"/>
      <c r="HS396" s="982"/>
      <c r="HT396" s="982"/>
      <c r="HU396" s="982"/>
      <c r="HV396" s="982"/>
      <c r="HW396" s="982"/>
      <c r="HX396" s="982"/>
      <c r="HY396" s="982"/>
      <c r="HZ396" s="982"/>
      <c r="IA396" s="982"/>
      <c r="IB396" s="982"/>
      <c r="IC396" s="982"/>
      <c r="ID396" s="982"/>
      <c r="IE396" s="982"/>
      <c r="IF396" s="982"/>
      <c r="IG396" s="982"/>
      <c r="IH396" s="982"/>
      <c r="II396" s="982"/>
      <c r="IJ396" s="982"/>
      <c r="IK396" s="982"/>
      <c r="IL396" s="982"/>
      <c r="IM396" s="982"/>
      <c r="IN396" s="982"/>
      <c r="IO396" s="982"/>
      <c r="IP396" s="982"/>
      <c r="IQ396" s="982"/>
      <c r="IR396" s="982"/>
      <c r="IS396" s="982"/>
      <c r="IT396" s="982"/>
      <c r="IU396" s="982"/>
      <c r="IV396" s="982"/>
    </row>
    <row r="397" spans="1:256" s="558" customFormat="1" x14ac:dyDescent="0.2">
      <c r="A397" s="552"/>
      <c r="B397" s="989"/>
      <c r="C397" s="989"/>
      <c r="D397" s="989"/>
      <c r="E397" s="989"/>
      <c r="F397" s="989"/>
      <c r="G397" s="989"/>
      <c r="H397" s="989"/>
      <c r="I397" s="989"/>
      <c r="J397" s="989"/>
      <c r="K397" s="989"/>
      <c r="L397" s="989"/>
      <c r="M397" s="989"/>
      <c r="N397" s="989"/>
      <c r="O397" s="989"/>
      <c r="P397" s="989"/>
      <c r="Q397" s="989"/>
      <c r="R397" s="989"/>
      <c r="S397" s="989"/>
      <c r="T397" s="989"/>
      <c r="U397" s="989"/>
      <c r="V397" s="989"/>
      <c r="W397" s="989"/>
      <c r="X397" s="989"/>
      <c r="Y397" s="989"/>
      <c r="Z397" s="989"/>
      <c r="AA397" s="989"/>
      <c r="AB397" s="989"/>
      <c r="AC397" s="989"/>
      <c r="AD397" s="989"/>
      <c r="AE397" s="989"/>
      <c r="AF397" s="989"/>
      <c r="AG397" s="990"/>
      <c r="AH397" s="991"/>
      <c r="AI397" s="991"/>
      <c r="AJ397" s="992"/>
      <c r="AK397" s="992"/>
      <c r="AL397" s="992"/>
      <c r="AM397" s="992"/>
      <c r="AN397" s="992"/>
      <c r="AO397" s="992"/>
      <c r="AP397" s="992"/>
      <c r="AQ397" s="996"/>
      <c r="AR397" s="996"/>
      <c r="AS397" s="996"/>
      <c r="AT397" s="996"/>
      <c r="AU397" s="994">
        <v>3.95</v>
      </c>
      <c r="AV397" s="996"/>
      <c r="AW397" s="996"/>
      <c r="AX397" s="996"/>
      <c r="AY397" s="996"/>
      <c r="AZ397" s="996"/>
      <c r="BA397" s="996"/>
      <c r="BB397" s="996"/>
      <c r="BC397" s="996"/>
      <c r="BD397" s="996"/>
      <c r="BE397" s="996"/>
      <c r="BF397" s="996"/>
      <c r="BG397" s="996"/>
      <c r="BH397" s="996"/>
      <c r="BI397" s="996"/>
      <c r="BJ397" s="996"/>
      <c r="BK397" s="996"/>
      <c r="BL397" s="996"/>
      <c r="BM397" s="996"/>
      <c r="BN397" s="996"/>
      <c r="BO397" s="996"/>
      <c r="BP397" s="996"/>
      <c r="BQ397" s="996"/>
      <c r="BR397" s="996"/>
      <c r="BS397" s="996"/>
      <c r="BT397" s="996"/>
      <c r="BU397" s="996"/>
      <c r="BV397" s="996"/>
      <c r="BW397" s="996"/>
      <c r="BX397" s="996"/>
      <c r="BY397" s="996"/>
      <c r="BZ397" s="996"/>
      <c r="CA397" s="996"/>
      <c r="CB397" s="996"/>
      <c r="CC397" s="996"/>
      <c r="CD397" s="996"/>
      <c r="CE397" s="996"/>
      <c r="CF397" s="996"/>
      <c r="CG397" s="996"/>
      <c r="CH397" s="996"/>
      <c r="CI397" s="996"/>
      <c r="CJ397" s="997"/>
      <c r="CK397" s="997"/>
      <c r="CL397" s="997"/>
      <c r="CM397" s="997"/>
      <c r="CN397" s="997"/>
      <c r="CO397" s="997"/>
      <c r="CP397" s="997"/>
      <c r="CQ397" s="997"/>
      <c r="CR397" s="997"/>
      <c r="CS397" s="997"/>
      <c r="CT397" s="997"/>
      <c r="CU397" s="997"/>
      <c r="CV397" s="997"/>
      <c r="CW397" s="997"/>
      <c r="CX397" s="997"/>
      <c r="CY397" s="6"/>
      <c r="CZ397" s="466"/>
      <c r="DA397" s="466"/>
      <c r="DB397" s="466"/>
      <c r="DC397" s="466"/>
      <c r="DD397" s="466"/>
      <c r="DE397" s="466"/>
      <c r="DF397" s="466"/>
      <c r="DG397" s="466"/>
      <c r="DH397" s="466"/>
      <c r="DI397" s="466"/>
      <c r="DJ397" s="466"/>
      <c r="DK397" s="466"/>
      <c r="DL397" s="466"/>
      <c r="DM397" s="466"/>
      <c r="DN397" s="466"/>
      <c r="DO397" s="466"/>
      <c r="DP397" s="466"/>
      <c r="DQ397" s="466"/>
      <c r="DR397" s="466"/>
      <c r="DS397" s="466"/>
      <c r="DT397" s="466"/>
      <c r="DU397" s="466"/>
      <c r="DV397" s="466"/>
      <c r="DW397" s="466"/>
      <c r="DX397" s="466"/>
      <c r="DY397" s="466"/>
      <c r="DZ397" s="466"/>
      <c r="EA397" s="466"/>
      <c r="EB397" s="466"/>
      <c r="EC397" s="466"/>
      <c r="ED397" s="466"/>
      <c r="EE397" s="466"/>
      <c r="EF397" s="466"/>
      <c r="EG397" s="466"/>
      <c r="EH397" s="466"/>
      <c r="EI397" s="466"/>
      <c r="EJ397" s="466"/>
      <c r="EK397" s="466"/>
      <c r="EL397" s="466"/>
      <c r="EM397" s="466"/>
      <c r="EN397" s="982"/>
      <c r="EO397" s="982"/>
      <c r="EP397" s="982"/>
      <c r="EQ397" s="982"/>
      <c r="ER397" s="982"/>
      <c r="ES397" s="982"/>
      <c r="ET397" s="982"/>
      <c r="EU397" s="982"/>
      <c r="EV397" s="982"/>
      <c r="EW397" s="982"/>
      <c r="EX397" s="982"/>
      <c r="EY397" s="982"/>
      <c r="EZ397" s="982"/>
      <c r="FA397" s="982"/>
      <c r="FB397" s="982"/>
      <c r="FC397" s="982"/>
      <c r="FD397" s="982"/>
      <c r="FE397" s="982"/>
      <c r="FF397" s="982"/>
      <c r="FG397" s="982"/>
      <c r="FH397" s="982"/>
      <c r="FI397" s="982"/>
      <c r="FJ397" s="982"/>
      <c r="FK397" s="982"/>
      <c r="FL397" s="982"/>
      <c r="FM397" s="982"/>
      <c r="FN397" s="982"/>
      <c r="FO397" s="982"/>
      <c r="FP397" s="982"/>
      <c r="FQ397" s="982"/>
      <c r="FR397" s="982"/>
      <c r="FS397" s="982"/>
      <c r="FT397" s="982"/>
      <c r="FU397" s="982"/>
      <c r="FV397" s="982"/>
      <c r="FW397" s="982"/>
      <c r="FX397" s="982"/>
      <c r="FY397" s="982"/>
      <c r="FZ397" s="982"/>
      <c r="GA397" s="982"/>
      <c r="GB397" s="982"/>
      <c r="GC397" s="982"/>
      <c r="GD397" s="982"/>
      <c r="GE397" s="982"/>
      <c r="GF397" s="982"/>
      <c r="GG397" s="982"/>
      <c r="GH397" s="982"/>
      <c r="GI397" s="982"/>
      <c r="GJ397" s="982"/>
      <c r="GK397" s="982"/>
      <c r="GL397" s="982"/>
      <c r="GM397" s="982"/>
      <c r="GN397" s="982"/>
      <c r="GO397" s="982"/>
      <c r="GP397" s="982"/>
      <c r="GQ397" s="982"/>
      <c r="GR397" s="982"/>
      <c r="GS397" s="982"/>
      <c r="GT397" s="982"/>
      <c r="GU397" s="982"/>
      <c r="GV397" s="982"/>
      <c r="GW397" s="982"/>
      <c r="GX397" s="982"/>
      <c r="GY397" s="982"/>
      <c r="GZ397" s="982"/>
      <c r="HA397" s="982"/>
      <c r="HB397" s="982"/>
      <c r="HC397" s="982"/>
      <c r="HD397" s="982"/>
      <c r="HE397" s="982"/>
      <c r="HF397" s="982"/>
      <c r="HG397" s="982"/>
      <c r="HH397" s="982"/>
      <c r="HI397" s="982"/>
      <c r="HJ397" s="982"/>
      <c r="HK397" s="982"/>
      <c r="HL397" s="982"/>
      <c r="HM397" s="982"/>
      <c r="HN397" s="982"/>
      <c r="HO397" s="982"/>
      <c r="HP397" s="982"/>
      <c r="HQ397" s="982"/>
      <c r="HR397" s="982"/>
      <c r="HS397" s="982"/>
      <c r="HT397" s="982"/>
      <c r="HU397" s="982"/>
      <c r="HV397" s="982"/>
      <c r="HW397" s="982"/>
      <c r="HX397" s="982"/>
      <c r="HY397" s="982"/>
      <c r="HZ397" s="982"/>
      <c r="IA397" s="982"/>
      <c r="IB397" s="982"/>
      <c r="IC397" s="982"/>
      <c r="ID397" s="982"/>
      <c r="IE397" s="982"/>
      <c r="IF397" s="982"/>
      <c r="IG397" s="982"/>
      <c r="IH397" s="982"/>
      <c r="II397" s="982"/>
      <c r="IJ397" s="982"/>
      <c r="IK397" s="982"/>
      <c r="IL397" s="982"/>
      <c r="IM397" s="982"/>
      <c r="IN397" s="982"/>
      <c r="IO397" s="982"/>
      <c r="IP397" s="982"/>
      <c r="IQ397" s="982"/>
      <c r="IR397" s="982"/>
      <c r="IS397" s="982"/>
      <c r="IT397" s="982"/>
      <c r="IU397" s="982"/>
      <c r="IV397" s="982"/>
    </row>
    <row r="398" spans="1:256" s="558" customFormat="1" x14ac:dyDescent="0.2">
      <c r="A398" s="553" t="s">
        <v>58</v>
      </c>
      <c r="B398" s="989"/>
      <c r="C398" s="989"/>
      <c r="D398" s="989"/>
      <c r="E398" s="989"/>
      <c r="F398" s="989"/>
      <c r="G398" s="989"/>
      <c r="H398" s="989"/>
      <c r="I398" s="989"/>
      <c r="J398" s="989"/>
      <c r="K398" s="989"/>
      <c r="L398" s="989"/>
      <c r="M398" s="989"/>
      <c r="N398" s="989"/>
      <c r="O398" s="989"/>
      <c r="P398" s="989"/>
      <c r="Q398" s="989"/>
      <c r="R398" s="989"/>
      <c r="S398" s="989"/>
      <c r="T398" s="989"/>
      <c r="U398" s="989"/>
      <c r="V398" s="989"/>
      <c r="W398" s="989"/>
      <c r="X398" s="989"/>
      <c r="Y398" s="989"/>
      <c r="Z398" s="989"/>
      <c r="AA398" s="989"/>
      <c r="AB398" s="989"/>
      <c r="AC398" s="989"/>
      <c r="AD398" s="989"/>
      <c r="AE398" s="989"/>
      <c r="AF398" s="989"/>
      <c r="AG398" s="989"/>
      <c r="AH398" s="989"/>
      <c r="AI398" s="989"/>
      <c r="AJ398" s="989"/>
      <c r="AK398" s="989"/>
      <c r="AL398" s="989"/>
      <c r="AM398" s="989"/>
      <c r="AN398" s="989"/>
      <c r="AO398" s="989"/>
      <c r="AP398" s="995"/>
      <c r="AQ398" s="997"/>
      <c r="AR398" s="997"/>
      <c r="AS398" s="997"/>
      <c r="AT398" s="997"/>
      <c r="AU398" s="994">
        <v>3.96</v>
      </c>
      <c r="AV398" s="997"/>
      <c r="AW398" s="997"/>
      <c r="AX398" s="997"/>
      <c r="AY398" s="997"/>
      <c r="AZ398" s="997"/>
      <c r="BA398" s="997"/>
      <c r="BB398" s="997"/>
      <c r="BC398" s="997"/>
      <c r="BD398" s="997"/>
      <c r="BE398" s="997"/>
      <c r="BF398" s="997"/>
      <c r="BG398" s="997"/>
      <c r="BH398" s="997"/>
      <c r="BI398" s="997"/>
      <c r="BJ398" s="997"/>
      <c r="BK398" s="997"/>
      <c r="BL398" s="997"/>
      <c r="BM398" s="997"/>
      <c r="BN398" s="997"/>
      <c r="BO398" s="997"/>
      <c r="BP398" s="997"/>
      <c r="BQ398" s="997"/>
      <c r="BR398" s="997"/>
      <c r="BS398" s="997"/>
      <c r="BT398" s="997"/>
      <c r="BU398" s="997"/>
      <c r="BV398" s="997"/>
      <c r="BW398" s="997"/>
      <c r="BX398" s="997"/>
      <c r="BY398" s="997"/>
      <c r="BZ398" s="997"/>
      <c r="CA398" s="997"/>
      <c r="CB398" s="997"/>
      <c r="CC398" s="997"/>
      <c r="CD398" s="997"/>
      <c r="CE398" s="997"/>
      <c r="CF398" s="997"/>
      <c r="CG398" s="997"/>
      <c r="CH398" s="997"/>
      <c r="CI398" s="997"/>
      <c r="CJ398" s="6"/>
      <c r="CK398" s="6"/>
      <c r="CL398" s="6"/>
      <c r="CM398" s="6"/>
      <c r="CN398" s="6"/>
      <c r="CO398" s="6"/>
      <c r="CP398" s="6"/>
      <c r="CQ398" s="6"/>
      <c r="CR398" s="6"/>
      <c r="CS398" s="6"/>
      <c r="CT398" s="6"/>
      <c r="CU398" s="6"/>
      <c r="CV398" s="6"/>
      <c r="CW398" s="6"/>
      <c r="CX398" s="6"/>
      <c r="CY398" s="6"/>
      <c r="CZ398" s="466"/>
      <c r="DA398" s="466"/>
      <c r="DB398" s="466"/>
      <c r="DC398" s="466"/>
      <c r="DD398" s="466"/>
      <c r="DE398" s="466"/>
      <c r="DF398" s="466"/>
      <c r="DG398" s="466"/>
      <c r="DH398" s="466"/>
      <c r="DI398" s="466"/>
      <c r="DJ398" s="466"/>
      <c r="DK398" s="466"/>
      <c r="DL398" s="466"/>
      <c r="DM398" s="466"/>
      <c r="DN398" s="466"/>
      <c r="DO398" s="466"/>
      <c r="DP398" s="466"/>
      <c r="DQ398" s="466"/>
      <c r="DR398" s="466"/>
      <c r="DS398" s="466"/>
      <c r="DT398" s="466"/>
      <c r="DU398" s="466"/>
      <c r="DV398" s="466"/>
      <c r="DW398" s="466"/>
      <c r="DX398" s="466"/>
      <c r="DY398" s="466"/>
      <c r="DZ398" s="466"/>
      <c r="EA398" s="466"/>
      <c r="EB398" s="466"/>
      <c r="EC398" s="466"/>
      <c r="ED398" s="466"/>
      <c r="EE398" s="466"/>
      <c r="EF398" s="466"/>
      <c r="EG398" s="466"/>
      <c r="EH398" s="466"/>
      <c r="EI398" s="466"/>
      <c r="EJ398" s="466"/>
      <c r="EK398" s="466"/>
      <c r="EL398" s="466"/>
      <c r="EM398" s="466"/>
      <c r="EN398" s="982"/>
      <c r="EO398" s="982"/>
      <c r="EP398" s="982"/>
      <c r="EQ398" s="982"/>
      <c r="ER398" s="982"/>
      <c r="ES398" s="982"/>
      <c r="ET398" s="982"/>
      <c r="EU398" s="982"/>
      <c r="EV398" s="982"/>
      <c r="EW398" s="982"/>
      <c r="EX398" s="982"/>
      <c r="EY398" s="982"/>
      <c r="EZ398" s="982"/>
      <c r="FA398" s="982"/>
      <c r="FB398" s="982"/>
      <c r="FC398" s="982"/>
      <c r="FD398" s="982"/>
      <c r="FE398" s="982"/>
      <c r="FF398" s="982"/>
      <c r="FG398" s="982"/>
      <c r="FH398" s="982"/>
      <c r="FI398" s="982"/>
      <c r="FJ398" s="982"/>
      <c r="FK398" s="982"/>
      <c r="FL398" s="982"/>
      <c r="FM398" s="982"/>
      <c r="FN398" s="982"/>
      <c r="FO398" s="982"/>
      <c r="FP398" s="982"/>
      <c r="FQ398" s="982"/>
      <c r="FR398" s="982"/>
      <c r="FS398" s="982"/>
      <c r="FT398" s="982"/>
      <c r="FU398" s="982"/>
      <c r="FV398" s="982"/>
      <c r="FW398" s="982"/>
      <c r="FX398" s="982"/>
      <c r="FY398" s="982"/>
      <c r="FZ398" s="982"/>
      <c r="GA398" s="982"/>
      <c r="GB398" s="982"/>
      <c r="GC398" s="982"/>
      <c r="GD398" s="982"/>
      <c r="GE398" s="982"/>
      <c r="GF398" s="982"/>
      <c r="GG398" s="982"/>
      <c r="GH398" s="982"/>
      <c r="GI398" s="982"/>
      <c r="GJ398" s="982"/>
      <c r="GK398" s="982"/>
      <c r="GL398" s="982"/>
      <c r="GM398" s="982"/>
      <c r="GN398" s="982"/>
      <c r="GO398" s="982"/>
      <c r="GP398" s="982"/>
      <c r="GQ398" s="982"/>
      <c r="GR398" s="982"/>
      <c r="GS398" s="982"/>
      <c r="GT398" s="982"/>
      <c r="GU398" s="982"/>
      <c r="GV398" s="982"/>
      <c r="GW398" s="982"/>
      <c r="GX398" s="982"/>
      <c r="GY398" s="982"/>
      <c r="GZ398" s="982"/>
      <c r="HA398" s="982"/>
      <c r="HB398" s="982"/>
      <c r="HC398" s="982"/>
      <c r="HD398" s="982"/>
      <c r="HE398" s="982"/>
      <c r="HF398" s="982"/>
      <c r="HG398" s="982"/>
      <c r="HH398" s="982"/>
      <c r="HI398" s="982"/>
      <c r="HJ398" s="982"/>
      <c r="HK398" s="982"/>
      <c r="HL398" s="982"/>
      <c r="HM398" s="982"/>
      <c r="HN398" s="982"/>
      <c r="HO398" s="982"/>
      <c r="HP398" s="982"/>
      <c r="HQ398" s="982"/>
      <c r="HR398" s="982"/>
      <c r="HS398" s="982"/>
      <c r="HT398" s="982"/>
      <c r="HU398" s="982"/>
      <c r="HV398" s="982"/>
      <c r="HW398" s="982"/>
      <c r="HX398" s="982"/>
      <c r="HY398" s="982"/>
      <c r="HZ398" s="982"/>
      <c r="IA398" s="982"/>
      <c r="IB398" s="982"/>
      <c r="IC398" s="982"/>
      <c r="ID398" s="982"/>
      <c r="IE398" s="982"/>
      <c r="IF398" s="982"/>
      <c r="IG398" s="982"/>
      <c r="IH398" s="982"/>
      <c r="II398" s="982"/>
      <c r="IJ398" s="982"/>
      <c r="IK398" s="982"/>
      <c r="IL398" s="982"/>
      <c r="IM398" s="982"/>
      <c r="IN398" s="982"/>
      <c r="IO398" s="982"/>
      <c r="IP398" s="982"/>
      <c r="IQ398" s="982"/>
      <c r="IR398" s="982"/>
      <c r="IS398" s="982"/>
      <c r="IT398" s="982"/>
      <c r="IU398" s="982"/>
      <c r="IV398" s="982"/>
    </row>
    <row r="399" spans="1:256" s="268" customFormat="1" x14ac:dyDescent="0.2">
      <c r="A399" s="554" t="s">
        <v>380</v>
      </c>
      <c r="B399" s="547">
        <f>E371</f>
        <v>0.3</v>
      </c>
      <c r="C399" s="547">
        <f>F371</f>
        <v>0</v>
      </c>
      <c r="D399" s="547">
        <f>ROUND(IF('Datu ievade'!$B$363='Datu ievade'!$B$364,(1+D378)*((SUM(D168:D176)+SUM(Aprekini!D19:D22))/('Datu ievade'!G249+'Datu ievade'!G257+'Datu ievade'!G264)),IF('Datu ievade'!$B$363='Datu ievade'!$B$365,(1+D378)*((SUM('Datu ievade'!D168:D176)+SUM(Aprekini!D19:D22))/('Datu ievade'!G249+'Datu ievade'!G257+'Datu ievade'!G264)),)),3)</f>
        <v>0.37</v>
      </c>
      <c r="E399" s="547">
        <f>ROUND(IF('Datu ievade'!$B$363='Datu ievade'!$B$364,(1+E378)*((SUM(E168:E176)+SUM(Aprekini!E19:E22))/('Datu ievade'!H249+'Datu ievade'!H257+'Datu ievade'!H264)),IF('Datu ievade'!$B$363='Datu ievade'!$B$365,(1+E378)*((SUM('Datu ievade'!E168:E176)+SUM(Aprekini!E19:E22))/('Datu ievade'!H249+'Datu ievade'!H257+'Datu ievade'!H264)),)),3)</f>
        <v>0.40200000000000002</v>
      </c>
      <c r="F399" s="547">
        <f>ROUND(IF('Datu ievade'!$B$363='Datu ievade'!$B$364,(1+F378)*((SUM(F168:F176)+SUM(Aprekini!F19:F22))/('Datu ievade'!I249+'Datu ievade'!I257+'Datu ievade'!I264)),IF('Datu ievade'!$B$363='Datu ievade'!$B$365,(1+F378)*((SUM('Datu ievade'!F168:F176)+SUM(Aprekini!F19:F22))/('Datu ievade'!I249+'Datu ievade'!I257+'Datu ievade'!I264)),)),3)</f>
        <v>0.40799999999999997</v>
      </c>
      <c r="G399" s="547">
        <f>ROUND(IF('Datu ievade'!$B$363='Datu ievade'!$B$364,(1+G378)*((SUM(G168:G176)+SUM(Aprekini!G19:G22))/('Datu ievade'!J249+'Datu ievade'!J257+'Datu ievade'!J264)),IF('Datu ievade'!$B$363='Datu ievade'!$B$365,(1+G378)*((SUM('Datu ievade'!G168:G176)+SUM(Aprekini!G19:G22))/('Datu ievade'!J249+'Datu ievade'!J257+'Datu ievade'!J264)),)),3)</f>
        <v>0.39500000000000002</v>
      </c>
      <c r="H399" s="547">
        <f>ROUND(IF('Datu ievade'!$B$363='Datu ievade'!$B$364,(1+H378)*((SUM(H168:H176)+SUM(Aprekini!H19:H22))/('Datu ievade'!K249+'Datu ievade'!K257+'Datu ievade'!K264)),IF('Datu ievade'!$B$363='Datu ievade'!$B$365,(1+H378)*((SUM('Datu ievade'!H168:H176)+SUM(Aprekini!H19:H22))/('Datu ievade'!K249+'Datu ievade'!K257+'Datu ievade'!K264)),)),3)</f>
        <v>0.38900000000000001</v>
      </c>
      <c r="I399" s="547">
        <f>ROUND(IF('Datu ievade'!$B$363='Datu ievade'!$B$364,(1+I378)*((SUM(I168:I176)+SUM(Aprekini!I19:I22))/('Datu ievade'!L249+'Datu ievade'!L257+'Datu ievade'!L264)),IF('Datu ievade'!$B$363='Datu ievade'!$B$365,(1+I378)*((SUM('Datu ievade'!I168:I176)+SUM(Aprekini!I19:I22))/('Datu ievade'!L249+'Datu ievade'!L257+'Datu ievade'!L264)),)),3)</f>
        <v>0.39600000000000002</v>
      </c>
      <c r="J399" s="547">
        <f>ROUND(IF('Datu ievade'!$B$363='Datu ievade'!$B$364,(1+J378)*((SUM(J168:J176)+SUM(Aprekini!J19:J22))/('Datu ievade'!M249+'Datu ievade'!M257+'Datu ievade'!M264)),IF('Datu ievade'!$B$363='Datu ievade'!$B$365,(1+J378)*((SUM('Datu ievade'!J168:J176)+SUM(Aprekini!J19:J22))/('Datu ievade'!M249+'Datu ievade'!M257+'Datu ievade'!M264)),)),3)</f>
        <v>0.40300000000000002</v>
      </c>
      <c r="K399" s="547">
        <f>ROUND(IF('Datu ievade'!$B$363='Datu ievade'!$B$364,(1+K378)*((SUM(K168:K176)+SUM(Aprekini!K19:K22))/('Datu ievade'!N249+'Datu ievade'!N257+'Datu ievade'!N264)),IF('Datu ievade'!$B$363='Datu ievade'!$B$365,(1+K378)*((SUM('Datu ievade'!K168:K176)+SUM(Aprekini!K19:K22))/('Datu ievade'!N249+'Datu ievade'!N257+'Datu ievade'!N264)),)),3)</f>
        <v>0.40899999999999997</v>
      </c>
      <c r="L399" s="547">
        <f>ROUND(IF('Datu ievade'!$B$363='Datu ievade'!$B$364,(1+L378)*((SUM(L168:L176)+SUM(Aprekini!L19:L22))/('Datu ievade'!O249+'Datu ievade'!O257+'Datu ievade'!O264)),IF('Datu ievade'!$B$363='Datu ievade'!$B$365,(1+L378)*((SUM('Datu ievade'!L168:L176)+SUM(Aprekini!L19:L22))/('Datu ievade'!O249+'Datu ievade'!O257+'Datu ievade'!O264)),)),3)</f>
        <v>0.41599999999999998</v>
      </c>
      <c r="M399" s="547">
        <f>ROUND(IF('Datu ievade'!$B$363='Datu ievade'!$B$364,(1+M378)*((SUM(M168:M176)+SUM(Aprekini!M19:M22))/('Datu ievade'!P249+'Datu ievade'!P257+'Datu ievade'!P264)),IF('Datu ievade'!$B$363='Datu ievade'!$B$365,(1+M378)*((SUM('Datu ievade'!M168:M176)+SUM(Aprekini!M19:M22))/('Datu ievade'!P249+'Datu ievade'!P257+'Datu ievade'!P264)),)),3)</f>
        <v>0.42299999999999999</v>
      </c>
      <c r="N399" s="547">
        <f>ROUND(IF('Datu ievade'!$B$363='Datu ievade'!$B$364,(1+N378)*((SUM(N168:N176)+SUM(Aprekini!N19:N22))/('Datu ievade'!Q249+'Datu ievade'!Q257+'Datu ievade'!Q264)),IF('Datu ievade'!$B$363='Datu ievade'!$B$365,(1+N378)*((SUM('Datu ievade'!N168:N176)+SUM(Aprekini!N19:N22))/('Datu ievade'!Q249+'Datu ievade'!Q257+'Datu ievade'!Q264)),)),3)</f>
        <v>0.39300000000000002</v>
      </c>
      <c r="O399" s="547">
        <f>ROUND(IF('Datu ievade'!$B$363='Datu ievade'!$B$364,(1+O378)*((SUM(O168:O176)+SUM(Aprekini!O19:O22))/('Datu ievade'!R249+'Datu ievade'!R257+'Datu ievade'!R264)),IF('Datu ievade'!$B$363='Datu ievade'!$B$365,(1+O378)*((SUM('Datu ievade'!O168:O176)+SUM(Aprekini!O19:O22))/('Datu ievade'!R249+'Datu ievade'!R257+'Datu ievade'!R264)),)),3)</f>
        <v>0.38900000000000001</v>
      </c>
      <c r="P399" s="547">
        <f>ROUND(IF('Datu ievade'!$B$363='Datu ievade'!$B$364,(1+P378)*((SUM(P168:P176)+SUM(Aprekini!P19:P22))/('Datu ievade'!S249+'Datu ievade'!S257+'Datu ievade'!S264)),IF('Datu ievade'!$B$363='Datu ievade'!$B$365,(1+P378)*((SUM('Datu ievade'!P168:P176)+SUM(Aprekini!P19:P22))/('Datu ievade'!S249+'Datu ievade'!S257+'Datu ievade'!S264)),)),3)</f>
        <v>0.39800000000000002</v>
      </c>
      <c r="Q399" s="547">
        <f>ROUND(IF('Datu ievade'!$B$363='Datu ievade'!$B$364,(1+Q378)*((SUM(Q168:Q176)+SUM(Aprekini!Q19:Q22))/('Datu ievade'!T249+'Datu ievade'!T257+'Datu ievade'!T264)),IF('Datu ievade'!$B$363='Datu ievade'!$B$365,(1+Q378)*((SUM('Datu ievade'!Q168:Q176)+SUM(Aprekini!Q19:Q22))/('Datu ievade'!T249+'Datu ievade'!T257+'Datu ievade'!T264)),)),3)</f>
        <v>0.40699999999999997</v>
      </c>
      <c r="R399" s="547">
        <f>ROUND(IF('Datu ievade'!$B$363='Datu ievade'!$B$364,(1+R378)*((SUM(R168:R176)+SUM(Aprekini!R19:R22))/('Datu ievade'!U249+'Datu ievade'!U257+'Datu ievade'!U264)),IF('Datu ievade'!$B$363='Datu ievade'!$B$365,(1+R378)*((SUM('Datu ievade'!R168:R176)+SUM(Aprekini!R19:R22))/('Datu ievade'!U249+'Datu ievade'!U257+'Datu ievade'!U264)),)),3)</f>
        <v>0.41599999999999998</v>
      </c>
      <c r="S399" s="547">
        <f>ROUND(IF('Datu ievade'!$B$363='Datu ievade'!$B$364,(1+S378)*((SUM(S168:S176)+SUM(Aprekini!S19:S22))/('Datu ievade'!V249+'Datu ievade'!V257+'Datu ievade'!V264)),IF('Datu ievade'!$B$363='Datu ievade'!$B$365,(1+S378)*((SUM('Datu ievade'!S168:S176)+SUM(Aprekini!S19:S22))/('Datu ievade'!V249+'Datu ievade'!V257+'Datu ievade'!V264)),)),3)</f>
        <v>0.42499999999999999</v>
      </c>
      <c r="T399" s="547">
        <f>ROUND(IF('Datu ievade'!$B$363='Datu ievade'!$B$364,(1+T378)*((SUM(T168:T176)+SUM(Aprekini!T19:T22))/('Datu ievade'!W249+'Datu ievade'!W257+'Datu ievade'!W264)),IF('Datu ievade'!$B$363='Datu ievade'!$B$365,(1+T378)*((SUM('Datu ievade'!T168:T176)+SUM(Aprekini!T19:T22))/('Datu ievade'!W249+'Datu ievade'!W257+'Datu ievade'!W264)),)),3)</f>
        <v>0.434</v>
      </c>
      <c r="U399" s="547">
        <f>ROUND(IF('Datu ievade'!$B$363='Datu ievade'!$B$364,(1+U378)*((SUM(U168:U176)+SUM(Aprekini!U19:U22))/('Datu ievade'!X249+'Datu ievade'!X257+'Datu ievade'!X264)),IF('Datu ievade'!$B$363='Datu ievade'!$B$365,(1+U378)*((SUM('Datu ievade'!U168:U176)+SUM(Aprekini!U19:U22))/('Datu ievade'!X249+'Datu ievade'!X257+'Datu ievade'!X264)),)),3)</f>
        <v>0.443</v>
      </c>
      <c r="V399" s="547">
        <f>ROUND(IF('Datu ievade'!$B$363='Datu ievade'!$B$364,(1+V378)*((SUM(V168:V176)+SUM(Aprekini!V19:V22))/('Datu ievade'!Y249+'Datu ievade'!Y257+'Datu ievade'!Y264)),IF('Datu ievade'!$B$363='Datu ievade'!$B$365,(1+V378)*((SUM('Datu ievade'!V168:V176)+SUM(Aprekini!V19:V22))/('Datu ievade'!Y249+'Datu ievade'!Y257+'Datu ievade'!Y264)),)),3)</f>
        <v>0.45200000000000001</v>
      </c>
      <c r="W399" s="547">
        <f>ROUND(IF('Datu ievade'!$B$363='Datu ievade'!$B$364,(1+W378)*((SUM(W168:W176)+SUM(Aprekini!W19:W22))/('Datu ievade'!Z249+'Datu ievade'!Z257+'Datu ievade'!Z264)),IF('Datu ievade'!$B$363='Datu ievade'!$B$365,(1+W378)*((SUM('Datu ievade'!W168:W176)+SUM(Aprekini!W19:W22))/('Datu ievade'!Z249+'Datu ievade'!Z257+'Datu ievade'!Z264)),)),3)</f>
        <v>0.46100000000000002</v>
      </c>
      <c r="X399" s="547">
        <f>ROUND(IF('Datu ievade'!$B$363='Datu ievade'!$B$364,(1+X378)*((SUM(X168:X176)+SUM(Aprekini!X19:X22))/('Datu ievade'!AA249+'Datu ievade'!AA257+'Datu ievade'!AA264)),IF('Datu ievade'!$B$363='Datu ievade'!$B$365,(1+X378)*((SUM('Datu ievade'!X168:X176)+SUM(Aprekini!X19:X22))/('Datu ievade'!AA249+'Datu ievade'!AA257+'Datu ievade'!AA264)),)),3)</f>
        <v>0.47099999999999997</v>
      </c>
      <c r="Y399" s="547">
        <f>ROUND(IF('Datu ievade'!$B$363='Datu ievade'!$B$364,(1+Y378)*((SUM(Y168:Y176)+SUM(Aprekini!Y19:Y22))/('Datu ievade'!AB249+'Datu ievade'!AB257+'Datu ievade'!AB264)),IF('Datu ievade'!$B$363='Datu ievade'!$B$365,(1+Y378)*((SUM('Datu ievade'!Y168:Y176)+SUM(Aprekini!Y19:Y22))/('Datu ievade'!AB249+'Datu ievade'!AB257+'Datu ievade'!AB264)),)),3)</f>
        <v>0.48099999999999998</v>
      </c>
      <c r="Z399" s="547">
        <f>ROUND(IF('Datu ievade'!$B$363='Datu ievade'!$B$364,(1+Z378)*((SUM(Z168:Z176)+SUM(Aprekini!Z19:Z22))/('Datu ievade'!AC249+'Datu ievade'!AC257+'Datu ievade'!AC264)),IF('Datu ievade'!$B$363='Datu ievade'!$B$365,(1+Z378)*((SUM('Datu ievade'!Z168:Z176)+SUM(Aprekini!Z19:Z22))/('Datu ievade'!AC249+'Datu ievade'!AC257+'Datu ievade'!AC264)),)),3)</f>
        <v>0.49099999999999999</v>
      </c>
      <c r="AA399" s="547">
        <f>ROUND(IF('Datu ievade'!$B$363='Datu ievade'!$B$364,(1+AA378)*((SUM(AA168:AA176)+SUM(Aprekini!AA19:AA22))/('Datu ievade'!AD249+'Datu ievade'!AD257+'Datu ievade'!AD264)),IF('Datu ievade'!$B$363='Datu ievade'!$B$365,(1+AA378)*((SUM('Datu ievade'!AA168:AA176)+SUM(Aprekini!AA19:AA22))/('Datu ievade'!AD249+'Datu ievade'!AD257+'Datu ievade'!AD264)),)),3)</f>
        <v>0.501</v>
      </c>
      <c r="AB399" s="547">
        <f>ROUND(IF('Datu ievade'!$B$363='Datu ievade'!$B$364,(1+AB378)*((SUM(AB168:AB176)+SUM(Aprekini!AB19:AB22))/('Datu ievade'!AE249+'Datu ievade'!AE257+'Datu ievade'!AE264)),IF('Datu ievade'!$B$363='Datu ievade'!$B$365,(1+AB378)*((SUM('Datu ievade'!AB168:AB176)+SUM(Aprekini!AB19:AB22))/('Datu ievade'!AE249+'Datu ievade'!AE257+'Datu ievade'!AE264)),)),3)</f>
        <v>0.51100000000000001</v>
      </c>
      <c r="AC399" s="547">
        <f>ROUND(IF('Datu ievade'!$B$363='Datu ievade'!$B$364,(1+AC378)*((SUM(AC168:AC176)+SUM(Aprekini!AC19:AC22))/('Datu ievade'!AF249+'Datu ievade'!AF257+'Datu ievade'!AF264)),IF('Datu ievade'!$B$363='Datu ievade'!$B$365,(1+AC378)*((SUM('Datu ievade'!AC168:AC176)+SUM(Aprekini!AC19:AC22))/('Datu ievade'!AF249+'Datu ievade'!AF257+'Datu ievade'!AF264)),)),3)</f>
        <v>0.52100000000000002</v>
      </c>
      <c r="AD399" s="547">
        <f>ROUND(IF('Datu ievade'!$B$363='Datu ievade'!$B$364,(1+AD378)*((SUM(AD168:AD176)+SUM(Aprekini!AD19:AD22))/('Datu ievade'!AG249+'Datu ievade'!AG257+'Datu ievade'!AG264)),IF('Datu ievade'!$B$363='Datu ievade'!$B$365,(1+AD378)*((SUM('Datu ievade'!AD168:AD176)+SUM(Aprekini!AD19:AD22))/('Datu ievade'!AG249+'Datu ievade'!AG257+'Datu ievade'!AG264)),)),3)</f>
        <v>0.53100000000000003</v>
      </c>
      <c r="AE399" s="547">
        <f>ROUND(IF('Datu ievade'!$B$363='Datu ievade'!$B$364,(1+AE378)*((SUM(AE168:AE176)+SUM(Aprekini!AE19:AE22))/('Datu ievade'!AH249+'Datu ievade'!AH257+'Datu ievade'!AH264)),IF('Datu ievade'!$B$363='Datu ievade'!$B$365,(1+AE378)*((SUM('Datu ievade'!AE168:AE176)+SUM(Aprekini!AE19:AE22))/('Datu ievade'!AH249+'Datu ievade'!AH257+'Datu ievade'!AH264)),)),3)</f>
        <v>0.54100000000000004</v>
      </c>
      <c r="AF399" s="547">
        <f>ROUND(IF('Datu ievade'!$B$363='Datu ievade'!$B$364,(1+AF378)*((SUM(AF168:AF176)+SUM(Aprekini!AF19:AF22))/('Datu ievade'!AI249+'Datu ievade'!AI257+'Datu ievade'!AI264)),IF('Datu ievade'!$B$363='Datu ievade'!$B$365,(1+AF378)*((SUM('Datu ievade'!AF168:AF176)+SUM(Aprekini!AF19:AF22))/('Datu ievade'!AI249+'Datu ievade'!AI257+'Datu ievade'!AI264)),)),3)</f>
        <v>0.55100000000000005</v>
      </c>
      <c r="AG399" s="547">
        <f>ROUND(IF('Datu ievade'!$B$363='Datu ievade'!$B$364,(1+AG378)*((SUM(AG168:AG176)+SUM(Aprekini!AG19:AG22))/('Datu ievade'!AJ249+'Datu ievade'!AJ257+'Datu ievade'!AJ264)),IF('Datu ievade'!$B$363='Datu ievade'!$B$365,(1+AG378)*((SUM('Datu ievade'!AG168:AG176)+SUM(Aprekini!AG19:AG22))/('Datu ievade'!AJ249+'Datu ievade'!AJ257+'Datu ievade'!AJ264)),)),3)</f>
        <v>0.56299999999999994</v>
      </c>
      <c r="AH399" s="547"/>
      <c r="AI399" s="267"/>
      <c r="AJ399" s="466"/>
      <c r="AK399" s="466"/>
      <c r="AL399" s="466"/>
      <c r="AM399" s="466"/>
      <c r="AN399" s="466"/>
      <c r="AO399" s="466"/>
      <c r="AP399" s="466"/>
      <c r="AQ399" s="6"/>
      <c r="AR399" s="6"/>
      <c r="AS399" s="6"/>
      <c r="AT399" s="6"/>
      <c r="AU399" s="994">
        <v>3.97</v>
      </c>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466"/>
      <c r="DA399" s="466"/>
      <c r="DB399" s="466"/>
      <c r="DC399" s="466"/>
      <c r="DD399" s="466"/>
      <c r="DE399" s="466"/>
      <c r="DF399" s="466"/>
      <c r="DG399" s="466"/>
      <c r="DH399" s="466"/>
      <c r="DI399" s="466"/>
      <c r="DJ399" s="466"/>
      <c r="DK399" s="466"/>
      <c r="DL399" s="466"/>
      <c r="DM399" s="466"/>
      <c r="DN399" s="466"/>
      <c r="DO399" s="466"/>
      <c r="DP399" s="466"/>
      <c r="DQ399" s="466"/>
      <c r="DR399" s="466"/>
      <c r="DS399" s="466"/>
      <c r="DT399" s="466"/>
      <c r="DU399" s="466"/>
      <c r="DV399" s="466"/>
      <c r="DW399" s="466"/>
      <c r="DX399" s="466"/>
      <c r="DY399" s="466"/>
      <c r="DZ399" s="466"/>
      <c r="EA399" s="466"/>
      <c r="EB399" s="466"/>
      <c r="EC399" s="466"/>
      <c r="ED399" s="466"/>
      <c r="EE399" s="466"/>
      <c r="EF399" s="466"/>
      <c r="EG399" s="466"/>
      <c r="EH399" s="466"/>
      <c r="EI399" s="466"/>
      <c r="EJ399" s="466"/>
      <c r="EK399" s="466"/>
      <c r="EL399" s="466"/>
      <c r="EM399" s="466"/>
      <c r="EN399" s="982"/>
      <c r="EO399" s="982"/>
      <c r="EP399" s="982"/>
      <c r="EQ399" s="982"/>
      <c r="ER399" s="982"/>
      <c r="ES399" s="982"/>
      <c r="ET399" s="982"/>
      <c r="EU399" s="982"/>
      <c r="EV399" s="982"/>
      <c r="EW399" s="982"/>
      <c r="EX399" s="982"/>
      <c r="EY399" s="982"/>
      <c r="EZ399" s="982"/>
      <c r="FA399" s="982"/>
      <c r="FB399" s="982"/>
      <c r="FC399" s="982"/>
      <c r="FD399" s="982"/>
      <c r="FE399" s="982"/>
      <c r="FF399" s="982"/>
      <c r="FG399" s="982"/>
      <c r="FH399" s="982"/>
      <c r="FI399" s="982"/>
      <c r="FJ399" s="982"/>
      <c r="FK399" s="982"/>
      <c r="FL399" s="982"/>
      <c r="FM399" s="982"/>
      <c r="FN399" s="982"/>
      <c r="FO399" s="982"/>
      <c r="FP399" s="982"/>
      <c r="FQ399" s="982"/>
      <c r="FR399" s="982"/>
      <c r="FS399" s="982"/>
      <c r="FT399" s="982"/>
      <c r="FU399" s="982"/>
      <c r="FV399" s="982"/>
      <c r="FW399" s="982"/>
      <c r="FX399" s="982"/>
      <c r="FY399" s="982"/>
      <c r="FZ399" s="982"/>
      <c r="GA399" s="982"/>
      <c r="GB399" s="982"/>
      <c r="GC399" s="982"/>
      <c r="GD399" s="982"/>
      <c r="GE399" s="982"/>
      <c r="GF399" s="982"/>
      <c r="GG399" s="982"/>
      <c r="GH399" s="982"/>
      <c r="GI399" s="982"/>
      <c r="GJ399" s="982"/>
      <c r="GK399" s="982"/>
      <c r="GL399" s="982"/>
      <c r="GM399" s="982"/>
      <c r="GN399" s="982"/>
      <c r="GO399" s="982"/>
      <c r="GP399" s="982"/>
      <c r="GQ399" s="982"/>
      <c r="GR399" s="982"/>
      <c r="GS399" s="982"/>
      <c r="GT399" s="982"/>
      <c r="GU399" s="982"/>
      <c r="GV399" s="982"/>
      <c r="GW399" s="982"/>
      <c r="GX399" s="982"/>
      <c r="GY399" s="982"/>
      <c r="GZ399" s="982"/>
      <c r="HA399" s="982"/>
      <c r="HB399" s="982"/>
      <c r="HC399" s="982"/>
      <c r="HD399" s="982"/>
      <c r="HE399" s="982"/>
      <c r="HF399" s="982"/>
      <c r="HG399" s="982"/>
      <c r="HH399" s="982"/>
      <c r="HI399" s="982"/>
      <c r="HJ399" s="982"/>
      <c r="HK399" s="982"/>
      <c r="HL399" s="982"/>
      <c r="HM399" s="982"/>
      <c r="HN399" s="982"/>
      <c r="HO399" s="982"/>
      <c r="HP399" s="982"/>
      <c r="HQ399" s="982"/>
      <c r="HR399" s="982"/>
      <c r="HS399" s="982"/>
      <c r="HT399" s="982"/>
      <c r="HU399" s="982"/>
      <c r="HV399" s="982"/>
      <c r="HW399" s="982"/>
      <c r="HX399" s="982"/>
      <c r="HY399" s="982"/>
      <c r="HZ399" s="982"/>
      <c r="IA399" s="982"/>
      <c r="IB399" s="982"/>
      <c r="IC399" s="982"/>
      <c r="ID399" s="982"/>
      <c r="IE399" s="982"/>
      <c r="IF399" s="982"/>
      <c r="IG399" s="982"/>
      <c r="IH399" s="982"/>
      <c r="II399" s="982"/>
      <c r="IJ399" s="982"/>
      <c r="IK399" s="982"/>
      <c r="IL399" s="982"/>
      <c r="IM399" s="982"/>
      <c r="IN399" s="982"/>
      <c r="IO399" s="982"/>
      <c r="IP399" s="982"/>
      <c r="IQ399" s="982"/>
      <c r="IR399" s="982"/>
      <c r="IS399" s="982"/>
      <c r="IT399" s="982"/>
      <c r="IU399" s="982"/>
      <c r="IV399" s="982"/>
    </row>
    <row r="400" spans="1:256" s="268" customFormat="1" x14ac:dyDescent="0.2">
      <c r="A400" s="554" t="s">
        <v>381</v>
      </c>
      <c r="B400" s="283"/>
      <c r="C400" s="283">
        <f>C399-B399</f>
        <v>-0.3</v>
      </c>
      <c r="D400" s="283">
        <f t="shared" ref="D400:AG400" si="95">D399-C399</f>
        <v>0.37</v>
      </c>
      <c r="E400" s="283">
        <f t="shared" si="95"/>
        <v>3.2000000000000028E-2</v>
      </c>
      <c r="F400" s="283">
        <f t="shared" si="95"/>
        <v>5.9999999999999498E-3</v>
      </c>
      <c r="G400" s="283">
        <f t="shared" si="95"/>
        <v>-1.2999999999999956E-2</v>
      </c>
      <c r="H400" s="283">
        <f t="shared" si="95"/>
        <v>-6.0000000000000053E-3</v>
      </c>
      <c r="I400" s="283">
        <f t="shared" si="95"/>
        <v>7.0000000000000062E-3</v>
      </c>
      <c r="J400" s="283">
        <f t="shared" si="95"/>
        <v>7.0000000000000062E-3</v>
      </c>
      <c r="K400" s="283">
        <f t="shared" si="95"/>
        <v>5.9999999999999498E-3</v>
      </c>
      <c r="L400" s="283">
        <f t="shared" si="95"/>
        <v>7.0000000000000062E-3</v>
      </c>
      <c r="M400" s="283">
        <f t="shared" si="95"/>
        <v>7.0000000000000062E-3</v>
      </c>
      <c r="N400" s="283">
        <f t="shared" si="95"/>
        <v>-2.9999999999999971E-2</v>
      </c>
      <c r="O400" s="283">
        <f t="shared" si="95"/>
        <v>-4.0000000000000036E-3</v>
      </c>
      <c r="P400" s="283">
        <f t="shared" si="95"/>
        <v>9.000000000000008E-3</v>
      </c>
      <c r="Q400" s="283">
        <f t="shared" si="95"/>
        <v>8.9999999999999525E-3</v>
      </c>
      <c r="R400" s="283">
        <f t="shared" si="95"/>
        <v>9.000000000000008E-3</v>
      </c>
      <c r="S400" s="283">
        <f t="shared" si="95"/>
        <v>9.000000000000008E-3</v>
      </c>
      <c r="T400" s="283">
        <f t="shared" si="95"/>
        <v>9.000000000000008E-3</v>
      </c>
      <c r="U400" s="283">
        <f t="shared" si="95"/>
        <v>9.000000000000008E-3</v>
      </c>
      <c r="V400" s="283">
        <f t="shared" si="95"/>
        <v>9.000000000000008E-3</v>
      </c>
      <c r="W400" s="283">
        <f t="shared" si="95"/>
        <v>9.000000000000008E-3</v>
      </c>
      <c r="X400" s="283">
        <f t="shared" si="95"/>
        <v>9.9999999999999534E-3</v>
      </c>
      <c r="Y400" s="283">
        <f t="shared" si="95"/>
        <v>1.0000000000000009E-2</v>
      </c>
      <c r="Z400" s="283">
        <f t="shared" si="95"/>
        <v>1.0000000000000009E-2</v>
      </c>
      <c r="AA400" s="283">
        <f t="shared" si="95"/>
        <v>1.0000000000000009E-2</v>
      </c>
      <c r="AB400" s="283">
        <f t="shared" si="95"/>
        <v>1.0000000000000009E-2</v>
      </c>
      <c r="AC400" s="283">
        <f t="shared" si="95"/>
        <v>1.0000000000000009E-2</v>
      </c>
      <c r="AD400" s="283">
        <f t="shared" si="95"/>
        <v>1.0000000000000009E-2</v>
      </c>
      <c r="AE400" s="283">
        <f t="shared" si="95"/>
        <v>1.0000000000000009E-2</v>
      </c>
      <c r="AF400" s="283">
        <f t="shared" si="95"/>
        <v>1.0000000000000009E-2</v>
      </c>
      <c r="AG400" s="283">
        <f t="shared" si="95"/>
        <v>1.19999999999999E-2</v>
      </c>
      <c r="AH400" s="283"/>
      <c r="AI400" s="267"/>
      <c r="AJ400" s="466"/>
      <c r="AK400" s="466"/>
      <c r="AL400" s="466"/>
      <c r="AM400" s="466"/>
      <c r="AN400" s="466"/>
      <c r="AO400" s="466"/>
      <c r="AP400" s="466"/>
      <c r="AQ400" s="466"/>
      <c r="AR400" s="466"/>
      <c r="AS400" s="466"/>
      <c r="AT400" s="466"/>
      <c r="AU400" s="994">
        <v>3.98</v>
      </c>
      <c r="AV400" s="466"/>
      <c r="AW400" s="466"/>
      <c r="AX400" s="466"/>
      <c r="AY400" s="466"/>
      <c r="AZ400" s="466"/>
      <c r="BA400" s="466"/>
      <c r="BB400" s="466"/>
      <c r="BC400" s="466"/>
      <c r="BD400" s="466"/>
      <c r="BE400" s="466"/>
      <c r="BF400" s="466"/>
      <c r="BG400" s="466"/>
      <c r="BH400" s="466"/>
      <c r="BI400" s="466"/>
      <c r="BJ400" s="466"/>
      <c r="BK400" s="466"/>
      <c r="BL400" s="466"/>
      <c r="BM400" s="466"/>
      <c r="BN400" s="466"/>
      <c r="BO400" s="466"/>
      <c r="BP400" s="466"/>
      <c r="BQ400" s="466"/>
      <c r="BR400" s="466"/>
      <c r="BS400" s="466"/>
      <c r="BT400" s="466"/>
      <c r="BU400" s="466"/>
      <c r="BV400" s="466"/>
      <c r="BW400" s="466"/>
      <c r="BX400" s="466"/>
      <c r="BY400" s="466"/>
      <c r="BZ400" s="466"/>
      <c r="CA400" s="466"/>
      <c r="CB400" s="466"/>
      <c r="CC400" s="466"/>
      <c r="CD400" s="466"/>
      <c r="CE400" s="466"/>
      <c r="CF400" s="466"/>
      <c r="CG400" s="466"/>
      <c r="CH400" s="466"/>
      <c r="CI400" s="466"/>
      <c r="CJ400" s="466"/>
      <c r="CK400" s="466"/>
      <c r="CL400" s="466"/>
      <c r="CM400" s="466"/>
      <c r="CN400" s="466"/>
      <c r="CO400" s="466"/>
      <c r="CP400" s="466"/>
      <c r="CQ400" s="466"/>
      <c r="CR400" s="466"/>
      <c r="CS400" s="466"/>
      <c r="CT400" s="466"/>
      <c r="CU400" s="466"/>
      <c r="CV400" s="466"/>
      <c r="CW400" s="466"/>
      <c r="CX400" s="466"/>
      <c r="CY400" s="466"/>
      <c r="CZ400" s="466"/>
      <c r="DA400" s="466"/>
      <c r="DB400" s="466"/>
      <c r="DC400" s="466"/>
      <c r="DD400" s="466"/>
      <c r="DE400" s="466"/>
      <c r="DF400" s="466"/>
      <c r="DG400" s="466"/>
      <c r="DH400" s="466"/>
      <c r="DI400" s="466"/>
      <c r="DJ400" s="466"/>
      <c r="DK400" s="466"/>
      <c r="DL400" s="466"/>
      <c r="DM400" s="466"/>
      <c r="DN400" s="466"/>
      <c r="DO400" s="466"/>
      <c r="DP400" s="466"/>
      <c r="DQ400" s="466"/>
      <c r="DR400" s="466"/>
      <c r="DS400" s="466"/>
      <c r="DT400" s="466"/>
      <c r="DU400" s="466"/>
      <c r="DV400" s="466"/>
      <c r="DW400" s="466"/>
      <c r="DX400" s="466"/>
      <c r="DY400" s="466"/>
      <c r="DZ400" s="466"/>
      <c r="EA400" s="466"/>
      <c r="EB400" s="466"/>
      <c r="EC400" s="466"/>
      <c r="ED400" s="466"/>
      <c r="EE400" s="466"/>
      <c r="EF400" s="466"/>
      <c r="EG400" s="466"/>
      <c r="EH400" s="466"/>
      <c r="EI400" s="466"/>
      <c r="EJ400" s="466"/>
      <c r="EK400" s="466"/>
      <c r="EL400" s="466"/>
      <c r="EM400" s="466"/>
      <c r="EN400" s="982"/>
      <c r="EO400" s="982"/>
      <c r="EP400" s="982"/>
      <c r="EQ400" s="982"/>
      <c r="ER400" s="982"/>
      <c r="ES400" s="982"/>
      <c r="ET400" s="982"/>
      <c r="EU400" s="982"/>
      <c r="EV400" s="982"/>
      <c r="EW400" s="982"/>
      <c r="EX400" s="982"/>
      <c r="EY400" s="982"/>
      <c r="EZ400" s="982"/>
      <c r="FA400" s="982"/>
      <c r="FB400" s="982"/>
      <c r="FC400" s="982"/>
      <c r="FD400" s="982"/>
      <c r="FE400" s="982"/>
      <c r="FF400" s="982"/>
      <c r="FG400" s="982"/>
      <c r="FH400" s="982"/>
      <c r="FI400" s="982"/>
      <c r="FJ400" s="982"/>
      <c r="FK400" s="982"/>
      <c r="FL400" s="982"/>
      <c r="FM400" s="982"/>
      <c r="FN400" s="982"/>
      <c r="FO400" s="982"/>
      <c r="FP400" s="982"/>
      <c r="FQ400" s="982"/>
      <c r="FR400" s="982"/>
      <c r="FS400" s="982"/>
      <c r="FT400" s="982"/>
      <c r="FU400" s="982"/>
      <c r="FV400" s="982"/>
      <c r="FW400" s="982"/>
      <c r="FX400" s="982"/>
      <c r="FY400" s="982"/>
      <c r="FZ400" s="982"/>
      <c r="GA400" s="982"/>
      <c r="GB400" s="982"/>
      <c r="GC400" s="982"/>
      <c r="GD400" s="982"/>
      <c r="GE400" s="982"/>
      <c r="GF400" s="982"/>
      <c r="GG400" s="982"/>
      <c r="GH400" s="982"/>
      <c r="GI400" s="982"/>
      <c r="GJ400" s="982"/>
      <c r="GK400" s="982"/>
      <c r="GL400" s="982"/>
      <c r="GM400" s="982"/>
      <c r="GN400" s="982"/>
      <c r="GO400" s="982"/>
      <c r="GP400" s="982"/>
      <c r="GQ400" s="982"/>
      <c r="GR400" s="982"/>
      <c r="GS400" s="982"/>
      <c r="GT400" s="982"/>
      <c r="GU400" s="982"/>
      <c r="GV400" s="982"/>
      <c r="GW400" s="982"/>
      <c r="GX400" s="982"/>
      <c r="GY400" s="982"/>
      <c r="GZ400" s="982"/>
      <c r="HA400" s="982"/>
      <c r="HB400" s="982"/>
      <c r="HC400" s="982"/>
      <c r="HD400" s="982"/>
      <c r="HE400" s="982"/>
      <c r="HF400" s="982"/>
      <c r="HG400" s="982"/>
      <c r="HH400" s="982"/>
      <c r="HI400" s="982"/>
      <c r="HJ400" s="982"/>
      <c r="HK400" s="982"/>
      <c r="HL400" s="982"/>
      <c r="HM400" s="982"/>
      <c r="HN400" s="982"/>
      <c r="HO400" s="982"/>
      <c r="HP400" s="982"/>
      <c r="HQ400" s="982"/>
      <c r="HR400" s="982"/>
      <c r="HS400" s="982"/>
      <c r="HT400" s="982"/>
      <c r="HU400" s="982"/>
      <c r="HV400" s="982"/>
      <c r="HW400" s="982"/>
      <c r="HX400" s="982"/>
      <c r="HY400" s="982"/>
      <c r="HZ400" s="982"/>
      <c r="IA400" s="982"/>
      <c r="IB400" s="982"/>
      <c r="IC400" s="982"/>
      <c r="ID400" s="982"/>
      <c r="IE400" s="982"/>
      <c r="IF400" s="982"/>
      <c r="IG400" s="982"/>
      <c r="IH400" s="982"/>
      <c r="II400" s="982"/>
      <c r="IJ400" s="982"/>
      <c r="IK400" s="982"/>
      <c r="IL400" s="982"/>
      <c r="IM400" s="982"/>
      <c r="IN400" s="982"/>
      <c r="IO400" s="982"/>
      <c r="IP400" s="982"/>
      <c r="IQ400" s="982"/>
      <c r="IR400" s="982"/>
      <c r="IS400" s="982"/>
      <c r="IT400" s="982"/>
      <c r="IU400" s="982"/>
      <c r="IV400" s="982"/>
    </row>
    <row r="401" spans="1:256" s="268" customFormat="1" x14ac:dyDescent="0.2">
      <c r="A401" s="555" t="s">
        <v>382</v>
      </c>
      <c r="B401" s="283"/>
      <c r="C401" s="283">
        <f>C422-C399</f>
        <v>0.43922999999999995</v>
      </c>
      <c r="D401" s="283">
        <f t="shared" ref="D401:AG401" si="96">D422-D399</f>
        <v>8.7379999999999958E-2</v>
      </c>
      <c r="E401" s="283">
        <f t="shared" si="96"/>
        <v>0.19815999999999989</v>
      </c>
      <c r="F401" s="283">
        <f t="shared" si="96"/>
        <v>0.20305000000000001</v>
      </c>
      <c r="G401" s="283">
        <f t="shared" si="96"/>
        <v>0.21847000000000005</v>
      </c>
      <c r="H401" s="283">
        <f t="shared" si="96"/>
        <v>0.22809999999999997</v>
      </c>
      <c r="I401" s="283">
        <f t="shared" si="96"/>
        <v>0.22836000000000001</v>
      </c>
      <c r="J401" s="283">
        <f t="shared" si="96"/>
        <v>0.22862000000000005</v>
      </c>
      <c r="K401" s="283">
        <f t="shared" si="96"/>
        <v>0.22987999999999992</v>
      </c>
      <c r="L401" s="283">
        <f t="shared" si="96"/>
        <v>0.24950000000000011</v>
      </c>
      <c r="M401" s="283">
        <f t="shared" si="96"/>
        <v>0.24976000000000004</v>
      </c>
      <c r="N401" s="283">
        <f t="shared" si="96"/>
        <v>0.28217999999999999</v>
      </c>
      <c r="O401" s="283">
        <f t="shared" si="96"/>
        <v>0.29343999999999981</v>
      </c>
      <c r="P401" s="283">
        <f t="shared" si="96"/>
        <v>0.28685999999999989</v>
      </c>
      <c r="Q401" s="283">
        <f t="shared" si="96"/>
        <v>0.28753999999999996</v>
      </c>
      <c r="R401" s="283">
        <f t="shared" si="96"/>
        <v>0.28942999999999991</v>
      </c>
      <c r="S401" s="283">
        <f t="shared" si="96"/>
        <v>0.28163999999999995</v>
      </c>
      <c r="T401" s="283">
        <f t="shared" si="96"/>
        <v>0.27263999999999994</v>
      </c>
      <c r="U401" s="283">
        <f t="shared" si="96"/>
        <v>0.27573999999999993</v>
      </c>
      <c r="V401" s="283">
        <f t="shared" si="96"/>
        <v>0.27883999999999992</v>
      </c>
      <c r="W401" s="283">
        <f t="shared" si="96"/>
        <v>0.28314999999999996</v>
      </c>
      <c r="X401" s="283">
        <f t="shared" si="96"/>
        <v>0.28646000000000016</v>
      </c>
      <c r="Y401" s="283">
        <f t="shared" si="96"/>
        <v>0.28976999999999986</v>
      </c>
      <c r="Z401" s="283">
        <f t="shared" si="96"/>
        <v>0.29308000000000023</v>
      </c>
      <c r="AA401" s="283">
        <f t="shared" si="96"/>
        <v>0.29638999999999993</v>
      </c>
      <c r="AB401" s="283">
        <f t="shared" si="96"/>
        <v>0.30090999999999979</v>
      </c>
      <c r="AC401" s="283">
        <f t="shared" si="96"/>
        <v>0.30422000000000005</v>
      </c>
      <c r="AD401" s="283">
        <f t="shared" si="96"/>
        <v>0.30752999999999997</v>
      </c>
      <c r="AE401" s="283">
        <f t="shared" si="96"/>
        <v>0.31083999999999978</v>
      </c>
      <c r="AF401" s="283">
        <f t="shared" si="96"/>
        <v>0.31414999999999993</v>
      </c>
      <c r="AG401" s="283">
        <f t="shared" si="96"/>
        <v>0.31909000000000021</v>
      </c>
      <c r="AH401" s="283"/>
      <c r="AI401" s="267"/>
      <c r="AJ401" s="466"/>
      <c r="AK401" s="466"/>
      <c r="AL401" s="466"/>
      <c r="AM401" s="466"/>
      <c r="AN401" s="466"/>
      <c r="AO401" s="466"/>
      <c r="AP401" s="466"/>
      <c r="AQ401" s="466"/>
      <c r="AR401" s="466"/>
      <c r="AS401" s="466"/>
      <c r="AT401" s="466"/>
      <c r="AU401" s="994">
        <v>3.99</v>
      </c>
      <c r="AV401" s="466"/>
      <c r="AW401" s="466"/>
      <c r="AX401" s="466"/>
      <c r="AY401" s="466"/>
      <c r="AZ401" s="466"/>
      <c r="BA401" s="466"/>
      <c r="BB401" s="466"/>
      <c r="BC401" s="466"/>
      <c r="BD401" s="466"/>
      <c r="BE401" s="466"/>
      <c r="BF401" s="466"/>
      <c r="BG401" s="466"/>
      <c r="BH401" s="466"/>
      <c r="BI401" s="466"/>
      <c r="BJ401" s="466"/>
      <c r="BK401" s="466"/>
      <c r="BL401" s="466"/>
      <c r="BM401" s="466"/>
      <c r="BN401" s="466"/>
      <c r="BO401" s="466"/>
      <c r="BP401" s="466"/>
      <c r="BQ401" s="466"/>
      <c r="BR401" s="466"/>
      <c r="BS401" s="466"/>
      <c r="BT401" s="466"/>
      <c r="BU401" s="466"/>
      <c r="BV401" s="466"/>
      <c r="BW401" s="466"/>
      <c r="BX401" s="466"/>
      <c r="BY401" s="466"/>
      <c r="BZ401" s="466"/>
      <c r="CA401" s="466"/>
      <c r="CB401" s="466"/>
      <c r="CC401" s="466"/>
      <c r="CD401" s="466"/>
      <c r="CE401" s="466"/>
      <c r="CF401" s="466"/>
      <c r="CG401" s="466"/>
      <c r="CH401" s="466"/>
      <c r="CI401" s="466"/>
      <c r="CJ401" s="466"/>
      <c r="CK401" s="466"/>
      <c r="CL401" s="466"/>
      <c r="CM401" s="466"/>
      <c r="CN401" s="466"/>
      <c r="CO401" s="466"/>
      <c r="CP401" s="466"/>
      <c r="CQ401" s="466"/>
      <c r="CR401" s="466"/>
      <c r="CS401" s="466"/>
      <c r="CT401" s="466"/>
      <c r="CU401" s="466"/>
      <c r="CV401" s="466"/>
      <c r="CW401" s="466"/>
      <c r="CX401" s="466"/>
      <c r="CY401" s="466"/>
      <c r="CZ401" s="466"/>
      <c r="DA401" s="466"/>
      <c r="DB401" s="466"/>
      <c r="DC401" s="466"/>
      <c r="DD401" s="466"/>
      <c r="DE401" s="466"/>
      <c r="DF401" s="466"/>
      <c r="DG401" s="466"/>
      <c r="DH401" s="466"/>
      <c r="DI401" s="466"/>
      <c r="DJ401" s="466"/>
      <c r="DK401" s="466"/>
      <c r="DL401" s="466"/>
      <c r="DM401" s="466"/>
      <c r="DN401" s="466"/>
      <c r="DO401" s="466"/>
      <c r="DP401" s="466"/>
      <c r="DQ401" s="466"/>
      <c r="DR401" s="466"/>
      <c r="DS401" s="466"/>
      <c r="DT401" s="466"/>
      <c r="DU401" s="466"/>
      <c r="DV401" s="466"/>
      <c r="DW401" s="466"/>
      <c r="DX401" s="466"/>
      <c r="DY401" s="466"/>
      <c r="DZ401" s="466"/>
      <c r="EA401" s="466"/>
      <c r="EB401" s="466"/>
      <c r="EC401" s="466"/>
      <c r="ED401" s="466"/>
      <c r="EE401" s="466"/>
      <c r="EF401" s="466"/>
      <c r="EG401" s="466"/>
      <c r="EH401" s="466"/>
      <c r="EI401" s="466"/>
      <c r="EJ401" s="466"/>
      <c r="EK401" s="466"/>
      <c r="EL401" s="466"/>
      <c r="EM401" s="466"/>
      <c r="EN401" s="982"/>
      <c r="EO401" s="982"/>
      <c r="EP401" s="982"/>
      <c r="EQ401" s="982"/>
      <c r="ER401" s="982"/>
      <c r="ES401" s="982"/>
      <c r="ET401" s="982"/>
      <c r="EU401" s="982"/>
      <c r="EV401" s="982"/>
      <c r="EW401" s="982"/>
      <c r="EX401" s="982"/>
      <c r="EY401" s="982"/>
      <c r="EZ401" s="982"/>
      <c r="FA401" s="982"/>
      <c r="FB401" s="982"/>
      <c r="FC401" s="982"/>
      <c r="FD401" s="982"/>
      <c r="FE401" s="982"/>
      <c r="FF401" s="982"/>
      <c r="FG401" s="982"/>
      <c r="FH401" s="982"/>
      <c r="FI401" s="982"/>
      <c r="FJ401" s="982"/>
      <c r="FK401" s="982"/>
      <c r="FL401" s="982"/>
      <c r="FM401" s="982"/>
      <c r="FN401" s="982"/>
      <c r="FO401" s="982"/>
      <c r="FP401" s="982"/>
      <c r="FQ401" s="982"/>
      <c r="FR401" s="982"/>
      <c r="FS401" s="982"/>
      <c r="FT401" s="982"/>
      <c r="FU401" s="982"/>
      <c r="FV401" s="982"/>
      <c r="FW401" s="982"/>
      <c r="FX401" s="982"/>
      <c r="FY401" s="982"/>
      <c r="FZ401" s="982"/>
      <c r="GA401" s="982"/>
      <c r="GB401" s="982"/>
      <c r="GC401" s="982"/>
      <c r="GD401" s="982"/>
      <c r="GE401" s="982"/>
      <c r="GF401" s="982"/>
      <c r="GG401" s="982"/>
      <c r="GH401" s="982"/>
      <c r="GI401" s="982"/>
      <c r="GJ401" s="982"/>
      <c r="GK401" s="982"/>
      <c r="GL401" s="982"/>
      <c r="GM401" s="982"/>
      <c r="GN401" s="982"/>
      <c r="GO401" s="982"/>
      <c r="GP401" s="982"/>
      <c r="GQ401" s="982"/>
      <c r="GR401" s="982"/>
      <c r="GS401" s="982"/>
      <c r="GT401" s="982"/>
      <c r="GU401" s="982"/>
      <c r="GV401" s="982"/>
      <c r="GW401" s="982"/>
      <c r="GX401" s="982"/>
      <c r="GY401" s="982"/>
      <c r="GZ401" s="982"/>
      <c r="HA401" s="982"/>
      <c r="HB401" s="982"/>
      <c r="HC401" s="982"/>
      <c r="HD401" s="982"/>
      <c r="HE401" s="982"/>
      <c r="HF401" s="982"/>
      <c r="HG401" s="982"/>
      <c r="HH401" s="982"/>
      <c r="HI401" s="982"/>
      <c r="HJ401" s="982"/>
      <c r="HK401" s="982"/>
      <c r="HL401" s="982"/>
      <c r="HM401" s="982"/>
      <c r="HN401" s="982"/>
      <c r="HO401" s="982"/>
      <c r="HP401" s="982"/>
      <c r="HQ401" s="982"/>
      <c r="HR401" s="982"/>
      <c r="HS401" s="982"/>
      <c r="HT401" s="982"/>
      <c r="HU401" s="982"/>
      <c r="HV401" s="982"/>
      <c r="HW401" s="982"/>
      <c r="HX401" s="982"/>
      <c r="HY401" s="982"/>
      <c r="HZ401" s="982"/>
      <c r="IA401" s="982"/>
      <c r="IB401" s="982"/>
      <c r="IC401" s="982"/>
      <c r="ID401" s="982"/>
      <c r="IE401" s="982"/>
      <c r="IF401" s="982"/>
      <c r="IG401" s="982"/>
      <c r="IH401" s="982"/>
      <c r="II401" s="982"/>
      <c r="IJ401" s="982"/>
      <c r="IK401" s="982"/>
      <c r="IL401" s="982"/>
      <c r="IM401" s="982"/>
      <c r="IN401" s="982"/>
      <c r="IO401" s="982"/>
      <c r="IP401" s="982"/>
      <c r="IQ401" s="982"/>
      <c r="IR401" s="982"/>
      <c r="IS401" s="982"/>
      <c r="IT401" s="982"/>
      <c r="IU401" s="982"/>
      <c r="IV401" s="982"/>
    </row>
    <row r="402" spans="1:256" s="268" customFormat="1" x14ac:dyDescent="0.2">
      <c r="A402" s="554" t="s">
        <v>366</v>
      </c>
      <c r="B402" s="283">
        <f>B399</f>
        <v>0.3</v>
      </c>
      <c r="C402" s="283">
        <f t="shared" ref="C402:AG402" si="97">C399</f>
        <v>0</v>
      </c>
      <c r="D402" s="283">
        <f t="shared" si="97"/>
        <v>0.37</v>
      </c>
      <c r="E402" s="283">
        <f t="shared" si="97"/>
        <v>0.40200000000000002</v>
      </c>
      <c r="F402" s="283">
        <f t="shared" si="97"/>
        <v>0.40799999999999997</v>
      </c>
      <c r="G402" s="283">
        <f t="shared" si="97"/>
        <v>0.39500000000000002</v>
      </c>
      <c r="H402" s="283">
        <f t="shared" si="97"/>
        <v>0.38900000000000001</v>
      </c>
      <c r="I402" s="283">
        <f t="shared" si="97"/>
        <v>0.39600000000000002</v>
      </c>
      <c r="J402" s="283">
        <f t="shared" si="97"/>
        <v>0.40300000000000002</v>
      </c>
      <c r="K402" s="283">
        <f t="shared" si="97"/>
        <v>0.40899999999999997</v>
      </c>
      <c r="L402" s="283">
        <f t="shared" si="97"/>
        <v>0.41599999999999998</v>
      </c>
      <c r="M402" s="283">
        <f t="shared" si="97"/>
        <v>0.42299999999999999</v>
      </c>
      <c r="N402" s="283">
        <f t="shared" si="97"/>
        <v>0.39300000000000002</v>
      </c>
      <c r="O402" s="283">
        <f t="shared" si="97"/>
        <v>0.38900000000000001</v>
      </c>
      <c r="P402" s="283">
        <f t="shared" si="97"/>
        <v>0.39800000000000002</v>
      </c>
      <c r="Q402" s="283">
        <f t="shared" si="97"/>
        <v>0.40699999999999997</v>
      </c>
      <c r="R402" s="283">
        <f t="shared" si="97"/>
        <v>0.41599999999999998</v>
      </c>
      <c r="S402" s="283">
        <f t="shared" si="97"/>
        <v>0.42499999999999999</v>
      </c>
      <c r="T402" s="283">
        <f t="shared" si="97"/>
        <v>0.434</v>
      </c>
      <c r="U402" s="283">
        <f t="shared" si="97"/>
        <v>0.443</v>
      </c>
      <c r="V402" s="283">
        <f t="shared" si="97"/>
        <v>0.45200000000000001</v>
      </c>
      <c r="W402" s="283">
        <f t="shared" si="97"/>
        <v>0.46100000000000002</v>
      </c>
      <c r="X402" s="283">
        <f t="shared" si="97"/>
        <v>0.47099999999999997</v>
      </c>
      <c r="Y402" s="283">
        <f t="shared" si="97"/>
        <v>0.48099999999999998</v>
      </c>
      <c r="Z402" s="283">
        <f t="shared" si="97"/>
        <v>0.49099999999999999</v>
      </c>
      <c r="AA402" s="283">
        <f t="shared" si="97"/>
        <v>0.501</v>
      </c>
      <c r="AB402" s="283">
        <f t="shared" si="97"/>
        <v>0.51100000000000001</v>
      </c>
      <c r="AC402" s="283">
        <f t="shared" si="97"/>
        <v>0.52100000000000002</v>
      </c>
      <c r="AD402" s="283">
        <f t="shared" si="97"/>
        <v>0.53100000000000003</v>
      </c>
      <c r="AE402" s="283">
        <f t="shared" si="97"/>
        <v>0.54100000000000004</v>
      </c>
      <c r="AF402" s="283">
        <f t="shared" si="97"/>
        <v>0.55100000000000005</v>
      </c>
      <c r="AG402" s="283">
        <f t="shared" si="97"/>
        <v>0.56299999999999994</v>
      </c>
      <c r="AH402" s="283"/>
      <c r="AI402" s="267"/>
      <c r="AJ402" s="466"/>
      <c r="AK402" s="466"/>
      <c r="AL402" s="466"/>
      <c r="AM402" s="466"/>
      <c r="AN402" s="466"/>
      <c r="AO402" s="466"/>
      <c r="AP402" s="466"/>
      <c r="AQ402" s="466"/>
      <c r="AR402" s="466"/>
      <c r="AS402" s="466"/>
      <c r="AT402" s="466"/>
      <c r="AU402" s="994">
        <v>4</v>
      </c>
      <c r="AV402" s="466"/>
      <c r="AW402" s="466"/>
      <c r="AX402" s="466"/>
      <c r="AY402" s="466"/>
      <c r="AZ402" s="466"/>
      <c r="BA402" s="466"/>
      <c r="BB402" s="466"/>
      <c r="BC402" s="466"/>
      <c r="BD402" s="466"/>
      <c r="BE402" s="466"/>
      <c r="BF402" s="466"/>
      <c r="BG402" s="466"/>
      <c r="BH402" s="466"/>
      <c r="BI402" s="466"/>
      <c r="BJ402" s="466"/>
      <c r="BK402" s="466"/>
      <c r="BL402" s="466"/>
      <c r="BM402" s="466"/>
      <c r="BN402" s="466"/>
      <c r="BO402" s="466"/>
      <c r="BP402" s="466"/>
      <c r="BQ402" s="466"/>
      <c r="BR402" s="466"/>
      <c r="BS402" s="466"/>
      <c r="BT402" s="466"/>
      <c r="BU402" s="466"/>
      <c r="BV402" s="466"/>
      <c r="BW402" s="466"/>
      <c r="BX402" s="466"/>
      <c r="BY402" s="466"/>
      <c r="BZ402" s="466"/>
      <c r="CA402" s="466"/>
      <c r="CB402" s="466"/>
      <c r="CC402" s="466"/>
      <c r="CD402" s="466"/>
      <c r="CE402" s="466"/>
      <c r="CF402" s="466"/>
      <c r="CG402" s="466"/>
      <c r="CH402" s="466"/>
      <c r="CI402" s="466"/>
      <c r="CJ402" s="466"/>
      <c r="CK402" s="466"/>
      <c r="CL402" s="466"/>
      <c r="CM402" s="466"/>
      <c r="CN402" s="466"/>
      <c r="CO402" s="466"/>
      <c r="CP402" s="466"/>
      <c r="CQ402" s="466"/>
      <c r="CR402" s="466"/>
      <c r="CS402" s="466"/>
      <c r="CT402" s="466"/>
      <c r="CU402" s="466"/>
      <c r="CV402" s="466"/>
      <c r="CW402" s="466"/>
      <c r="CX402" s="466"/>
      <c r="CY402" s="466"/>
      <c r="CZ402" s="466"/>
      <c r="DA402" s="466"/>
      <c r="DB402" s="466"/>
      <c r="DC402" s="466"/>
      <c r="DD402" s="466"/>
      <c r="DE402" s="466"/>
      <c r="DF402" s="466"/>
      <c r="DG402" s="466"/>
      <c r="DH402" s="466"/>
      <c r="DI402" s="466"/>
      <c r="DJ402" s="466"/>
      <c r="DK402" s="466"/>
      <c r="DL402" s="466"/>
      <c r="DM402" s="466"/>
      <c r="DN402" s="466"/>
      <c r="DO402" s="466"/>
      <c r="DP402" s="466"/>
      <c r="DQ402" s="466"/>
      <c r="DR402" s="466"/>
      <c r="DS402" s="466"/>
      <c r="DT402" s="466"/>
      <c r="DU402" s="466"/>
      <c r="DV402" s="466"/>
      <c r="DW402" s="466"/>
      <c r="DX402" s="466"/>
      <c r="DY402" s="466"/>
      <c r="DZ402" s="466"/>
      <c r="EA402" s="466"/>
      <c r="EB402" s="466"/>
      <c r="EC402" s="466"/>
      <c r="ED402" s="466"/>
      <c r="EE402" s="466"/>
      <c r="EF402" s="466"/>
      <c r="EG402" s="466"/>
      <c r="EH402" s="466"/>
      <c r="EI402" s="466"/>
      <c r="EJ402" s="466"/>
      <c r="EK402" s="466"/>
      <c r="EL402" s="466"/>
      <c r="EM402" s="466"/>
      <c r="EN402" s="982"/>
      <c r="EO402" s="982"/>
      <c r="EP402" s="982"/>
      <c r="EQ402" s="982"/>
      <c r="ER402" s="982"/>
      <c r="ES402" s="982"/>
      <c r="ET402" s="982"/>
      <c r="EU402" s="982"/>
      <c r="EV402" s="982"/>
      <c r="EW402" s="982"/>
      <c r="EX402" s="982"/>
      <c r="EY402" s="982"/>
      <c r="EZ402" s="982"/>
      <c r="FA402" s="982"/>
      <c r="FB402" s="982"/>
      <c r="FC402" s="982"/>
      <c r="FD402" s="982"/>
      <c r="FE402" s="982"/>
      <c r="FF402" s="982"/>
      <c r="FG402" s="982"/>
      <c r="FH402" s="982"/>
      <c r="FI402" s="982"/>
      <c r="FJ402" s="982"/>
      <c r="FK402" s="982"/>
      <c r="FL402" s="982"/>
      <c r="FM402" s="982"/>
      <c r="FN402" s="982"/>
      <c r="FO402" s="982"/>
      <c r="FP402" s="982"/>
      <c r="FQ402" s="982"/>
      <c r="FR402" s="982"/>
      <c r="FS402" s="982"/>
      <c r="FT402" s="982"/>
      <c r="FU402" s="982"/>
      <c r="FV402" s="982"/>
      <c r="FW402" s="982"/>
      <c r="FX402" s="982"/>
      <c r="FY402" s="982"/>
      <c r="FZ402" s="982"/>
      <c r="GA402" s="982"/>
      <c r="GB402" s="982"/>
      <c r="GC402" s="982"/>
      <c r="GD402" s="982"/>
      <c r="GE402" s="982"/>
      <c r="GF402" s="982"/>
      <c r="GG402" s="982"/>
      <c r="GH402" s="982"/>
      <c r="GI402" s="982"/>
      <c r="GJ402" s="982"/>
      <c r="GK402" s="982"/>
      <c r="GL402" s="982"/>
      <c r="GM402" s="982"/>
      <c r="GN402" s="982"/>
      <c r="GO402" s="982"/>
      <c r="GP402" s="982"/>
      <c r="GQ402" s="982"/>
      <c r="GR402" s="982"/>
      <c r="GS402" s="982"/>
      <c r="GT402" s="982"/>
      <c r="GU402" s="982"/>
      <c r="GV402" s="982"/>
      <c r="GW402" s="982"/>
      <c r="GX402" s="982"/>
      <c r="GY402" s="982"/>
      <c r="GZ402" s="982"/>
      <c r="HA402" s="982"/>
      <c r="HB402" s="982"/>
      <c r="HC402" s="982"/>
      <c r="HD402" s="982"/>
      <c r="HE402" s="982"/>
      <c r="HF402" s="982"/>
      <c r="HG402" s="982"/>
      <c r="HH402" s="982"/>
      <c r="HI402" s="982"/>
      <c r="HJ402" s="982"/>
      <c r="HK402" s="982"/>
      <c r="HL402" s="982"/>
      <c r="HM402" s="982"/>
      <c r="HN402" s="982"/>
      <c r="HO402" s="982"/>
      <c r="HP402" s="982"/>
      <c r="HQ402" s="982"/>
      <c r="HR402" s="982"/>
      <c r="HS402" s="982"/>
      <c r="HT402" s="982"/>
      <c r="HU402" s="982"/>
      <c r="HV402" s="982"/>
      <c r="HW402" s="982"/>
      <c r="HX402" s="982"/>
      <c r="HY402" s="982"/>
      <c r="HZ402" s="982"/>
      <c r="IA402" s="982"/>
      <c r="IB402" s="982"/>
      <c r="IC402" s="982"/>
      <c r="ID402" s="982"/>
      <c r="IE402" s="982"/>
      <c r="IF402" s="982"/>
      <c r="IG402" s="982"/>
      <c r="IH402" s="982"/>
      <c r="II402" s="982"/>
      <c r="IJ402" s="982"/>
      <c r="IK402" s="982"/>
      <c r="IL402" s="982"/>
      <c r="IM402" s="982"/>
      <c r="IN402" s="982"/>
      <c r="IO402" s="982"/>
      <c r="IP402" s="982"/>
      <c r="IQ402" s="982"/>
      <c r="IR402" s="982"/>
      <c r="IS402" s="982"/>
      <c r="IT402" s="982"/>
      <c r="IU402" s="982"/>
      <c r="IV402" s="982"/>
    </row>
    <row r="403" spans="1:256" s="558" customFormat="1" x14ac:dyDescent="0.2">
      <c r="A403" s="556" t="s">
        <v>69</v>
      </c>
      <c r="B403" s="559"/>
      <c r="C403" s="559"/>
      <c r="D403" s="559"/>
      <c r="E403" s="559"/>
      <c r="F403" s="559"/>
      <c r="G403" s="559"/>
      <c r="H403" s="559"/>
      <c r="I403" s="559"/>
      <c r="J403" s="559"/>
      <c r="K403" s="559"/>
      <c r="L403" s="559"/>
      <c r="M403" s="559"/>
      <c r="N403" s="559"/>
      <c r="O403" s="559"/>
      <c r="P403" s="559"/>
      <c r="Q403" s="559"/>
      <c r="R403" s="559"/>
      <c r="S403" s="559"/>
      <c r="T403" s="559"/>
      <c r="U403" s="559"/>
      <c r="V403" s="559"/>
      <c r="W403" s="559"/>
      <c r="X403" s="559"/>
      <c r="Y403" s="559"/>
      <c r="Z403" s="559"/>
      <c r="AA403" s="559"/>
      <c r="AB403" s="559"/>
      <c r="AC403" s="559"/>
      <c r="AD403" s="559"/>
      <c r="AE403" s="559"/>
      <c r="AF403" s="559"/>
      <c r="AG403" s="560"/>
      <c r="AH403" s="267"/>
      <c r="AI403" s="267"/>
      <c r="AJ403" s="466"/>
      <c r="AK403" s="466"/>
      <c r="AL403" s="466"/>
      <c r="AM403" s="466"/>
      <c r="AN403" s="466"/>
      <c r="AO403" s="466"/>
      <c r="AP403" s="466"/>
      <c r="AQ403" s="466"/>
      <c r="AR403" s="466"/>
      <c r="AS403" s="466"/>
      <c r="AT403" s="466"/>
      <c r="AU403" s="994">
        <v>4.01</v>
      </c>
      <c r="AV403" s="466"/>
      <c r="AW403" s="466"/>
      <c r="AX403" s="466"/>
      <c r="AY403" s="466"/>
      <c r="AZ403" s="466"/>
      <c r="BA403" s="466"/>
      <c r="BB403" s="466"/>
      <c r="BC403" s="466"/>
      <c r="BD403" s="466"/>
      <c r="BE403" s="466"/>
      <c r="BF403" s="466"/>
      <c r="BG403" s="466"/>
      <c r="BH403" s="466"/>
      <c r="BI403" s="466"/>
      <c r="BJ403" s="466"/>
      <c r="BK403" s="466"/>
      <c r="BL403" s="466"/>
      <c r="BM403" s="466"/>
      <c r="BN403" s="466"/>
      <c r="BO403" s="466"/>
      <c r="BP403" s="466"/>
      <c r="BQ403" s="466"/>
      <c r="BR403" s="466"/>
      <c r="BS403" s="466"/>
      <c r="BT403" s="466"/>
      <c r="BU403" s="466"/>
      <c r="BV403" s="466"/>
      <c r="BW403" s="466"/>
      <c r="BX403" s="466"/>
      <c r="BY403" s="466"/>
      <c r="BZ403" s="466"/>
      <c r="CA403" s="466"/>
      <c r="CB403" s="466"/>
      <c r="CC403" s="466"/>
      <c r="CD403" s="466"/>
      <c r="CE403" s="466"/>
      <c r="CF403" s="466"/>
      <c r="CG403" s="466"/>
      <c r="CH403" s="466"/>
      <c r="CI403" s="466"/>
      <c r="CJ403" s="466"/>
      <c r="CK403" s="466"/>
      <c r="CL403" s="466"/>
      <c r="CM403" s="466"/>
      <c r="CN403" s="466"/>
      <c r="CO403" s="466"/>
      <c r="CP403" s="466"/>
      <c r="CQ403" s="466"/>
      <c r="CR403" s="466"/>
      <c r="CS403" s="466"/>
      <c r="CT403" s="466"/>
      <c r="CU403" s="466"/>
      <c r="CV403" s="466"/>
      <c r="CW403" s="466"/>
      <c r="CX403" s="466"/>
      <c r="CY403" s="466"/>
      <c r="CZ403" s="466"/>
      <c r="DA403" s="466"/>
      <c r="DB403" s="466"/>
      <c r="DC403" s="466"/>
      <c r="DD403" s="466"/>
      <c r="DE403" s="466"/>
      <c r="DF403" s="466"/>
      <c r="DG403" s="466"/>
      <c r="DH403" s="466"/>
      <c r="DI403" s="466"/>
      <c r="DJ403" s="466"/>
      <c r="DK403" s="466"/>
      <c r="DL403" s="466"/>
      <c r="DM403" s="466"/>
      <c r="DN403" s="466"/>
      <c r="DO403" s="466"/>
      <c r="DP403" s="466"/>
      <c r="DQ403" s="466"/>
      <c r="DR403" s="466"/>
      <c r="DS403" s="466"/>
      <c r="DT403" s="466"/>
      <c r="DU403" s="466"/>
      <c r="DV403" s="466"/>
      <c r="DW403" s="466"/>
      <c r="DX403" s="466"/>
      <c r="DY403" s="466"/>
      <c r="DZ403" s="466"/>
      <c r="EA403" s="466"/>
      <c r="EB403" s="466"/>
      <c r="EC403" s="466"/>
      <c r="ED403" s="466"/>
      <c r="EE403" s="466"/>
      <c r="EF403" s="466"/>
      <c r="EG403" s="466"/>
      <c r="EH403" s="466"/>
      <c r="EI403" s="466"/>
      <c r="EJ403" s="466"/>
      <c r="EK403" s="466"/>
      <c r="EL403" s="466"/>
      <c r="EM403" s="466"/>
      <c r="EN403" s="982"/>
      <c r="EO403" s="982"/>
      <c r="EP403" s="982"/>
      <c r="EQ403" s="982"/>
      <c r="ER403" s="982"/>
      <c r="ES403" s="982"/>
      <c r="ET403" s="982"/>
      <c r="EU403" s="982"/>
      <c r="EV403" s="982"/>
      <c r="EW403" s="982"/>
      <c r="EX403" s="982"/>
      <c r="EY403" s="982"/>
      <c r="EZ403" s="982"/>
      <c r="FA403" s="982"/>
      <c r="FB403" s="982"/>
      <c r="FC403" s="982"/>
      <c r="FD403" s="982"/>
      <c r="FE403" s="982"/>
      <c r="FF403" s="982"/>
      <c r="FG403" s="982"/>
      <c r="FH403" s="982"/>
      <c r="FI403" s="982"/>
      <c r="FJ403" s="982"/>
      <c r="FK403" s="982"/>
      <c r="FL403" s="982"/>
      <c r="FM403" s="982"/>
      <c r="FN403" s="982"/>
      <c r="FO403" s="982"/>
      <c r="FP403" s="982"/>
      <c r="FQ403" s="982"/>
      <c r="FR403" s="982"/>
      <c r="FS403" s="982"/>
      <c r="FT403" s="982"/>
      <c r="FU403" s="982"/>
      <c r="FV403" s="982"/>
      <c r="FW403" s="982"/>
      <c r="FX403" s="982"/>
      <c r="FY403" s="982"/>
      <c r="FZ403" s="982"/>
      <c r="GA403" s="982"/>
      <c r="GB403" s="982"/>
      <c r="GC403" s="982"/>
      <c r="GD403" s="982"/>
      <c r="GE403" s="982"/>
      <c r="GF403" s="982"/>
      <c r="GG403" s="982"/>
      <c r="GH403" s="982"/>
      <c r="GI403" s="982"/>
      <c r="GJ403" s="982"/>
      <c r="GK403" s="982"/>
      <c r="GL403" s="982"/>
      <c r="GM403" s="982"/>
      <c r="GN403" s="982"/>
      <c r="GO403" s="982"/>
      <c r="GP403" s="982"/>
      <c r="GQ403" s="982"/>
      <c r="GR403" s="982"/>
      <c r="GS403" s="982"/>
      <c r="GT403" s="982"/>
      <c r="GU403" s="982"/>
      <c r="GV403" s="982"/>
      <c r="GW403" s="982"/>
      <c r="GX403" s="982"/>
      <c r="GY403" s="982"/>
      <c r="GZ403" s="982"/>
      <c r="HA403" s="982"/>
      <c r="HB403" s="982"/>
      <c r="HC403" s="982"/>
      <c r="HD403" s="982"/>
      <c r="HE403" s="982"/>
      <c r="HF403" s="982"/>
      <c r="HG403" s="982"/>
      <c r="HH403" s="982"/>
      <c r="HI403" s="982"/>
      <c r="HJ403" s="982"/>
      <c r="HK403" s="982"/>
      <c r="HL403" s="982"/>
      <c r="HM403" s="982"/>
      <c r="HN403" s="982"/>
      <c r="HO403" s="982"/>
      <c r="HP403" s="982"/>
      <c r="HQ403" s="982"/>
      <c r="HR403" s="982"/>
      <c r="HS403" s="982"/>
      <c r="HT403" s="982"/>
      <c r="HU403" s="982"/>
      <c r="HV403" s="982"/>
      <c r="HW403" s="982"/>
      <c r="HX403" s="982"/>
      <c r="HY403" s="982"/>
      <c r="HZ403" s="982"/>
      <c r="IA403" s="982"/>
      <c r="IB403" s="982"/>
      <c r="IC403" s="982"/>
      <c r="ID403" s="982"/>
      <c r="IE403" s="982"/>
      <c r="IF403" s="982"/>
      <c r="IG403" s="982"/>
      <c r="IH403" s="982"/>
      <c r="II403" s="982"/>
      <c r="IJ403" s="982"/>
      <c r="IK403" s="982"/>
      <c r="IL403" s="982"/>
      <c r="IM403" s="982"/>
      <c r="IN403" s="982"/>
      <c r="IO403" s="982"/>
      <c r="IP403" s="982"/>
      <c r="IQ403" s="982"/>
      <c r="IR403" s="982"/>
      <c r="IS403" s="982"/>
      <c r="IT403" s="982"/>
      <c r="IU403" s="982"/>
      <c r="IV403" s="982"/>
    </row>
    <row r="404" spans="1:256" s="268" customFormat="1" x14ac:dyDescent="0.2">
      <c r="A404" s="554" t="str">
        <f>A399</f>
        <v xml:space="preserve">     Aprēķinātais tarifs</v>
      </c>
      <c r="B404" s="547">
        <f>E372</f>
        <v>0.3</v>
      </c>
      <c r="C404" s="547">
        <f>F372</f>
        <v>0</v>
      </c>
      <c r="D404" s="547">
        <f>ROUND(IF('Datu ievade'!$B$363='Datu ievade'!$B$364,(1+D378)*((SUM(D179:D187)+SUM(Aprekini!D24:D27))/('Datu ievade'!G283+'Datu ievade'!G291+'Datu ievade'!G298)),IF('Datu ievade'!$B$363='Datu ievade'!$B$365,(1+D378)*((SUM('Datu ievade'!D179:D187)+SUM(Aprekini!D24:D27))/('Datu ievade'!G283+'Datu ievade'!G291+'Datu ievade'!G298)),)),3)</f>
        <v>0.33200000000000002</v>
      </c>
      <c r="E404" s="547">
        <f>ROUND(IF('Datu ievade'!$B$363='Datu ievade'!$B$364,(1+E378)*((SUM(E179:E187)+SUM(Aprekini!E24:E27))/('Datu ievade'!H283+'Datu ievade'!H291+'Datu ievade'!H298)),IF('Datu ievade'!$B$363='Datu ievade'!$B$365,(1+E378)*((SUM('Datu ievade'!E179:E187)+SUM(Aprekini!E24:E27))/('Datu ievade'!H283+'Datu ievade'!H291+'Datu ievade'!H298)),)),3)</f>
        <v>0.32900000000000001</v>
      </c>
      <c r="F404" s="547">
        <f>ROUND(IF('Datu ievade'!$B$363='Datu ievade'!$B$364,(1+F378)*((SUM(F179:F187)+SUM(Aprekini!F24:F27))/('Datu ievade'!I283+'Datu ievade'!I291+'Datu ievade'!I298)),IF('Datu ievade'!$B$363='Datu ievade'!$B$365,(1+F378)*((SUM('Datu ievade'!F179:F187)+SUM(Aprekini!F24:F27))/('Datu ievade'!I283+'Datu ievade'!I291+'Datu ievade'!I298)),)),3)</f>
        <v>0.33400000000000002</v>
      </c>
      <c r="G404" s="547">
        <f>ROUND(IF('Datu ievade'!$B$363='Datu ievade'!$B$364,(1+G378)*((SUM(G179:G187)+SUM(Aprekini!G24:G27))/('Datu ievade'!J283+'Datu ievade'!J291+'Datu ievade'!J298)),IF('Datu ievade'!$B$363='Datu ievade'!$B$365,(1+G378)*((SUM('Datu ievade'!G179:G187)+SUM(Aprekini!G24:G27))/('Datu ievade'!J283+'Datu ievade'!J291+'Datu ievade'!J298)),)),3)</f>
        <v>0.33900000000000002</v>
      </c>
      <c r="H404" s="547">
        <f>ROUND(IF('Datu ievade'!$B$363='Datu ievade'!$B$364,(1+H378)*((SUM(H179:H187)+SUM(Aprekini!H24:H27))/('Datu ievade'!K283+'Datu ievade'!K291+'Datu ievade'!K298)),IF('Datu ievade'!$B$363='Datu ievade'!$B$365,(1+H378)*((SUM('Datu ievade'!H179:H187)+SUM(Aprekini!H24:H27))/('Datu ievade'!K283+'Datu ievade'!K291+'Datu ievade'!K298)),)),3)</f>
        <v>0.34599999999999997</v>
      </c>
      <c r="I404" s="547">
        <f>ROUND(IF('Datu ievade'!$B$363='Datu ievade'!$B$364,(1+I378)*((SUM(I179:I187)+SUM(Aprekini!I24:I27))/('Datu ievade'!L283+'Datu ievade'!L291+'Datu ievade'!L298)),IF('Datu ievade'!$B$363='Datu ievade'!$B$365,(1+I378)*((SUM('Datu ievade'!I179:I187)+SUM(Aprekini!I24:I27))/('Datu ievade'!L283+'Datu ievade'!L291+'Datu ievade'!L298)),)),3)</f>
        <v>0.35199999999999998</v>
      </c>
      <c r="J404" s="547">
        <f>ROUND(IF('Datu ievade'!$B$363='Datu ievade'!$B$364,(1+J378)*((SUM(J179:J187)+SUM(Aprekini!J24:J27))/('Datu ievade'!M283+'Datu ievade'!M291+'Datu ievade'!M298)),IF('Datu ievade'!$B$363='Datu ievade'!$B$365,(1+J378)*((SUM('Datu ievade'!J179:J187)+SUM(Aprekini!J24:J27))/('Datu ievade'!M283+'Datu ievade'!M291+'Datu ievade'!M298)),)),3)</f>
        <v>0.35799999999999998</v>
      </c>
      <c r="K404" s="547">
        <f>ROUND(IF('Datu ievade'!$B$363='Datu ievade'!$B$364,(1+K378)*((SUM(K179:K187)+SUM(Aprekini!K24:K27))/('Datu ievade'!N283+'Datu ievade'!N291+'Datu ievade'!N298)),IF('Datu ievade'!$B$363='Datu ievade'!$B$365,(1+K378)*((SUM('Datu ievade'!K179:K187)+SUM(Aprekini!K24:K27))/('Datu ievade'!N283+'Datu ievade'!N291+'Datu ievade'!N298)),)),3)</f>
        <v>0.33800000000000002</v>
      </c>
      <c r="L404" s="547">
        <f>ROUND(IF('Datu ievade'!$B$363='Datu ievade'!$B$364,(1+L378)*((SUM(L179:L187)+SUM(Aprekini!L24:L27))/('Datu ievade'!O283+'Datu ievade'!O291+'Datu ievade'!O298)),IF('Datu ievade'!$B$363='Datu ievade'!$B$365,(1+L378)*((SUM('Datu ievade'!L179:L187)+SUM(Aprekini!L24:L27))/('Datu ievade'!O283+'Datu ievade'!O291+'Datu ievade'!O298)),)),3)</f>
        <v>0.32900000000000001</v>
      </c>
      <c r="M404" s="547">
        <f>ROUND(IF('Datu ievade'!$B$363='Datu ievade'!$B$364,(1+M378)*((SUM(M179:M187)+SUM(Aprekini!M24:M27))/('Datu ievade'!P283+'Datu ievade'!P291+'Datu ievade'!P298)),IF('Datu ievade'!$B$363='Datu ievade'!$B$365,(1+M378)*((SUM('Datu ievade'!M179:M187)+SUM(Aprekini!M24:M27))/('Datu ievade'!P283+'Datu ievade'!P291+'Datu ievade'!P298)),)),3)</f>
        <v>0.33500000000000002</v>
      </c>
      <c r="N404" s="547">
        <f>ROUND(IF('Datu ievade'!$B$363='Datu ievade'!$B$364,(1+N378)*((SUM(N179:N187)+SUM(Aprekini!N24:N27))/('Datu ievade'!Q283+'Datu ievade'!Q291+'Datu ievade'!Q298)),IF('Datu ievade'!$B$363='Datu ievade'!$B$365,(1+N378)*((SUM('Datu ievade'!N179:N187)+SUM(Aprekini!N24:N27))/('Datu ievade'!Q283+'Datu ievade'!Q291+'Datu ievade'!Q298)),)),3)</f>
        <v>0.34100000000000003</v>
      </c>
      <c r="O404" s="547">
        <f>ROUND(IF('Datu ievade'!$B$363='Datu ievade'!$B$364,(1+O378)*((SUM(O179:O187)+SUM(Aprekini!O24:O27))/('Datu ievade'!R283+'Datu ievade'!R291+'Datu ievade'!R298)),IF('Datu ievade'!$B$363='Datu ievade'!$B$365,(1+O378)*((SUM('Datu ievade'!O179:O187)+SUM(Aprekini!O24:O27))/('Datu ievade'!R283+'Datu ievade'!R291+'Datu ievade'!R298)),)),3)</f>
        <v>0.34799999999999998</v>
      </c>
      <c r="P404" s="547">
        <f>ROUND(IF('Datu ievade'!$B$363='Datu ievade'!$B$364,(1+P378)*((SUM(P179:P187)+SUM(Aprekini!P24:P27))/('Datu ievade'!S283+'Datu ievade'!S291+'Datu ievade'!S298)),IF('Datu ievade'!$B$363='Datu ievade'!$B$365,(1+P378)*((SUM('Datu ievade'!P179:P187)+SUM(Aprekini!P24:P27))/('Datu ievade'!S283+'Datu ievade'!S291+'Datu ievade'!S298)),)),3)</f>
        <v>0.35599999999999998</v>
      </c>
      <c r="Q404" s="547">
        <f>ROUND(IF('Datu ievade'!$B$363='Datu ievade'!$B$364,(1+Q378)*((SUM(Q179:Q187)+SUM(Aprekini!Q24:Q27))/('Datu ievade'!T283+'Datu ievade'!T291+'Datu ievade'!T298)),IF('Datu ievade'!$B$363='Datu ievade'!$B$365,(1+Q378)*((SUM('Datu ievade'!Q179:Q187)+SUM(Aprekini!Q24:Q27))/('Datu ievade'!T283+'Datu ievade'!T291+'Datu ievade'!T298)),)),3)</f>
        <v>0.36399999999999999</v>
      </c>
      <c r="R404" s="547">
        <f>ROUND(IF('Datu ievade'!$B$363='Datu ievade'!$B$364,(1+R378)*((SUM(R179:R187)+SUM(Aprekini!R24:R27))/('Datu ievade'!U283+'Datu ievade'!U291+'Datu ievade'!U298)),IF('Datu ievade'!$B$363='Datu ievade'!$B$365,(1+R378)*((SUM('Datu ievade'!R179:R187)+SUM(Aprekini!R24:R27))/('Datu ievade'!U283+'Datu ievade'!U291+'Datu ievade'!U298)),)),3)</f>
        <v>0.372</v>
      </c>
      <c r="S404" s="547">
        <f>ROUND(IF('Datu ievade'!$B$363='Datu ievade'!$B$364,(1+S378)*((SUM(S179:S187)+SUM(Aprekini!S24:S27))/('Datu ievade'!V283+'Datu ievade'!V291+'Datu ievade'!V298)),IF('Datu ievade'!$B$363='Datu ievade'!$B$365,(1+S378)*((SUM('Datu ievade'!S179:S187)+SUM(Aprekini!S24:S27))/('Datu ievade'!V283+'Datu ievade'!V291+'Datu ievade'!V298)),)),3)</f>
        <v>0.38</v>
      </c>
      <c r="T404" s="547">
        <f>ROUND(IF('Datu ievade'!$B$363='Datu ievade'!$B$364,(1+T378)*((SUM(T179:T187)+SUM(Aprekini!T24:T27))/('Datu ievade'!W283+'Datu ievade'!W291+'Datu ievade'!W298)),IF('Datu ievade'!$B$363='Datu ievade'!$B$365,(1+T378)*((SUM('Datu ievade'!T179:T187)+SUM(Aprekini!T24:T27))/('Datu ievade'!W283+'Datu ievade'!W291+'Datu ievade'!W298)),)),3)</f>
        <v>0.38800000000000001</v>
      </c>
      <c r="U404" s="547">
        <f>ROUND(IF('Datu ievade'!$B$363='Datu ievade'!$B$364,(1+U378)*((SUM(U179:U187)+SUM(Aprekini!U24:U27))/('Datu ievade'!X283+'Datu ievade'!X291+'Datu ievade'!X298)),IF('Datu ievade'!$B$363='Datu ievade'!$B$365,(1+U378)*((SUM('Datu ievade'!U179:U187)+SUM(Aprekini!U24:U27))/('Datu ievade'!X283+'Datu ievade'!X291+'Datu ievade'!X298)),)),3)</f>
        <v>0.39600000000000002</v>
      </c>
      <c r="V404" s="547">
        <f>ROUND(IF('Datu ievade'!$B$363='Datu ievade'!$B$364,(1+V378)*((SUM(V179:V187)+SUM(Aprekini!V24:V27))/('Datu ievade'!Y283+'Datu ievade'!Y291+'Datu ievade'!Y298)),IF('Datu ievade'!$B$363='Datu ievade'!$B$365,(1+V378)*((SUM('Datu ievade'!V179:V187)+SUM(Aprekini!V24:V27))/('Datu ievade'!Y283+'Datu ievade'!Y291+'Datu ievade'!Y298)),)),3)</f>
        <v>0.40400000000000003</v>
      </c>
      <c r="W404" s="547">
        <f>ROUND(IF('Datu ievade'!$B$363='Datu ievade'!$B$364,(1+W378)*((SUM(W179:W187)+SUM(Aprekini!W24:W27))/('Datu ievade'!Z283+'Datu ievade'!Z291+'Datu ievade'!Z298)),IF('Datu ievade'!$B$363='Datu ievade'!$B$365,(1+W378)*((SUM('Datu ievade'!W179:W187)+SUM(Aprekini!W24:W27))/('Datu ievade'!Z283+'Datu ievade'!Z291+'Datu ievade'!Z298)),)),3)</f>
        <v>0.41199999999999998</v>
      </c>
      <c r="X404" s="547">
        <f>ROUND(IF('Datu ievade'!$B$363='Datu ievade'!$B$364,(1+X378)*((SUM(X179:X187)+SUM(Aprekini!X24:X27))/('Datu ievade'!AA283+'Datu ievade'!AA291+'Datu ievade'!AA298)),IF('Datu ievade'!$B$363='Datu ievade'!$B$365,(1+X378)*((SUM('Datu ievade'!X179:X187)+SUM(Aprekini!X24:X27))/('Datu ievade'!AA283+'Datu ievade'!AA291+'Datu ievade'!AA298)),)),3)</f>
        <v>0.42099999999999999</v>
      </c>
      <c r="Y404" s="547">
        <f>ROUND(IF('Datu ievade'!$B$363='Datu ievade'!$B$364,(1+Y378)*((SUM(Y179:Y187)+SUM(Aprekini!Y24:Y27))/('Datu ievade'!AB283+'Datu ievade'!AB291+'Datu ievade'!AB298)),IF('Datu ievade'!$B$363='Datu ievade'!$B$365,(1+Y378)*((SUM('Datu ievade'!Y179:Y187)+SUM(Aprekini!Y24:Y27))/('Datu ievade'!AB283+'Datu ievade'!AB291+'Datu ievade'!AB298)),)),3)</f>
        <v>0.43</v>
      </c>
      <c r="Z404" s="547">
        <f>ROUND(IF('Datu ievade'!$B$363='Datu ievade'!$B$364,(1+Z378)*((SUM(Z179:Z187)+SUM(Aprekini!Z24:Z27))/('Datu ievade'!AC283+'Datu ievade'!AC291+'Datu ievade'!AC298)),IF('Datu ievade'!$B$363='Datu ievade'!$B$365,(1+Z378)*((SUM('Datu ievade'!Z179:Z187)+SUM(Aprekini!Z24:Z27))/('Datu ievade'!AC283+'Datu ievade'!AC291+'Datu ievade'!AC298)),)),3)</f>
        <v>0.439</v>
      </c>
      <c r="AA404" s="547">
        <f>ROUND(IF('Datu ievade'!$B$363='Datu ievade'!$B$364,(1+AA378)*((SUM(AA179:AA187)+SUM(Aprekini!AA24:AA27))/('Datu ievade'!AD283+'Datu ievade'!AD291+'Datu ievade'!AD298)),IF('Datu ievade'!$B$363='Datu ievade'!$B$365,(1+AA378)*((SUM('Datu ievade'!AA179:AA187)+SUM(Aprekini!AA24:AA27))/('Datu ievade'!AD283+'Datu ievade'!AD291+'Datu ievade'!AD298)),)),3)</f>
        <v>0.44700000000000001</v>
      </c>
      <c r="AB404" s="547">
        <f>ROUND(IF('Datu ievade'!$B$363='Datu ievade'!$B$364,(1+AB378)*((SUM(AB179:AB187)+SUM(Aprekini!AB24:AB27))/('Datu ievade'!AE283+'Datu ievade'!AE291+'Datu ievade'!AE298)),IF('Datu ievade'!$B$363='Datu ievade'!$B$365,(1+AB378)*((SUM('Datu ievade'!AB179:AB187)+SUM(Aprekini!AB24:AB27))/('Datu ievade'!AE283+'Datu ievade'!AE291+'Datu ievade'!AE298)),)),3)</f>
        <v>0.45600000000000002</v>
      </c>
      <c r="AC404" s="547">
        <f>ROUND(IF('Datu ievade'!$B$363='Datu ievade'!$B$364,(1+AC378)*((SUM(AC179:AC187)+SUM(Aprekini!AC24:AC27))/('Datu ievade'!AF283+'Datu ievade'!AF291+'Datu ievade'!AF298)),IF('Datu ievade'!$B$363='Datu ievade'!$B$365,(1+AC378)*((SUM('Datu ievade'!AC179:AC187)+SUM(Aprekini!AC24:AC27))/('Datu ievade'!AF283+'Datu ievade'!AF291+'Datu ievade'!AF298)),)),3)</f>
        <v>0.46500000000000002</v>
      </c>
      <c r="AD404" s="547">
        <f>ROUND(IF('Datu ievade'!$B$363='Datu ievade'!$B$364,(1+AD378)*((SUM(AD179:AD187)+SUM(Aprekini!AD24:AD27))/('Datu ievade'!AG283+'Datu ievade'!AG291+'Datu ievade'!AG298)),IF('Datu ievade'!$B$363='Datu ievade'!$B$365,(1+AD378)*((SUM('Datu ievade'!AD179:AD187)+SUM(Aprekini!AD24:AD27))/('Datu ievade'!AG283+'Datu ievade'!AG291+'Datu ievade'!AG298)),)),3)</f>
        <v>0.47399999999999998</v>
      </c>
      <c r="AE404" s="547">
        <f>ROUND(IF('Datu ievade'!$B$363='Datu ievade'!$B$364,(1+AE378)*((SUM(AE179:AE187)+SUM(Aprekini!AE24:AE27))/('Datu ievade'!AH283+'Datu ievade'!AH291+'Datu ievade'!AH298)),IF('Datu ievade'!$B$363='Datu ievade'!$B$365,(1+AE378)*((SUM('Datu ievade'!AE179:AE187)+SUM(Aprekini!AE24:AE27))/('Datu ievade'!AH283+'Datu ievade'!AH291+'Datu ievade'!AH298)),)),3)</f>
        <v>0.48299999999999998</v>
      </c>
      <c r="AF404" s="547">
        <f>ROUND(IF('Datu ievade'!$B$363='Datu ievade'!$B$364,(1+AF378)*((SUM(AF179:AF187)+SUM(Aprekini!AF24:AF27))/('Datu ievade'!AI283+'Datu ievade'!AI291+'Datu ievade'!AI298)),IF('Datu ievade'!$B$363='Datu ievade'!$B$365,(1+AF378)*((SUM('Datu ievade'!AF179:AF187)+SUM(Aprekini!AF24:AF27))/('Datu ievade'!AI283+'Datu ievade'!AI291+'Datu ievade'!AI298)),)),3)</f>
        <v>0.49199999999999999</v>
      </c>
      <c r="AG404" s="547">
        <f>ROUND(IF('Datu ievade'!$B$363='Datu ievade'!$B$364,(1+AG378)*((SUM(AG179:AG187)+SUM(Aprekini!AG24:AG27))/('Datu ievade'!AJ283+'Datu ievade'!AJ291+'Datu ievade'!AJ298)),IF('Datu ievade'!$B$363='Datu ievade'!$B$365,(1+AG378)*((SUM('Datu ievade'!AG179:AG187)+SUM(Aprekini!AG24:AG27))/('Datu ievade'!AJ283+'Datu ievade'!AJ291+'Datu ievade'!AJ298)),)),3)</f>
        <v>0.502</v>
      </c>
      <c r="AH404" s="547"/>
      <c r="AI404" s="267"/>
      <c r="AJ404" s="466"/>
      <c r="AK404" s="466"/>
      <c r="AL404" s="466"/>
      <c r="AM404" s="466"/>
      <c r="AN404" s="466"/>
      <c r="AO404" s="466"/>
      <c r="AP404" s="466"/>
      <c r="AQ404" s="466"/>
      <c r="AR404" s="466"/>
      <c r="AS404" s="466"/>
      <c r="AT404" s="466"/>
      <c r="AU404" s="994">
        <v>4.0199999999999996</v>
      </c>
      <c r="AV404" s="466"/>
      <c r="AW404" s="466"/>
      <c r="AX404" s="466"/>
      <c r="AY404" s="466"/>
      <c r="AZ404" s="466"/>
      <c r="BA404" s="466"/>
      <c r="BB404" s="466"/>
      <c r="BC404" s="466"/>
      <c r="BD404" s="466"/>
      <c r="BE404" s="466"/>
      <c r="BF404" s="466"/>
      <c r="BG404" s="466"/>
      <c r="BH404" s="466"/>
      <c r="BI404" s="466"/>
      <c r="BJ404" s="466"/>
      <c r="BK404" s="466"/>
      <c r="BL404" s="466"/>
      <c r="BM404" s="466"/>
      <c r="BN404" s="466"/>
      <c r="BO404" s="466"/>
      <c r="BP404" s="466"/>
      <c r="BQ404" s="466"/>
      <c r="BR404" s="466"/>
      <c r="BS404" s="466"/>
      <c r="BT404" s="466"/>
      <c r="BU404" s="466"/>
      <c r="BV404" s="466"/>
      <c r="BW404" s="466"/>
      <c r="BX404" s="466"/>
      <c r="BY404" s="466"/>
      <c r="BZ404" s="466"/>
      <c r="CA404" s="466"/>
      <c r="CB404" s="466"/>
      <c r="CC404" s="466"/>
      <c r="CD404" s="466"/>
      <c r="CE404" s="466"/>
      <c r="CF404" s="466"/>
      <c r="CG404" s="466"/>
      <c r="CH404" s="466"/>
      <c r="CI404" s="466"/>
      <c r="CJ404" s="466"/>
      <c r="CK404" s="466"/>
      <c r="CL404" s="466"/>
      <c r="CM404" s="466"/>
      <c r="CN404" s="466"/>
      <c r="CO404" s="466"/>
      <c r="CP404" s="466"/>
      <c r="CQ404" s="466"/>
      <c r="CR404" s="466"/>
      <c r="CS404" s="466"/>
      <c r="CT404" s="466"/>
      <c r="CU404" s="466"/>
      <c r="CV404" s="466"/>
      <c r="CW404" s="466"/>
      <c r="CX404" s="466"/>
      <c r="CY404" s="466"/>
      <c r="CZ404" s="466"/>
      <c r="DA404" s="466"/>
      <c r="DB404" s="466"/>
      <c r="DC404" s="466"/>
      <c r="DD404" s="466"/>
      <c r="DE404" s="466"/>
      <c r="DF404" s="466"/>
      <c r="DG404" s="466"/>
      <c r="DH404" s="466"/>
      <c r="DI404" s="466"/>
      <c r="DJ404" s="466"/>
      <c r="DK404" s="466"/>
      <c r="DL404" s="466"/>
      <c r="DM404" s="466"/>
      <c r="DN404" s="466"/>
      <c r="DO404" s="466"/>
      <c r="DP404" s="466"/>
      <c r="DQ404" s="466"/>
      <c r="DR404" s="466"/>
      <c r="DS404" s="466"/>
      <c r="DT404" s="466"/>
      <c r="DU404" s="466"/>
      <c r="DV404" s="466"/>
      <c r="DW404" s="466"/>
      <c r="DX404" s="466"/>
      <c r="DY404" s="466"/>
      <c r="DZ404" s="466"/>
      <c r="EA404" s="466"/>
      <c r="EB404" s="466"/>
      <c r="EC404" s="466"/>
      <c r="ED404" s="466"/>
      <c r="EE404" s="466"/>
      <c r="EF404" s="466"/>
      <c r="EG404" s="466"/>
      <c r="EH404" s="466"/>
      <c r="EI404" s="466"/>
      <c r="EJ404" s="466"/>
      <c r="EK404" s="466"/>
      <c r="EL404" s="466"/>
      <c r="EM404" s="466"/>
      <c r="EN404" s="982"/>
      <c r="EO404" s="982"/>
      <c r="EP404" s="982"/>
      <c r="EQ404" s="982"/>
      <c r="ER404" s="982"/>
      <c r="ES404" s="982"/>
      <c r="ET404" s="982"/>
      <c r="EU404" s="982"/>
      <c r="EV404" s="982"/>
      <c r="EW404" s="982"/>
      <c r="EX404" s="982"/>
      <c r="EY404" s="982"/>
      <c r="EZ404" s="982"/>
      <c r="FA404" s="982"/>
      <c r="FB404" s="982"/>
      <c r="FC404" s="982"/>
      <c r="FD404" s="982"/>
      <c r="FE404" s="982"/>
      <c r="FF404" s="982"/>
      <c r="FG404" s="982"/>
      <c r="FH404" s="982"/>
      <c r="FI404" s="982"/>
      <c r="FJ404" s="982"/>
      <c r="FK404" s="982"/>
      <c r="FL404" s="982"/>
      <c r="FM404" s="982"/>
      <c r="FN404" s="982"/>
      <c r="FO404" s="982"/>
      <c r="FP404" s="982"/>
      <c r="FQ404" s="982"/>
      <c r="FR404" s="982"/>
      <c r="FS404" s="982"/>
      <c r="FT404" s="982"/>
      <c r="FU404" s="982"/>
      <c r="FV404" s="982"/>
      <c r="FW404" s="982"/>
      <c r="FX404" s="982"/>
      <c r="FY404" s="982"/>
      <c r="FZ404" s="982"/>
      <c r="GA404" s="982"/>
      <c r="GB404" s="982"/>
      <c r="GC404" s="982"/>
      <c r="GD404" s="982"/>
      <c r="GE404" s="982"/>
      <c r="GF404" s="982"/>
      <c r="GG404" s="982"/>
      <c r="GH404" s="982"/>
      <c r="GI404" s="982"/>
      <c r="GJ404" s="982"/>
      <c r="GK404" s="982"/>
      <c r="GL404" s="982"/>
      <c r="GM404" s="982"/>
      <c r="GN404" s="982"/>
      <c r="GO404" s="982"/>
      <c r="GP404" s="982"/>
      <c r="GQ404" s="982"/>
      <c r="GR404" s="982"/>
      <c r="GS404" s="982"/>
      <c r="GT404" s="982"/>
      <c r="GU404" s="982"/>
      <c r="GV404" s="982"/>
      <c r="GW404" s="982"/>
      <c r="GX404" s="982"/>
      <c r="GY404" s="982"/>
      <c r="GZ404" s="982"/>
      <c r="HA404" s="982"/>
      <c r="HB404" s="982"/>
      <c r="HC404" s="982"/>
      <c r="HD404" s="982"/>
      <c r="HE404" s="982"/>
      <c r="HF404" s="982"/>
      <c r="HG404" s="982"/>
      <c r="HH404" s="982"/>
      <c r="HI404" s="982"/>
      <c r="HJ404" s="982"/>
      <c r="HK404" s="982"/>
      <c r="HL404" s="982"/>
      <c r="HM404" s="982"/>
      <c r="HN404" s="982"/>
      <c r="HO404" s="982"/>
      <c r="HP404" s="982"/>
      <c r="HQ404" s="982"/>
      <c r="HR404" s="982"/>
      <c r="HS404" s="982"/>
      <c r="HT404" s="982"/>
      <c r="HU404" s="982"/>
      <c r="HV404" s="982"/>
      <c r="HW404" s="982"/>
      <c r="HX404" s="982"/>
      <c r="HY404" s="982"/>
      <c r="HZ404" s="982"/>
      <c r="IA404" s="982"/>
      <c r="IB404" s="982"/>
      <c r="IC404" s="982"/>
      <c r="ID404" s="982"/>
      <c r="IE404" s="982"/>
      <c r="IF404" s="982"/>
      <c r="IG404" s="982"/>
      <c r="IH404" s="982"/>
      <c r="II404" s="982"/>
      <c r="IJ404" s="982"/>
      <c r="IK404" s="982"/>
      <c r="IL404" s="982"/>
      <c r="IM404" s="982"/>
      <c r="IN404" s="982"/>
      <c r="IO404" s="982"/>
      <c r="IP404" s="982"/>
      <c r="IQ404" s="982"/>
      <c r="IR404" s="982"/>
      <c r="IS404" s="982"/>
      <c r="IT404" s="982"/>
      <c r="IU404" s="982"/>
      <c r="IV404" s="982"/>
    </row>
    <row r="405" spans="1:256" s="268" customFormat="1" x14ac:dyDescent="0.2">
      <c r="A405" s="554" t="s">
        <v>381</v>
      </c>
      <c r="B405" s="283"/>
      <c r="C405" s="283">
        <f>C404-B404</f>
        <v>-0.3</v>
      </c>
      <c r="D405" s="283">
        <f t="shared" ref="D405:AG405" si="98">D404-C404</f>
        <v>0.33200000000000002</v>
      </c>
      <c r="E405" s="283">
        <f t="shared" si="98"/>
        <v>-3.0000000000000027E-3</v>
      </c>
      <c r="F405" s="283">
        <f t="shared" si="98"/>
        <v>5.0000000000000044E-3</v>
      </c>
      <c r="G405" s="283">
        <f t="shared" si="98"/>
        <v>5.0000000000000044E-3</v>
      </c>
      <c r="H405" s="283">
        <f t="shared" si="98"/>
        <v>6.9999999999999507E-3</v>
      </c>
      <c r="I405" s="283">
        <f t="shared" si="98"/>
        <v>6.0000000000000053E-3</v>
      </c>
      <c r="J405" s="283">
        <f t="shared" si="98"/>
        <v>6.0000000000000053E-3</v>
      </c>
      <c r="K405" s="283">
        <f t="shared" si="98"/>
        <v>-1.9999999999999962E-2</v>
      </c>
      <c r="L405" s="283">
        <f t="shared" si="98"/>
        <v>-9.000000000000008E-3</v>
      </c>
      <c r="M405" s="283">
        <f t="shared" si="98"/>
        <v>6.0000000000000053E-3</v>
      </c>
      <c r="N405" s="283">
        <f t="shared" si="98"/>
        <v>6.0000000000000053E-3</v>
      </c>
      <c r="O405" s="283">
        <f t="shared" si="98"/>
        <v>6.9999999999999507E-3</v>
      </c>
      <c r="P405" s="283">
        <f t="shared" si="98"/>
        <v>8.0000000000000071E-3</v>
      </c>
      <c r="Q405" s="283">
        <f t="shared" si="98"/>
        <v>8.0000000000000071E-3</v>
      </c>
      <c r="R405" s="283">
        <f t="shared" si="98"/>
        <v>8.0000000000000071E-3</v>
      </c>
      <c r="S405" s="283">
        <f t="shared" si="98"/>
        <v>8.0000000000000071E-3</v>
      </c>
      <c r="T405" s="283">
        <f t="shared" si="98"/>
        <v>8.0000000000000071E-3</v>
      </c>
      <c r="U405" s="283">
        <f t="shared" si="98"/>
        <v>8.0000000000000071E-3</v>
      </c>
      <c r="V405" s="283">
        <f t="shared" si="98"/>
        <v>8.0000000000000071E-3</v>
      </c>
      <c r="W405" s="283">
        <f t="shared" si="98"/>
        <v>7.9999999999999516E-3</v>
      </c>
      <c r="X405" s="283">
        <f t="shared" si="98"/>
        <v>9.000000000000008E-3</v>
      </c>
      <c r="Y405" s="283">
        <f t="shared" si="98"/>
        <v>9.000000000000008E-3</v>
      </c>
      <c r="Z405" s="283">
        <f t="shared" si="98"/>
        <v>9.000000000000008E-3</v>
      </c>
      <c r="AA405" s="283">
        <f t="shared" si="98"/>
        <v>8.0000000000000071E-3</v>
      </c>
      <c r="AB405" s="283">
        <f t="shared" si="98"/>
        <v>9.000000000000008E-3</v>
      </c>
      <c r="AC405" s="283">
        <f t="shared" si="98"/>
        <v>9.000000000000008E-3</v>
      </c>
      <c r="AD405" s="283">
        <f t="shared" si="98"/>
        <v>8.9999999999999525E-3</v>
      </c>
      <c r="AE405" s="283">
        <f t="shared" si="98"/>
        <v>9.000000000000008E-3</v>
      </c>
      <c r="AF405" s="283">
        <f t="shared" si="98"/>
        <v>9.000000000000008E-3</v>
      </c>
      <c r="AG405" s="283">
        <f t="shared" si="98"/>
        <v>1.0000000000000009E-2</v>
      </c>
      <c r="AH405" s="283"/>
      <c r="AI405" s="267"/>
      <c r="AJ405" s="466"/>
      <c r="AK405" s="466"/>
      <c r="AL405" s="466"/>
      <c r="AM405" s="466"/>
      <c r="AN405" s="466"/>
      <c r="AO405" s="466"/>
      <c r="AP405" s="466"/>
      <c r="AQ405" s="466"/>
      <c r="AR405" s="466"/>
      <c r="AS405" s="466"/>
      <c r="AT405" s="466"/>
      <c r="AU405" s="994">
        <v>4.03</v>
      </c>
      <c r="AV405" s="466"/>
      <c r="AW405" s="466"/>
      <c r="AX405" s="466"/>
      <c r="AY405" s="466"/>
      <c r="AZ405" s="466"/>
      <c r="BA405" s="466"/>
      <c r="BB405" s="466"/>
      <c r="BC405" s="466"/>
      <c r="BD405" s="466"/>
      <c r="BE405" s="466"/>
      <c r="BF405" s="466"/>
      <c r="BG405" s="466"/>
      <c r="BH405" s="466"/>
      <c r="BI405" s="466"/>
      <c r="BJ405" s="466"/>
      <c r="BK405" s="466"/>
      <c r="BL405" s="466"/>
      <c r="BM405" s="466"/>
      <c r="BN405" s="466"/>
      <c r="BO405" s="466"/>
      <c r="BP405" s="466"/>
      <c r="BQ405" s="466"/>
      <c r="BR405" s="466"/>
      <c r="BS405" s="466"/>
      <c r="BT405" s="466"/>
      <c r="BU405" s="466"/>
      <c r="BV405" s="466"/>
      <c r="BW405" s="466"/>
      <c r="BX405" s="466"/>
      <c r="BY405" s="466"/>
      <c r="BZ405" s="466"/>
      <c r="CA405" s="466"/>
      <c r="CB405" s="466"/>
      <c r="CC405" s="466"/>
      <c r="CD405" s="466"/>
      <c r="CE405" s="466"/>
      <c r="CF405" s="466"/>
      <c r="CG405" s="466"/>
      <c r="CH405" s="466"/>
      <c r="CI405" s="466"/>
      <c r="CJ405" s="466"/>
      <c r="CK405" s="466"/>
      <c r="CL405" s="466"/>
      <c r="CM405" s="466"/>
      <c r="CN405" s="466"/>
      <c r="CO405" s="466"/>
      <c r="CP405" s="466"/>
      <c r="CQ405" s="466"/>
      <c r="CR405" s="466"/>
      <c r="CS405" s="466"/>
      <c r="CT405" s="466"/>
      <c r="CU405" s="466"/>
      <c r="CV405" s="466"/>
      <c r="CW405" s="466"/>
      <c r="CX405" s="466"/>
      <c r="CY405" s="466"/>
      <c r="CZ405" s="466"/>
      <c r="DA405" s="466"/>
      <c r="DB405" s="466"/>
      <c r="DC405" s="466"/>
      <c r="DD405" s="466"/>
      <c r="DE405" s="466"/>
      <c r="DF405" s="466"/>
      <c r="DG405" s="466"/>
      <c r="DH405" s="466"/>
      <c r="DI405" s="466"/>
      <c r="DJ405" s="466"/>
      <c r="DK405" s="466"/>
      <c r="DL405" s="466"/>
      <c r="DM405" s="466"/>
      <c r="DN405" s="466"/>
      <c r="DO405" s="466"/>
      <c r="DP405" s="466"/>
      <c r="DQ405" s="466"/>
      <c r="DR405" s="466"/>
      <c r="DS405" s="466"/>
      <c r="DT405" s="466"/>
      <c r="DU405" s="466"/>
      <c r="DV405" s="466"/>
      <c r="DW405" s="466"/>
      <c r="DX405" s="466"/>
      <c r="DY405" s="466"/>
      <c r="DZ405" s="466"/>
      <c r="EA405" s="466"/>
      <c r="EB405" s="466"/>
      <c r="EC405" s="466"/>
      <c r="ED405" s="466"/>
      <c r="EE405" s="466"/>
      <c r="EF405" s="466"/>
      <c r="EG405" s="466"/>
      <c r="EH405" s="466"/>
      <c r="EI405" s="466"/>
      <c r="EJ405" s="466"/>
      <c r="EK405" s="466"/>
      <c r="EL405" s="466"/>
      <c r="EM405" s="466"/>
      <c r="EN405" s="982"/>
      <c r="EO405" s="982"/>
      <c r="EP405" s="982"/>
      <c r="EQ405" s="982"/>
      <c r="ER405" s="982"/>
      <c r="ES405" s="982"/>
      <c r="ET405" s="982"/>
      <c r="EU405" s="982"/>
      <c r="EV405" s="982"/>
      <c r="EW405" s="982"/>
      <c r="EX405" s="982"/>
      <c r="EY405" s="982"/>
      <c r="EZ405" s="982"/>
      <c r="FA405" s="982"/>
      <c r="FB405" s="982"/>
      <c r="FC405" s="982"/>
      <c r="FD405" s="982"/>
      <c r="FE405" s="982"/>
      <c r="FF405" s="982"/>
      <c r="FG405" s="982"/>
      <c r="FH405" s="982"/>
      <c r="FI405" s="982"/>
      <c r="FJ405" s="982"/>
      <c r="FK405" s="982"/>
      <c r="FL405" s="982"/>
      <c r="FM405" s="982"/>
      <c r="FN405" s="982"/>
      <c r="FO405" s="982"/>
      <c r="FP405" s="982"/>
      <c r="FQ405" s="982"/>
      <c r="FR405" s="982"/>
      <c r="FS405" s="982"/>
      <c r="FT405" s="982"/>
      <c r="FU405" s="982"/>
      <c r="FV405" s="982"/>
      <c r="FW405" s="982"/>
      <c r="FX405" s="982"/>
      <c r="FY405" s="982"/>
      <c r="FZ405" s="982"/>
      <c r="GA405" s="982"/>
      <c r="GB405" s="982"/>
      <c r="GC405" s="982"/>
      <c r="GD405" s="982"/>
      <c r="GE405" s="982"/>
      <c r="GF405" s="982"/>
      <c r="GG405" s="982"/>
      <c r="GH405" s="982"/>
      <c r="GI405" s="982"/>
      <c r="GJ405" s="982"/>
      <c r="GK405" s="982"/>
      <c r="GL405" s="982"/>
      <c r="GM405" s="982"/>
      <c r="GN405" s="982"/>
      <c r="GO405" s="982"/>
      <c r="GP405" s="982"/>
      <c r="GQ405" s="982"/>
      <c r="GR405" s="982"/>
      <c r="GS405" s="982"/>
      <c r="GT405" s="982"/>
      <c r="GU405" s="982"/>
      <c r="GV405" s="982"/>
      <c r="GW405" s="982"/>
      <c r="GX405" s="982"/>
      <c r="GY405" s="982"/>
      <c r="GZ405" s="982"/>
      <c r="HA405" s="982"/>
      <c r="HB405" s="982"/>
      <c r="HC405" s="982"/>
      <c r="HD405" s="982"/>
      <c r="HE405" s="982"/>
      <c r="HF405" s="982"/>
      <c r="HG405" s="982"/>
      <c r="HH405" s="982"/>
      <c r="HI405" s="982"/>
      <c r="HJ405" s="982"/>
      <c r="HK405" s="982"/>
      <c r="HL405" s="982"/>
      <c r="HM405" s="982"/>
      <c r="HN405" s="982"/>
      <c r="HO405" s="982"/>
      <c r="HP405" s="982"/>
      <c r="HQ405" s="982"/>
      <c r="HR405" s="982"/>
      <c r="HS405" s="982"/>
      <c r="HT405" s="982"/>
      <c r="HU405" s="982"/>
      <c r="HV405" s="982"/>
      <c r="HW405" s="982"/>
      <c r="HX405" s="982"/>
      <c r="HY405" s="982"/>
      <c r="HZ405" s="982"/>
      <c r="IA405" s="982"/>
      <c r="IB405" s="982"/>
      <c r="IC405" s="982"/>
      <c r="ID405" s="982"/>
      <c r="IE405" s="982"/>
      <c r="IF405" s="982"/>
      <c r="IG405" s="982"/>
      <c r="IH405" s="982"/>
      <c r="II405" s="982"/>
      <c r="IJ405" s="982"/>
      <c r="IK405" s="982"/>
      <c r="IL405" s="982"/>
      <c r="IM405" s="982"/>
      <c r="IN405" s="982"/>
      <c r="IO405" s="982"/>
      <c r="IP405" s="982"/>
      <c r="IQ405" s="982"/>
      <c r="IR405" s="982"/>
      <c r="IS405" s="982"/>
      <c r="IT405" s="982"/>
      <c r="IU405" s="982"/>
      <c r="IV405" s="982"/>
    </row>
    <row r="406" spans="1:256" s="268" customFormat="1" x14ac:dyDescent="0.2">
      <c r="A406" s="555" t="s">
        <v>382</v>
      </c>
      <c r="B406" s="283"/>
      <c r="C406" s="283">
        <f>C423-C404</f>
        <v>0.41139999999999999</v>
      </c>
      <c r="D406" s="283">
        <f t="shared" ref="D406:AG406" si="99">D423-D404</f>
        <v>0.10117999999999999</v>
      </c>
      <c r="E406" s="283">
        <f t="shared" si="99"/>
        <v>0.20702999999999999</v>
      </c>
      <c r="F406" s="283">
        <f t="shared" si="99"/>
        <v>0.21291999999999994</v>
      </c>
      <c r="G406" s="283">
        <f t="shared" si="99"/>
        <v>0.21517999999999998</v>
      </c>
      <c r="H406" s="283">
        <f t="shared" si="99"/>
        <v>0.21544000000000008</v>
      </c>
      <c r="I406" s="283">
        <f t="shared" si="99"/>
        <v>0.2167</v>
      </c>
      <c r="J406" s="283">
        <f t="shared" si="99"/>
        <v>0.21796000000000004</v>
      </c>
      <c r="K406" s="283">
        <f t="shared" si="99"/>
        <v>0.24521999999999994</v>
      </c>
      <c r="L406" s="283">
        <f t="shared" si="99"/>
        <v>0.2590599999999999</v>
      </c>
      <c r="M406" s="283">
        <f t="shared" si="99"/>
        <v>0.26031999999999994</v>
      </c>
      <c r="N406" s="283">
        <f t="shared" si="99"/>
        <v>0.26157999999999987</v>
      </c>
      <c r="O406" s="283">
        <f t="shared" si="99"/>
        <v>0.25820999999999994</v>
      </c>
      <c r="P406" s="283">
        <f t="shared" si="99"/>
        <v>0.2611</v>
      </c>
      <c r="Q406" s="283">
        <f t="shared" si="99"/>
        <v>0.26398999999999995</v>
      </c>
      <c r="R406" s="283">
        <f t="shared" si="99"/>
        <v>0.26567000000000007</v>
      </c>
      <c r="S406" s="283">
        <f t="shared" si="99"/>
        <v>0.26856000000000002</v>
      </c>
      <c r="T406" s="283">
        <f t="shared" si="99"/>
        <v>0.26177000000000006</v>
      </c>
      <c r="U406" s="283">
        <f t="shared" si="99"/>
        <v>0.2610300000000001</v>
      </c>
      <c r="V406" s="283">
        <f t="shared" si="99"/>
        <v>0.26512999999999998</v>
      </c>
      <c r="W406" s="283">
        <f t="shared" si="99"/>
        <v>0.26922999999999991</v>
      </c>
      <c r="X406" s="283">
        <f t="shared" si="99"/>
        <v>0.27233000000000002</v>
      </c>
      <c r="Y406" s="283">
        <f t="shared" si="99"/>
        <v>0.27663999999999994</v>
      </c>
      <c r="Z406" s="283">
        <f t="shared" si="99"/>
        <v>0.28094999999999987</v>
      </c>
      <c r="AA406" s="283">
        <f t="shared" si="99"/>
        <v>0.2862599999999999</v>
      </c>
      <c r="AB406" s="283">
        <f t="shared" si="99"/>
        <v>0.29056999999999994</v>
      </c>
      <c r="AC406" s="283">
        <f t="shared" si="99"/>
        <v>0.29366999999999993</v>
      </c>
      <c r="AD406" s="283">
        <f t="shared" si="99"/>
        <v>0.29797999999999991</v>
      </c>
      <c r="AE406" s="283">
        <f t="shared" si="99"/>
        <v>0.30228999999999995</v>
      </c>
      <c r="AF406" s="283">
        <f t="shared" si="99"/>
        <v>0.30659999999999998</v>
      </c>
      <c r="AG406" s="283">
        <f t="shared" si="99"/>
        <v>0.31232999999999989</v>
      </c>
      <c r="AH406" s="283"/>
      <c r="AI406" s="267"/>
      <c r="AJ406" s="466"/>
      <c r="AK406" s="466"/>
      <c r="AL406" s="466"/>
      <c r="AM406" s="466"/>
      <c r="AN406" s="466"/>
      <c r="AO406" s="466"/>
      <c r="AP406" s="466"/>
      <c r="AQ406" s="466"/>
      <c r="AR406" s="466"/>
      <c r="AS406" s="466"/>
      <c r="AT406" s="466"/>
      <c r="AU406" s="994">
        <v>4.04</v>
      </c>
      <c r="AV406" s="466"/>
      <c r="AW406" s="466"/>
      <c r="AX406" s="466"/>
      <c r="AY406" s="466"/>
      <c r="AZ406" s="466"/>
      <c r="BA406" s="466"/>
      <c r="BB406" s="466"/>
      <c r="BC406" s="466"/>
      <c r="BD406" s="466"/>
      <c r="BE406" s="466"/>
      <c r="BF406" s="466"/>
      <c r="BG406" s="466"/>
      <c r="BH406" s="466"/>
      <c r="BI406" s="466"/>
      <c r="BJ406" s="466"/>
      <c r="BK406" s="466"/>
      <c r="BL406" s="466"/>
      <c r="BM406" s="466"/>
      <c r="BN406" s="466"/>
      <c r="BO406" s="466"/>
      <c r="BP406" s="466"/>
      <c r="BQ406" s="466"/>
      <c r="BR406" s="466"/>
      <c r="BS406" s="466"/>
      <c r="BT406" s="466"/>
      <c r="BU406" s="466"/>
      <c r="BV406" s="466"/>
      <c r="BW406" s="466"/>
      <c r="BX406" s="466"/>
      <c r="BY406" s="466"/>
      <c r="BZ406" s="466"/>
      <c r="CA406" s="466"/>
      <c r="CB406" s="466"/>
      <c r="CC406" s="466"/>
      <c r="CD406" s="466"/>
      <c r="CE406" s="466"/>
      <c r="CF406" s="466"/>
      <c r="CG406" s="466"/>
      <c r="CH406" s="466"/>
      <c r="CI406" s="466"/>
      <c r="CJ406" s="466"/>
      <c r="CK406" s="466"/>
      <c r="CL406" s="466"/>
      <c r="CM406" s="466"/>
      <c r="CN406" s="466"/>
      <c r="CO406" s="466"/>
      <c r="CP406" s="466"/>
      <c r="CQ406" s="466"/>
      <c r="CR406" s="466"/>
      <c r="CS406" s="466"/>
      <c r="CT406" s="466"/>
      <c r="CU406" s="466"/>
      <c r="CV406" s="466"/>
      <c r="CW406" s="466"/>
      <c r="CX406" s="466"/>
      <c r="CY406" s="466"/>
      <c r="CZ406" s="466"/>
      <c r="DA406" s="466"/>
      <c r="DB406" s="466"/>
      <c r="DC406" s="466"/>
      <c r="DD406" s="466"/>
      <c r="DE406" s="466"/>
      <c r="DF406" s="466"/>
      <c r="DG406" s="466"/>
      <c r="DH406" s="466"/>
      <c r="DI406" s="466"/>
      <c r="DJ406" s="466"/>
      <c r="DK406" s="466"/>
      <c r="DL406" s="466"/>
      <c r="DM406" s="466"/>
      <c r="DN406" s="466"/>
      <c r="DO406" s="466"/>
      <c r="DP406" s="466"/>
      <c r="DQ406" s="466"/>
      <c r="DR406" s="466"/>
      <c r="DS406" s="466"/>
      <c r="DT406" s="466"/>
      <c r="DU406" s="466"/>
      <c r="DV406" s="466"/>
      <c r="DW406" s="466"/>
      <c r="DX406" s="466"/>
      <c r="DY406" s="466"/>
      <c r="DZ406" s="466"/>
      <c r="EA406" s="466"/>
      <c r="EB406" s="466"/>
      <c r="EC406" s="466"/>
      <c r="ED406" s="466"/>
      <c r="EE406" s="466"/>
      <c r="EF406" s="466"/>
      <c r="EG406" s="466"/>
      <c r="EH406" s="466"/>
      <c r="EI406" s="466"/>
      <c r="EJ406" s="466"/>
      <c r="EK406" s="466"/>
      <c r="EL406" s="466"/>
      <c r="EM406" s="466"/>
      <c r="EN406" s="982"/>
      <c r="EO406" s="982"/>
      <c r="EP406" s="982"/>
      <c r="EQ406" s="982"/>
      <c r="ER406" s="982"/>
      <c r="ES406" s="982"/>
      <c r="ET406" s="982"/>
      <c r="EU406" s="982"/>
      <c r="EV406" s="982"/>
      <c r="EW406" s="982"/>
      <c r="EX406" s="982"/>
      <c r="EY406" s="982"/>
      <c r="EZ406" s="982"/>
      <c r="FA406" s="982"/>
      <c r="FB406" s="982"/>
      <c r="FC406" s="982"/>
      <c r="FD406" s="982"/>
      <c r="FE406" s="982"/>
      <c r="FF406" s="982"/>
      <c r="FG406" s="982"/>
      <c r="FH406" s="982"/>
      <c r="FI406" s="982"/>
      <c r="FJ406" s="982"/>
      <c r="FK406" s="982"/>
      <c r="FL406" s="982"/>
      <c r="FM406" s="982"/>
      <c r="FN406" s="982"/>
      <c r="FO406" s="982"/>
      <c r="FP406" s="982"/>
      <c r="FQ406" s="982"/>
      <c r="FR406" s="982"/>
      <c r="FS406" s="982"/>
      <c r="FT406" s="982"/>
      <c r="FU406" s="982"/>
      <c r="FV406" s="982"/>
      <c r="FW406" s="982"/>
      <c r="FX406" s="982"/>
      <c r="FY406" s="982"/>
      <c r="FZ406" s="982"/>
      <c r="GA406" s="982"/>
      <c r="GB406" s="982"/>
      <c r="GC406" s="982"/>
      <c r="GD406" s="982"/>
      <c r="GE406" s="982"/>
      <c r="GF406" s="982"/>
      <c r="GG406" s="982"/>
      <c r="GH406" s="982"/>
      <c r="GI406" s="982"/>
      <c r="GJ406" s="982"/>
      <c r="GK406" s="982"/>
      <c r="GL406" s="982"/>
      <c r="GM406" s="982"/>
      <c r="GN406" s="982"/>
      <c r="GO406" s="982"/>
      <c r="GP406" s="982"/>
      <c r="GQ406" s="982"/>
      <c r="GR406" s="982"/>
      <c r="GS406" s="982"/>
      <c r="GT406" s="982"/>
      <c r="GU406" s="982"/>
      <c r="GV406" s="982"/>
      <c r="GW406" s="982"/>
      <c r="GX406" s="982"/>
      <c r="GY406" s="982"/>
      <c r="GZ406" s="982"/>
      <c r="HA406" s="982"/>
      <c r="HB406" s="982"/>
      <c r="HC406" s="982"/>
      <c r="HD406" s="982"/>
      <c r="HE406" s="982"/>
      <c r="HF406" s="982"/>
      <c r="HG406" s="982"/>
      <c r="HH406" s="982"/>
      <c r="HI406" s="982"/>
      <c r="HJ406" s="982"/>
      <c r="HK406" s="982"/>
      <c r="HL406" s="982"/>
      <c r="HM406" s="982"/>
      <c r="HN406" s="982"/>
      <c r="HO406" s="982"/>
      <c r="HP406" s="982"/>
      <c r="HQ406" s="982"/>
      <c r="HR406" s="982"/>
      <c r="HS406" s="982"/>
      <c r="HT406" s="982"/>
      <c r="HU406" s="982"/>
      <c r="HV406" s="982"/>
      <c r="HW406" s="982"/>
      <c r="HX406" s="982"/>
      <c r="HY406" s="982"/>
      <c r="HZ406" s="982"/>
      <c r="IA406" s="982"/>
      <c r="IB406" s="982"/>
      <c r="IC406" s="982"/>
      <c r="ID406" s="982"/>
      <c r="IE406" s="982"/>
      <c r="IF406" s="982"/>
      <c r="IG406" s="982"/>
      <c r="IH406" s="982"/>
      <c r="II406" s="982"/>
      <c r="IJ406" s="982"/>
      <c r="IK406" s="982"/>
      <c r="IL406" s="982"/>
      <c r="IM406" s="982"/>
      <c r="IN406" s="982"/>
      <c r="IO406" s="982"/>
      <c r="IP406" s="982"/>
      <c r="IQ406" s="982"/>
      <c r="IR406" s="982"/>
      <c r="IS406" s="982"/>
      <c r="IT406" s="982"/>
      <c r="IU406" s="982"/>
      <c r="IV406" s="982"/>
    </row>
    <row r="407" spans="1:256" s="268" customFormat="1" x14ac:dyDescent="0.2">
      <c r="A407" s="554" t="s">
        <v>366</v>
      </c>
      <c r="B407" s="283">
        <f>B404</f>
        <v>0.3</v>
      </c>
      <c r="C407" s="283">
        <f t="shared" ref="C407:AG407" si="100">C404</f>
        <v>0</v>
      </c>
      <c r="D407" s="283">
        <f t="shared" si="100"/>
        <v>0.33200000000000002</v>
      </c>
      <c r="E407" s="283">
        <f t="shared" si="100"/>
        <v>0.32900000000000001</v>
      </c>
      <c r="F407" s="283">
        <f t="shared" si="100"/>
        <v>0.33400000000000002</v>
      </c>
      <c r="G407" s="283">
        <f t="shared" si="100"/>
        <v>0.33900000000000002</v>
      </c>
      <c r="H407" s="283">
        <f t="shared" si="100"/>
        <v>0.34599999999999997</v>
      </c>
      <c r="I407" s="283">
        <f t="shared" si="100"/>
        <v>0.35199999999999998</v>
      </c>
      <c r="J407" s="283">
        <f t="shared" si="100"/>
        <v>0.35799999999999998</v>
      </c>
      <c r="K407" s="283">
        <f t="shared" si="100"/>
        <v>0.33800000000000002</v>
      </c>
      <c r="L407" s="283">
        <f t="shared" si="100"/>
        <v>0.32900000000000001</v>
      </c>
      <c r="M407" s="283">
        <f t="shared" si="100"/>
        <v>0.33500000000000002</v>
      </c>
      <c r="N407" s="283">
        <f t="shared" si="100"/>
        <v>0.34100000000000003</v>
      </c>
      <c r="O407" s="283">
        <f t="shared" si="100"/>
        <v>0.34799999999999998</v>
      </c>
      <c r="P407" s="283">
        <f t="shared" si="100"/>
        <v>0.35599999999999998</v>
      </c>
      <c r="Q407" s="283">
        <f t="shared" si="100"/>
        <v>0.36399999999999999</v>
      </c>
      <c r="R407" s="283">
        <f t="shared" si="100"/>
        <v>0.372</v>
      </c>
      <c r="S407" s="283">
        <f t="shared" si="100"/>
        <v>0.38</v>
      </c>
      <c r="T407" s="283">
        <f t="shared" si="100"/>
        <v>0.38800000000000001</v>
      </c>
      <c r="U407" s="283">
        <f t="shared" si="100"/>
        <v>0.39600000000000002</v>
      </c>
      <c r="V407" s="283">
        <f t="shared" si="100"/>
        <v>0.40400000000000003</v>
      </c>
      <c r="W407" s="283">
        <f t="shared" si="100"/>
        <v>0.41199999999999998</v>
      </c>
      <c r="X407" s="283">
        <f t="shared" si="100"/>
        <v>0.42099999999999999</v>
      </c>
      <c r="Y407" s="283">
        <f t="shared" si="100"/>
        <v>0.43</v>
      </c>
      <c r="Z407" s="283">
        <f t="shared" si="100"/>
        <v>0.439</v>
      </c>
      <c r="AA407" s="283">
        <f t="shared" si="100"/>
        <v>0.44700000000000001</v>
      </c>
      <c r="AB407" s="283">
        <f t="shared" si="100"/>
        <v>0.45600000000000002</v>
      </c>
      <c r="AC407" s="283">
        <f t="shared" si="100"/>
        <v>0.46500000000000002</v>
      </c>
      <c r="AD407" s="283">
        <f t="shared" si="100"/>
        <v>0.47399999999999998</v>
      </c>
      <c r="AE407" s="283">
        <f t="shared" si="100"/>
        <v>0.48299999999999998</v>
      </c>
      <c r="AF407" s="283">
        <f t="shared" si="100"/>
        <v>0.49199999999999999</v>
      </c>
      <c r="AG407" s="283">
        <f t="shared" si="100"/>
        <v>0.502</v>
      </c>
      <c r="AH407" s="283"/>
      <c r="AI407" s="267"/>
      <c r="AJ407" s="466"/>
      <c r="AK407" s="466"/>
      <c r="AL407" s="466"/>
      <c r="AM407" s="466"/>
      <c r="AN407" s="466"/>
      <c r="AO407" s="466"/>
      <c r="AP407" s="466"/>
      <c r="AQ407" s="466"/>
      <c r="AR407" s="466"/>
      <c r="AS407" s="466"/>
      <c r="AT407" s="466"/>
      <c r="AU407" s="994">
        <v>4.05</v>
      </c>
      <c r="AV407" s="466"/>
      <c r="AW407" s="466"/>
      <c r="AX407" s="466"/>
      <c r="AY407" s="466"/>
      <c r="AZ407" s="466"/>
      <c r="BA407" s="466"/>
      <c r="BB407" s="466"/>
      <c r="BC407" s="466"/>
      <c r="BD407" s="466"/>
      <c r="BE407" s="466"/>
      <c r="BF407" s="466"/>
      <c r="BG407" s="466"/>
      <c r="BH407" s="466"/>
      <c r="BI407" s="466"/>
      <c r="BJ407" s="466"/>
      <c r="BK407" s="466"/>
      <c r="BL407" s="466"/>
      <c r="BM407" s="466"/>
      <c r="BN407" s="466"/>
      <c r="BO407" s="466"/>
      <c r="BP407" s="466"/>
      <c r="BQ407" s="466"/>
      <c r="BR407" s="466"/>
      <c r="BS407" s="466"/>
      <c r="BT407" s="466"/>
      <c r="BU407" s="466"/>
      <c r="BV407" s="466"/>
      <c r="BW407" s="466"/>
      <c r="BX407" s="466"/>
      <c r="BY407" s="466"/>
      <c r="BZ407" s="466"/>
      <c r="CA407" s="466"/>
      <c r="CB407" s="466"/>
      <c r="CC407" s="466"/>
      <c r="CD407" s="466"/>
      <c r="CE407" s="466"/>
      <c r="CF407" s="466"/>
      <c r="CG407" s="466"/>
      <c r="CH407" s="466"/>
      <c r="CI407" s="466"/>
      <c r="CJ407" s="466"/>
      <c r="CK407" s="466"/>
      <c r="CL407" s="466"/>
      <c r="CM407" s="466"/>
      <c r="CN407" s="466"/>
      <c r="CO407" s="466"/>
      <c r="CP407" s="466"/>
      <c r="CQ407" s="466"/>
      <c r="CR407" s="466"/>
      <c r="CS407" s="466"/>
      <c r="CT407" s="466"/>
      <c r="CU407" s="466"/>
      <c r="CV407" s="466"/>
      <c r="CW407" s="466"/>
      <c r="CX407" s="466"/>
      <c r="CY407" s="466"/>
      <c r="CZ407" s="466"/>
      <c r="DA407" s="466"/>
      <c r="DB407" s="466"/>
      <c r="DC407" s="466"/>
      <c r="DD407" s="466"/>
      <c r="DE407" s="466"/>
      <c r="DF407" s="466"/>
      <c r="DG407" s="466"/>
      <c r="DH407" s="466"/>
      <c r="DI407" s="466"/>
      <c r="DJ407" s="466"/>
      <c r="DK407" s="466"/>
      <c r="DL407" s="466"/>
      <c r="DM407" s="466"/>
      <c r="DN407" s="466"/>
      <c r="DO407" s="466"/>
      <c r="DP407" s="466"/>
      <c r="DQ407" s="466"/>
      <c r="DR407" s="466"/>
      <c r="DS407" s="466"/>
      <c r="DT407" s="466"/>
      <c r="DU407" s="466"/>
      <c r="DV407" s="466"/>
      <c r="DW407" s="466"/>
      <c r="DX407" s="466"/>
      <c r="DY407" s="466"/>
      <c r="DZ407" s="466"/>
      <c r="EA407" s="466"/>
      <c r="EB407" s="466"/>
      <c r="EC407" s="466"/>
      <c r="ED407" s="466"/>
      <c r="EE407" s="466"/>
      <c r="EF407" s="466"/>
      <c r="EG407" s="466"/>
      <c r="EH407" s="466"/>
      <c r="EI407" s="466"/>
      <c r="EJ407" s="466"/>
      <c r="EK407" s="466"/>
      <c r="EL407" s="466"/>
      <c r="EM407" s="466"/>
      <c r="EN407" s="982"/>
      <c r="EO407" s="982"/>
      <c r="EP407" s="982"/>
      <c r="EQ407" s="982"/>
      <c r="ER407" s="982"/>
      <c r="ES407" s="982"/>
      <c r="ET407" s="982"/>
      <c r="EU407" s="982"/>
      <c r="EV407" s="982"/>
      <c r="EW407" s="982"/>
      <c r="EX407" s="982"/>
      <c r="EY407" s="982"/>
      <c r="EZ407" s="982"/>
      <c r="FA407" s="982"/>
      <c r="FB407" s="982"/>
      <c r="FC407" s="982"/>
      <c r="FD407" s="982"/>
      <c r="FE407" s="982"/>
      <c r="FF407" s="982"/>
      <c r="FG407" s="982"/>
      <c r="FH407" s="982"/>
      <c r="FI407" s="982"/>
      <c r="FJ407" s="982"/>
      <c r="FK407" s="982"/>
      <c r="FL407" s="982"/>
      <c r="FM407" s="982"/>
      <c r="FN407" s="982"/>
      <c r="FO407" s="982"/>
      <c r="FP407" s="982"/>
      <c r="FQ407" s="982"/>
      <c r="FR407" s="982"/>
      <c r="FS407" s="982"/>
      <c r="FT407" s="982"/>
      <c r="FU407" s="982"/>
      <c r="FV407" s="982"/>
      <c r="FW407" s="982"/>
      <c r="FX407" s="982"/>
      <c r="FY407" s="982"/>
      <c r="FZ407" s="982"/>
      <c r="GA407" s="982"/>
      <c r="GB407" s="982"/>
      <c r="GC407" s="982"/>
      <c r="GD407" s="982"/>
      <c r="GE407" s="982"/>
      <c r="GF407" s="982"/>
      <c r="GG407" s="982"/>
      <c r="GH407" s="982"/>
      <c r="GI407" s="982"/>
      <c r="GJ407" s="982"/>
      <c r="GK407" s="982"/>
      <c r="GL407" s="982"/>
      <c r="GM407" s="982"/>
      <c r="GN407" s="982"/>
      <c r="GO407" s="982"/>
      <c r="GP407" s="982"/>
      <c r="GQ407" s="982"/>
      <c r="GR407" s="982"/>
      <c r="GS407" s="982"/>
      <c r="GT407" s="982"/>
      <c r="GU407" s="982"/>
      <c r="GV407" s="982"/>
      <c r="GW407" s="982"/>
      <c r="GX407" s="982"/>
      <c r="GY407" s="982"/>
      <c r="GZ407" s="982"/>
      <c r="HA407" s="982"/>
      <c r="HB407" s="982"/>
      <c r="HC407" s="982"/>
      <c r="HD407" s="982"/>
      <c r="HE407" s="982"/>
      <c r="HF407" s="982"/>
      <c r="HG407" s="982"/>
      <c r="HH407" s="982"/>
      <c r="HI407" s="982"/>
      <c r="HJ407" s="982"/>
      <c r="HK407" s="982"/>
      <c r="HL407" s="982"/>
      <c r="HM407" s="982"/>
      <c r="HN407" s="982"/>
      <c r="HO407" s="982"/>
      <c r="HP407" s="982"/>
      <c r="HQ407" s="982"/>
      <c r="HR407" s="982"/>
      <c r="HS407" s="982"/>
      <c r="HT407" s="982"/>
      <c r="HU407" s="982"/>
      <c r="HV407" s="982"/>
      <c r="HW407" s="982"/>
      <c r="HX407" s="982"/>
      <c r="HY407" s="982"/>
      <c r="HZ407" s="982"/>
      <c r="IA407" s="982"/>
      <c r="IB407" s="982"/>
      <c r="IC407" s="982"/>
      <c r="ID407" s="982"/>
      <c r="IE407" s="982"/>
      <c r="IF407" s="982"/>
      <c r="IG407" s="982"/>
      <c r="IH407" s="982"/>
      <c r="II407" s="982"/>
      <c r="IJ407" s="982"/>
      <c r="IK407" s="982"/>
      <c r="IL407" s="982"/>
      <c r="IM407" s="982"/>
      <c r="IN407" s="982"/>
      <c r="IO407" s="982"/>
      <c r="IP407" s="982"/>
      <c r="IQ407" s="982"/>
      <c r="IR407" s="982"/>
      <c r="IS407" s="982"/>
      <c r="IT407" s="982"/>
      <c r="IU407" s="982"/>
      <c r="IV407" s="982"/>
    </row>
    <row r="408" spans="1:256" s="268" customFormat="1" x14ac:dyDescent="0.2">
      <c r="A408" s="557" t="s">
        <v>367</v>
      </c>
      <c r="B408" s="283">
        <f>B402+B407</f>
        <v>0.6</v>
      </c>
      <c r="C408" s="283">
        <f t="shared" ref="C408:AG408" si="101">C402+C407</f>
        <v>0</v>
      </c>
      <c r="D408" s="283">
        <f t="shared" si="101"/>
        <v>0.70199999999999996</v>
      </c>
      <c r="E408" s="283">
        <f t="shared" si="101"/>
        <v>0.73100000000000009</v>
      </c>
      <c r="F408" s="283">
        <f t="shared" si="101"/>
        <v>0.74199999999999999</v>
      </c>
      <c r="G408" s="283">
        <f t="shared" si="101"/>
        <v>0.73399999999999999</v>
      </c>
      <c r="H408" s="283">
        <f t="shared" si="101"/>
        <v>0.73499999999999999</v>
      </c>
      <c r="I408" s="283">
        <f t="shared" si="101"/>
        <v>0.748</v>
      </c>
      <c r="J408" s="283">
        <f t="shared" si="101"/>
        <v>0.76100000000000001</v>
      </c>
      <c r="K408" s="283">
        <f t="shared" si="101"/>
        <v>0.747</v>
      </c>
      <c r="L408" s="283">
        <f t="shared" si="101"/>
        <v>0.745</v>
      </c>
      <c r="M408" s="283">
        <f t="shared" si="101"/>
        <v>0.75800000000000001</v>
      </c>
      <c r="N408" s="283">
        <f t="shared" si="101"/>
        <v>0.73399999999999999</v>
      </c>
      <c r="O408" s="283">
        <f t="shared" si="101"/>
        <v>0.73699999999999999</v>
      </c>
      <c r="P408" s="283">
        <f t="shared" si="101"/>
        <v>0.754</v>
      </c>
      <c r="Q408" s="283">
        <f t="shared" si="101"/>
        <v>0.77099999999999991</v>
      </c>
      <c r="R408" s="283">
        <f t="shared" si="101"/>
        <v>0.78800000000000003</v>
      </c>
      <c r="S408" s="283">
        <f t="shared" si="101"/>
        <v>0.80499999999999994</v>
      </c>
      <c r="T408" s="283">
        <f t="shared" si="101"/>
        <v>0.82200000000000006</v>
      </c>
      <c r="U408" s="283">
        <f t="shared" si="101"/>
        <v>0.83899999999999997</v>
      </c>
      <c r="V408" s="283">
        <f t="shared" si="101"/>
        <v>0.85600000000000009</v>
      </c>
      <c r="W408" s="283">
        <f t="shared" si="101"/>
        <v>0.873</v>
      </c>
      <c r="X408" s="283">
        <f t="shared" si="101"/>
        <v>0.8919999999999999</v>
      </c>
      <c r="Y408" s="283">
        <f t="shared" si="101"/>
        <v>0.91100000000000003</v>
      </c>
      <c r="Z408" s="283">
        <f t="shared" si="101"/>
        <v>0.92999999999999994</v>
      </c>
      <c r="AA408" s="283">
        <f t="shared" si="101"/>
        <v>0.94799999999999995</v>
      </c>
      <c r="AB408" s="283">
        <f t="shared" si="101"/>
        <v>0.96700000000000008</v>
      </c>
      <c r="AC408" s="283">
        <f t="shared" si="101"/>
        <v>0.98599999999999999</v>
      </c>
      <c r="AD408" s="283">
        <f t="shared" si="101"/>
        <v>1.0049999999999999</v>
      </c>
      <c r="AE408" s="283">
        <f t="shared" si="101"/>
        <v>1.024</v>
      </c>
      <c r="AF408" s="283">
        <f t="shared" si="101"/>
        <v>1.0430000000000001</v>
      </c>
      <c r="AG408" s="283">
        <f t="shared" si="101"/>
        <v>1.0649999999999999</v>
      </c>
      <c r="AH408" s="283"/>
      <c r="AI408" s="267"/>
      <c r="AJ408" s="466"/>
      <c r="AK408" s="466"/>
      <c r="AL408" s="466"/>
      <c r="AM408" s="466"/>
      <c r="AN408" s="466"/>
      <c r="AO408" s="466"/>
      <c r="AP408" s="466"/>
      <c r="AQ408" s="466"/>
      <c r="AR408" s="466"/>
      <c r="AS408" s="466"/>
      <c r="AT408" s="466"/>
      <c r="AU408" s="994">
        <v>4.0599999999999996</v>
      </c>
      <c r="AV408" s="466"/>
      <c r="AW408" s="466"/>
      <c r="AX408" s="466"/>
      <c r="AY408" s="466"/>
      <c r="AZ408" s="466"/>
      <c r="BA408" s="466"/>
      <c r="BB408" s="466"/>
      <c r="BC408" s="466"/>
      <c r="BD408" s="466"/>
      <c r="BE408" s="466"/>
      <c r="BF408" s="466"/>
      <c r="BG408" s="466"/>
      <c r="BH408" s="466"/>
      <c r="BI408" s="466"/>
      <c r="BJ408" s="466"/>
      <c r="BK408" s="466"/>
      <c r="BL408" s="466"/>
      <c r="BM408" s="466"/>
      <c r="BN408" s="466"/>
      <c r="BO408" s="466"/>
      <c r="BP408" s="466"/>
      <c r="BQ408" s="466"/>
      <c r="BR408" s="466"/>
      <c r="BS408" s="466"/>
      <c r="BT408" s="466"/>
      <c r="BU408" s="466"/>
      <c r="BV408" s="466"/>
      <c r="BW408" s="466"/>
      <c r="BX408" s="466"/>
      <c r="BY408" s="466"/>
      <c r="BZ408" s="466"/>
      <c r="CA408" s="466"/>
      <c r="CB408" s="466"/>
      <c r="CC408" s="466"/>
      <c r="CD408" s="466"/>
      <c r="CE408" s="466"/>
      <c r="CF408" s="466"/>
      <c r="CG408" s="466"/>
      <c r="CH408" s="466"/>
      <c r="CI408" s="466"/>
      <c r="CJ408" s="466"/>
      <c r="CK408" s="466"/>
      <c r="CL408" s="466"/>
      <c r="CM408" s="466"/>
      <c r="CN408" s="466"/>
      <c r="CO408" s="466"/>
      <c r="CP408" s="466"/>
      <c r="CQ408" s="466"/>
      <c r="CR408" s="466"/>
      <c r="CS408" s="466"/>
      <c r="CT408" s="466"/>
      <c r="CU408" s="466"/>
      <c r="CV408" s="466"/>
      <c r="CW408" s="466"/>
      <c r="CX408" s="466"/>
      <c r="CY408" s="466"/>
      <c r="CZ408" s="466"/>
      <c r="DA408" s="466"/>
      <c r="DB408" s="466"/>
      <c r="DC408" s="466"/>
      <c r="DD408" s="466"/>
      <c r="DE408" s="466"/>
      <c r="DF408" s="466"/>
      <c r="DG408" s="466"/>
      <c r="DH408" s="466"/>
      <c r="DI408" s="466"/>
      <c r="DJ408" s="466"/>
      <c r="DK408" s="466"/>
      <c r="DL408" s="466"/>
      <c r="DM408" s="466"/>
      <c r="DN408" s="466"/>
      <c r="DO408" s="466"/>
      <c r="DP408" s="466"/>
      <c r="DQ408" s="466"/>
      <c r="DR408" s="466"/>
      <c r="DS408" s="466"/>
      <c r="DT408" s="466"/>
      <c r="DU408" s="466"/>
      <c r="DV408" s="466"/>
      <c r="DW408" s="466"/>
      <c r="DX408" s="466"/>
      <c r="DY408" s="466"/>
      <c r="DZ408" s="466"/>
      <c r="EA408" s="466"/>
      <c r="EB408" s="466"/>
      <c r="EC408" s="466"/>
      <c r="ED408" s="466"/>
      <c r="EE408" s="466"/>
      <c r="EF408" s="466"/>
      <c r="EG408" s="466"/>
      <c r="EH408" s="466"/>
      <c r="EI408" s="466"/>
      <c r="EJ408" s="466"/>
      <c r="EK408" s="466"/>
      <c r="EL408" s="466"/>
      <c r="EM408" s="466"/>
      <c r="EN408" s="982"/>
      <c r="EO408" s="982"/>
      <c r="EP408" s="982"/>
      <c r="EQ408" s="982"/>
      <c r="ER408" s="982"/>
      <c r="ES408" s="982"/>
      <c r="ET408" s="982"/>
      <c r="EU408" s="982"/>
      <c r="EV408" s="982"/>
      <c r="EW408" s="982"/>
      <c r="EX408" s="982"/>
      <c r="EY408" s="982"/>
      <c r="EZ408" s="982"/>
      <c r="FA408" s="982"/>
      <c r="FB408" s="982"/>
      <c r="FC408" s="982"/>
      <c r="FD408" s="982"/>
      <c r="FE408" s="982"/>
      <c r="FF408" s="982"/>
      <c r="FG408" s="982"/>
      <c r="FH408" s="982"/>
      <c r="FI408" s="982"/>
      <c r="FJ408" s="982"/>
      <c r="FK408" s="982"/>
      <c r="FL408" s="982"/>
      <c r="FM408" s="982"/>
      <c r="FN408" s="982"/>
      <c r="FO408" s="982"/>
      <c r="FP408" s="982"/>
      <c r="FQ408" s="982"/>
      <c r="FR408" s="982"/>
      <c r="FS408" s="982"/>
      <c r="FT408" s="982"/>
      <c r="FU408" s="982"/>
      <c r="FV408" s="982"/>
      <c r="FW408" s="982"/>
      <c r="FX408" s="982"/>
      <c r="FY408" s="982"/>
      <c r="FZ408" s="982"/>
      <c r="GA408" s="982"/>
      <c r="GB408" s="982"/>
      <c r="GC408" s="982"/>
      <c r="GD408" s="982"/>
      <c r="GE408" s="982"/>
      <c r="GF408" s="982"/>
      <c r="GG408" s="982"/>
      <c r="GH408" s="982"/>
      <c r="GI408" s="982"/>
      <c r="GJ408" s="982"/>
      <c r="GK408" s="982"/>
      <c r="GL408" s="982"/>
      <c r="GM408" s="982"/>
      <c r="GN408" s="982"/>
      <c r="GO408" s="982"/>
      <c r="GP408" s="982"/>
      <c r="GQ408" s="982"/>
      <c r="GR408" s="982"/>
      <c r="GS408" s="982"/>
      <c r="GT408" s="982"/>
      <c r="GU408" s="982"/>
      <c r="GV408" s="982"/>
      <c r="GW408" s="982"/>
      <c r="GX408" s="982"/>
      <c r="GY408" s="982"/>
      <c r="GZ408" s="982"/>
      <c r="HA408" s="982"/>
      <c r="HB408" s="982"/>
      <c r="HC408" s="982"/>
      <c r="HD408" s="982"/>
      <c r="HE408" s="982"/>
      <c r="HF408" s="982"/>
      <c r="HG408" s="982"/>
      <c r="HH408" s="982"/>
      <c r="HI408" s="982"/>
      <c r="HJ408" s="982"/>
      <c r="HK408" s="982"/>
      <c r="HL408" s="982"/>
      <c r="HM408" s="982"/>
      <c r="HN408" s="982"/>
      <c r="HO408" s="982"/>
      <c r="HP408" s="982"/>
      <c r="HQ408" s="982"/>
      <c r="HR408" s="982"/>
      <c r="HS408" s="982"/>
      <c r="HT408" s="982"/>
      <c r="HU408" s="982"/>
      <c r="HV408" s="982"/>
      <c r="HW408" s="982"/>
      <c r="HX408" s="982"/>
      <c r="HY408" s="982"/>
      <c r="HZ408" s="982"/>
      <c r="IA408" s="982"/>
      <c r="IB408" s="982"/>
      <c r="IC408" s="982"/>
      <c r="ID408" s="982"/>
      <c r="IE408" s="982"/>
      <c r="IF408" s="982"/>
      <c r="IG408" s="982"/>
      <c r="IH408" s="982"/>
      <c r="II408" s="982"/>
      <c r="IJ408" s="982"/>
      <c r="IK408" s="982"/>
      <c r="IL408" s="982"/>
      <c r="IM408" s="982"/>
      <c r="IN408" s="982"/>
      <c r="IO408" s="982"/>
      <c r="IP408" s="982"/>
      <c r="IQ408" s="982"/>
      <c r="IR408" s="982"/>
      <c r="IS408" s="982"/>
      <c r="IT408" s="982"/>
      <c r="IU408" s="982"/>
      <c r="IV408" s="982"/>
    </row>
    <row r="409" spans="1:256" s="269" customFormat="1" x14ac:dyDescent="0.2">
      <c r="A409" s="148" t="s">
        <v>351</v>
      </c>
      <c r="B409" s="271">
        <f t="shared" ref="B409:AG409" si="102">B381</f>
        <v>2012</v>
      </c>
      <c r="C409" s="271">
        <f t="shared" si="102"/>
        <v>2013</v>
      </c>
      <c r="D409" s="271">
        <f t="shared" si="102"/>
        <v>2014</v>
      </c>
      <c r="E409" s="271">
        <f t="shared" si="102"/>
        <v>2015</v>
      </c>
      <c r="F409" s="271">
        <f t="shared" si="102"/>
        <v>2016</v>
      </c>
      <c r="G409" s="271">
        <f t="shared" si="102"/>
        <v>2017</v>
      </c>
      <c r="H409" s="271">
        <f t="shared" si="102"/>
        <v>2018</v>
      </c>
      <c r="I409" s="271">
        <f t="shared" si="102"/>
        <v>2019</v>
      </c>
      <c r="J409" s="271">
        <f t="shared" si="102"/>
        <v>2020</v>
      </c>
      <c r="K409" s="271">
        <f t="shared" si="102"/>
        <v>2021</v>
      </c>
      <c r="L409" s="271">
        <f t="shared" si="102"/>
        <v>2022</v>
      </c>
      <c r="M409" s="271">
        <f t="shared" si="102"/>
        <v>2023</v>
      </c>
      <c r="N409" s="271">
        <f t="shared" si="102"/>
        <v>2024</v>
      </c>
      <c r="O409" s="271">
        <f t="shared" si="102"/>
        <v>2025</v>
      </c>
      <c r="P409" s="271">
        <f t="shared" si="102"/>
        <v>2026</v>
      </c>
      <c r="Q409" s="271">
        <f t="shared" si="102"/>
        <v>2027</v>
      </c>
      <c r="R409" s="271">
        <f t="shared" si="102"/>
        <v>2028</v>
      </c>
      <c r="S409" s="271">
        <f t="shared" si="102"/>
        <v>2029</v>
      </c>
      <c r="T409" s="271">
        <f t="shared" si="102"/>
        <v>2030</v>
      </c>
      <c r="U409" s="271">
        <f t="shared" si="102"/>
        <v>2031</v>
      </c>
      <c r="V409" s="271">
        <f t="shared" si="102"/>
        <v>2032</v>
      </c>
      <c r="W409" s="271">
        <f t="shared" si="102"/>
        <v>2033</v>
      </c>
      <c r="X409" s="271">
        <f t="shared" si="102"/>
        <v>2034</v>
      </c>
      <c r="Y409" s="271">
        <f t="shared" si="102"/>
        <v>2035</v>
      </c>
      <c r="Z409" s="271">
        <f t="shared" si="102"/>
        <v>2036</v>
      </c>
      <c r="AA409" s="271">
        <f t="shared" si="102"/>
        <v>2037</v>
      </c>
      <c r="AB409" s="271">
        <f t="shared" si="102"/>
        <v>2038</v>
      </c>
      <c r="AC409" s="271">
        <f t="shared" si="102"/>
        <v>2039</v>
      </c>
      <c r="AD409" s="271">
        <f t="shared" si="102"/>
        <v>2040</v>
      </c>
      <c r="AE409" s="271">
        <f t="shared" si="102"/>
        <v>2041</v>
      </c>
      <c r="AF409" s="271">
        <f t="shared" si="102"/>
        <v>2042</v>
      </c>
      <c r="AG409" s="271">
        <f t="shared" si="102"/>
        <v>2043</v>
      </c>
      <c r="AH409" s="271"/>
      <c r="AU409" s="994">
        <v>4.07</v>
      </c>
      <c r="EN409" s="987"/>
      <c r="EO409" s="987"/>
      <c r="EP409" s="987"/>
      <c r="EQ409" s="987"/>
      <c r="ER409" s="987"/>
      <c r="ES409" s="987"/>
      <c r="ET409" s="987"/>
      <c r="EU409" s="987"/>
      <c r="EV409" s="987"/>
      <c r="EW409" s="987"/>
      <c r="EX409" s="987"/>
      <c r="EY409" s="987"/>
      <c r="EZ409" s="987"/>
      <c r="FA409" s="987"/>
      <c r="FB409" s="987"/>
      <c r="FC409" s="987"/>
      <c r="FD409" s="987"/>
      <c r="FE409" s="987"/>
      <c r="FF409" s="987"/>
      <c r="FG409" s="987"/>
      <c r="FH409" s="987"/>
      <c r="FI409" s="987"/>
      <c r="FJ409" s="987"/>
      <c r="FK409" s="987"/>
      <c r="FL409" s="987"/>
      <c r="FM409" s="987"/>
      <c r="FN409" s="987"/>
      <c r="FO409" s="987"/>
      <c r="FP409" s="987"/>
      <c r="FQ409" s="987"/>
      <c r="FR409" s="987"/>
      <c r="FS409" s="987"/>
      <c r="FT409" s="987"/>
      <c r="FU409" s="987"/>
      <c r="FV409" s="987"/>
      <c r="FW409" s="987"/>
      <c r="FX409" s="987"/>
      <c r="FY409" s="987"/>
      <c r="FZ409" s="987"/>
      <c r="GA409" s="987"/>
      <c r="GB409" s="987"/>
      <c r="GC409" s="987"/>
      <c r="GD409" s="987"/>
      <c r="GE409" s="987"/>
      <c r="GF409" s="987"/>
      <c r="GG409" s="987"/>
      <c r="GH409" s="987"/>
      <c r="GI409" s="987"/>
      <c r="GJ409" s="987"/>
      <c r="GK409" s="987"/>
      <c r="GL409" s="987"/>
      <c r="GM409" s="987"/>
      <c r="GN409" s="987"/>
      <c r="GO409" s="987"/>
      <c r="GP409" s="987"/>
      <c r="GQ409" s="987"/>
      <c r="GR409" s="987"/>
      <c r="GS409" s="987"/>
      <c r="GT409" s="987"/>
      <c r="GU409" s="987"/>
      <c r="GV409" s="987"/>
      <c r="GW409" s="987"/>
      <c r="GX409" s="987"/>
      <c r="GY409" s="987"/>
      <c r="GZ409" s="987"/>
      <c r="HA409" s="987"/>
      <c r="HB409" s="987"/>
      <c r="HC409" s="987"/>
      <c r="HD409" s="987"/>
      <c r="HE409" s="987"/>
      <c r="HF409" s="987"/>
      <c r="HG409" s="987"/>
      <c r="HH409" s="987"/>
      <c r="HI409" s="987"/>
      <c r="HJ409" s="987"/>
      <c r="HK409" s="987"/>
      <c r="HL409" s="987"/>
      <c r="HM409" s="987"/>
      <c r="HN409" s="987"/>
      <c r="HO409" s="987"/>
      <c r="HP409" s="987"/>
      <c r="HQ409" s="987"/>
      <c r="HR409" s="987"/>
      <c r="HS409" s="987"/>
      <c r="HT409" s="987"/>
      <c r="HU409" s="987"/>
      <c r="HV409" s="987"/>
      <c r="HW409" s="987"/>
      <c r="HX409" s="987"/>
      <c r="HY409" s="987"/>
      <c r="HZ409" s="987"/>
      <c r="IA409" s="987"/>
      <c r="IB409" s="987"/>
      <c r="IC409" s="987"/>
      <c r="ID409" s="987"/>
      <c r="IE409" s="987"/>
      <c r="IF409" s="987"/>
      <c r="IG409" s="987"/>
      <c r="IH409" s="987"/>
      <c r="II409" s="987"/>
      <c r="IJ409" s="987"/>
      <c r="IK409" s="987"/>
      <c r="IL409" s="987"/>
      <c r="IM409" s="987"/>
      <c r="IN409" s="987"/>
      <c r="IO409" s="987"/>
      <c r="IP409" s="987"/>
      <c r="IQ409" s="987"/>
      <c r="IR409" s="987"/>
      <c r="IS409" s="987"/>
      <c r="IT409" s="987"/>
      <c r="IU409" s="987"/>
      <c r="IV409" s="987"/>
    </row>
    <row r="410" spans="1:256" s="83" customFormat="1" x14ac:dyDescent="0.2">
      <c r="A410" s="132" t="s">
        <v>352</v>
      </c>
      <c r="B410" s="149">
        <f>'Datu ievade'!$D$40</f>
        <v>239.76598749999999</v>
      </c>
      <c r="C410" s="149">
        <f>$B$410*HLOOKUP(C$381,'Datu ievade'!$B$427:$AL$434,6)</f>
        <v>246.95896712499999</v>
      </c>
      <c r="D410" s="149">
        <f>$B$410*HLOOKUP(D$381,'Datu ievade'!$B$427:$AL$434,6)</f>
        <v>254.15194675000001</v>
      </c>
      <c r="E410" s="149">
        <f>$B$410*HLOOKUP(E$381,'Datu ievade'!$B$427:$AL$434,6)</f>
        <v>263.74258624999999</v>
      </c>
      <c r="F410" s="149">
        <f>$B$410*HLOOKUP(F$381,'Datu ievade'!$B$427:$AL$434,6)</f>
        <v>268.53790600000002</v>
      </c>
      <c r="G410" s="149">
        <f>$B$410*HLOOKUP(G$381,'Datu ievade'!$B$427:$AL$434,6)</f>
        <v>273.33322575</v>
      </c>
      <c r="H410" s="149">
        <f>$B$410*HLOOKUP(H$381,'Datu ievade'!$B$427:$AL$434,6)</f>
        <v>280.52620537499996</v>
      </c>
      <c r="I410" s="149">
        <f>$B$410*HLOOKUP(I$381,'Datu ievade'!$B$427:$AL$434,6)</f>
        <v>287.71918499999998</v>
      </c>
      <c r="J410" s="149">
        <f>$B$410*HLOOKUP(J$381,'Datu ievade'!$B$427:$AL$434,6)</f>
        <v>294.912164625</v>
      </c>
      <c r="K410" s="149">
        <f>$B$410*HLOOKUP(K$381,'Datu ievade'!$B$427:$AL$434,6)</f>
        <v>302.10514424999997</v>
      </c>
      <c r="L410" s="149">
        <f>$B$410*HLOOKUP(L$381,'Datu ievade'!$B$427:$AL$434,6)</f>
        <v>309.29812387499999</v>
      </c>
      <c r="M410" s="149">
        <f>$B$410*HLOOKUP(M$381,'Datu ievade'!$B$427:$AL$434,6)</f>
        <v>316.49110350000001</v>
      </c>
      <c r="N410" s="149">
        <f>$B$410*HLOOKUP(N$381,'Datu ievade'!$B$427:$AL$434,6)</f>
        <v>323.68408312500003</v>
      </c>
      <c r="O410" s="149">
        <f>$B$410*HLOOKUP(O$381,'Datu ievade'!$B$427:$AL$434,6)</f>
        <v>330.87706274999999</v>
      </c>
      <c r="P410" s="149">
        <f>$B$410*HLOOKUP(P$381,'Datu ievade'!$B$427:$AL$434,6)</f>
        <v>338.07004237499996</v>
      </c>
      <c r="Q410" s="149">
        <f>$B$410*HLOOKUP(Q$381,'Datu ievade'!$B$427:$AL$434,6)</f>
        <v>345.26302199999998</v>
      </c>
      <c r="R410" s="149">
        <f>$B$410*HLOOKUP(R$381,'Datu ievade'!$B$427:$AL$434,6)</f>
        <v>352.456001625</v>
      </c>
      <c r="S410" s="149">
        <f>$B$410*HLOOKUP(S$381,'Datu ievade'!$B$427:$AL$434,6)</f>
        <v>359.64898125000002</v>
      </c>
      <c r="T410" s="149">
        <f>$B$410*HLOOKUP(T$381,'Datu ievade'!$B$427:$AL$434,6)</f>
        <v>366.84196087499998</v>
      </c>
      <c r="U410" s="149">
        <f>$B$410*HLOOKUP(U$381,'Datu ievade'!$B$427:$AL$434,6)</f>
        <v>374.0349405</v>
      </c>
      <c r="V410" s="149">
        <f>$B$410*HLOOKUP(V$381,'Datu ievade'!$B$427:$AL$434,6)</f>
        <v>381.22792012500003</v>
      </c>
      <c r="W410" s="149">
        <f>$B$410*HLOOKUP(W$381,'Datu ievade'!$B$427:$AL$434,6)</f>
        <v>388.42089974999999</v>
      </c>
      <c r="X410" s="149">
        <f>$B$410*HLOOKUP(X$381,'Datu ievade'!$B$427:$AL$434,6)</f>
        <v>398.01153925</v>
      </c>
      <c r="Y410" s="149">
        <f>$B$410*HLOOKUP(Y$381,'Datu ievade'!$B$427:$AL$434,6)</f>
        <v>407.60217875000001</v>
      </c>
      <c r="Z410" s="149">
        <f>$B$410*HLOOKUP(Z$381,'Datu ievade'!$B$427:$AL$434,6)</f>
        <v>417.19281825000002</v>
      </c>
      <c r="AA410" s="149">
        <f>$B$410*HLOOKUP(AA$381,'Datu ievade'!$B$427:$AL$434,6)</f>
        <v>426.78345774999997</v>
      </c>
      <c r="AB410" s="149">
        <f>$B$410*HLOOKUP(AB$381,'Datu ievade'!$B$427:$AL$434,6)</f>
        <v>436.37409724999998</v>
      </c>
      <c r="AC410" s="149">
        <f>$B$410*HLOOKUP(AC$381,'Datu ievade'!$B$427:$AL$434,6)</f>
        <v>445.96473674999999</v>
      </c>
      <c r="AD410" s="149">
        <f>$B$410*HLOOKUP(AD$381,'Datu ievade'!$B$427:$AL$434,6)</f>
        <v>455.55537624999999</v>
      </c>
      <c r="AE410" s="149">
        <f>$B$410*HLOOKUP(AE$381,'Datu ievade'!$B$427:$AL$434,6)</f>
        <v>465.14601575</v>
      </c>
      <c r="AF410" s="149">
        <f>$B$410*HLOOKUP(AF$381,'Datu ievade'!$B$427:$AL$434,6)</f>
        <v>474.73665525000001</v>
      </c>
      <c r="AG410" s="149">
        <f>$B$410*HLOOKUP(AG$381,'Datu ievade'!$B$427:$AL$434,6)</f>
        <v>484.32729474999996</v>
      </c>
      <c r="AH410" s="149"/>
      <c r="AI410" s="269"/>
      <c r="AJ410" s="269"/>
      <c r="AK410" s="269"/>
      <c r="AL410" s="269"/>
      <c r="AM410" s="269"/>
      <c r="AN410" s="269"/>
      <c r="AO410" s="269"/>
      <c r="AP410" s="269"/>
      <c r="AQ410" s="269"/>
      <c r="AR410" s="269"/>
      <c r="AS410" s="269"/>
      <c r="AT410" s="269"/>
      <c r="AU410" s="994">
        <v>4.08</v>
      </c>
      <c r="AV410" s="269"/>
      <c r="AW410" s="269"/>
      <c r="AX410" s="269"/>
      <c r="AY410" s="269"/>
      <c r="AZ410" s="269"/>
      <c r="BA410" s="269"/>
      <c r="BB410" s="269"/>
      <c r="BC410" s="269"/>
      <c r="BD410" s="269"/>
      <c r="BE410" s="269"/>
      <c r="BF410" s="269"/>
      <c r="BG410" s="269"/>
      <c r="BH410" s="269"/>
      <c r="BI410" s="269"/>
      <c r="BJ410" s="269"/>
      <c r="BK410" s="269"/>
      <c r="BL410" s="269"/>
      <c r="BM410" s="269"/>
      <c r="BN410" s="269"/>
      <c r="BO410" s="269"/>
      <c r="BP410" s="269"/>
      <c r="BQ410" s="269"/>
      <c r="BR410" s="269"/>
      <c r="BS410" s="269"/>
      <c r="BT410" s="269"/>
      <c r="BU410" s="269"/>
      <c r="BV410" s="269"/>
      <c r="BW410" s="269"/>
      <c r="BX410" s="269"/>
      <c r="BY410" s="269"/>
      <c r="BZ410" s="269"/>
      <c r="CA410" s="269"/>
      <c r="CB410" s="269"/>
      <c r="CC410" s="269"/>
      <c r="CD410" s="269"/>
      <c r="CE410" s="269"/>
      <c r="CF410" s="269"/>
      <c r="CG410" s="269"/>
      <c r="CH410" s="269"/>
      <c r="CI410" s="269"/>
      <c r="CJ410" s="269"/>
      <c r="CK410" s="269"/>
      <c r="CL410" s="269"/>
      <c r="CM410" s="269"/>
      <c r="CN410" s="269"/>
      <c r="CO410" s="269"/>
      <c r="CP410" s="269"/>
      <c r="CQ410" s="269"/>
      <c r="CR410" s="269"/>
      <c r="CS410" s="269"/>
      <c r="CT410" s="269"/>
      <c r="CU410" s="269"/>
      <c r="CV410" s="269"/>
      <c r="CW410" s="269"/>
      <c r="CX410" s="269"/>
      <c r="CY410" s="269"/>
      <c r="CZ410" s="269"/>
      <c r="DA410" s="269"/>
      <c r="DB410" s="269"/>
      <c r="DC410" s="269"/>
      <c r="DD410" s="269"/>
      <c r="DE410" s="269"/>
      <c r="DF410" s="269"/>
      <c r="DG410" s="269"/>
      <c r="DH410" s="269"/>
      <c r="DI410" s="269"/>
      <c r="DJ410" s="269"/>
      <c r="DK410" s="269"/>
      <c r="DL410" s="269"/>
      <c r="DM410" s="269"/>
      <c r="DN410" s="269"/>
      <c r="DO410" s="269"/>
      <c r="DP410" s="269"/>
      <c r="DQ410" s="269"/>
      <c r="DR410" s="269"/>
      <c r="DS410" s="269"/>
      <c r="DT410" s="269"/>
      <c r="DU410" s="269"/>
      <c r="DV410" s="269"/>
      <c r="DW410" s="269"/>
      <c r="DX410" s="269"/>
      <c r="DY410" s="269"/>
      <c r="DZ410" s="269"/>
      <c r="EA410" s="269"/>
      <c r="EB410" s="269"/>
      <c r="EC410" s="269"/>
      <c r="ED410" s="269"/>
      <c r="EE410" s="269"/>
      <c r="EF410" s="269"/>
      <c r="EG410" s="269"/>
      <c r="EH410" s="269"/>
      <c r="EI410" s="269"/>
      <c r="EJ410" s="269"/>
      <c r="EK410" s="269"/>
      <c r="EL410" s="269"/>
      <c r="EM410" s="269"/>
      <c r="EN410" s="987"/>
      <c r="EO410" s="987"/>
      <c r="EP410" s="987"/>
      <c r="EQ410" s="987"/>
      <c r="ER410" s="987"/>
      <c r="ES410" s="987"/>
      <c r="ET410" s="987"/>
      <c r="EU410" s="987"/>
      <c r="EV410" s="987"/>
      <c r="EW410" s="987"/>
      <c r="EX410" s="987"/>
      <c r="EY410" s="987"/>
      <c r="EZ410" s="987"/>
      <c r="FA410" s="987"/>
      <c r="FB410" s="987"/>
      <c r="FC410" s="987"/>
      <c r="FD410" s="987"/>
      <c r="FE410" s="987"/>
      <c r="FF410" s="987"/>
      <c r="FG410" s="987"/>
      <c r="FH410" s="987"/>
      <c r="FI410" s="987"/>
      <c r="FJ410" s="987"/>
      <c r="FK410" s="987"/>
      <c r="FL410" s="987"/>
      <c r="FM410" s="987"/>
      <c r="FN410" s="987"/>
      <c r="FO410" s="987"/>
      <c r="FP410" s="987"/>
      <c r="FQ410" s="987"/>
      <c r="FR410" s="987"/>
      <c r="FS410" s="987"/>
      <c r="FT410" s="987"/>
      <c r="FU410" s="987"/>
      <c r="FV410" s="987"/>
      <c r="FW410" s="987"/>
      <c r="FX410" s="987"/>
      <c r="FY410" s="987"/>
      <c r="FZ410" s="987"/>
      <c r="GA410" s="987"/>
      <c r="GB410" s="987"/>
      <c r="GC410" s="987"/>
      <c r="GD410" s="987"/>
      <c r="GE410" s="987"/>
      <c r="GF410" s="987"/>
      <c r="GG410" s="987"/>
      <c r="GH410" s="987"/>
      <c r="GI410" s="987"/>
      <c r="GJ410" s="987"/>
      <c r="GK410" s="987"/>
      <c r="GL410" s="987"/>
      <c r="GM410" s="987"/>
      <c r="GN410" s="987"/>
      <c r="GO410" s="987"/>
      <c r="GP410" s="987"/>
      <c r="GQ410" s="987"/>
      <c r="GR410" s="987"/>
      <c r="GS410" s="987"/>
      <c r="GT410" s="987"/>
      <c r="GU410" s="987"/>
      <c r="GV410" s="987"/>
      <c r="GW410" s="987"/>
      <c r="GX410" s="987"/>
      <c r="GY410" s="987"/>
      <c r="GZ410" s="987"/>
      <c r="HA410" s="987"/>
      <c r="HB410" s="987"/>
      <c r="HC410" s="987"/>
      <c r="HD410" s="987"/>
      <c r="HE410" s="987"/>
      <c r="HF410" s="987"/>
      <c r="HG410" s="987"/>
      <c r="HH410" s="987"/>
      <c r="HI410" s="987"/>
      <c r="HJ410" s="987"/>
      <c r="HK410" s="987"/>
      <c r="HL410" s="987"/>
      <c r="HM410" s="987"/>
      <c r="HN410" s="987"/>
      <c r="HO410" s="987"/>
      <c r="HP410" s="987"/>
      <c r="HQ410" s="987"/>
      <c r="HR410" s="987"/>
      <c r="HS410" s="987"/>
      <c r="HT410" s="987"/>
      <c r="HU410" s="987"/>
      <c r="HV410" s="987"/>
      <c r="HW410" s="987"/>
      <c r="HX410" s="987"/>
      <c r="HY410" s="987"/>
      <c r="HZ410" s="987"/>
      <c r="IA410" s="987"/>
      <c r="IB410" s="987"/>
      <c r="IC410" s="987"/>
      <c r="ID410" s="987"/>
      <c r="IE410" s="987"/>
      <c r="IF410" s="987"/>
      <c r="IG410" s="987"/>
      <c r="IH410" s="987"/>
      <c r="II410" s="987"/>
      <c r="IJ410" s="987"/>
      <c r="IK410" s="987"/>
      <c r="IL410" s="987"/>
      <c r="IM410" s="987"/>
      <c r="IN410" s="987"/>
      <c r="IO410" s="987"/>
      <c r="IP410" s="987"/>
      <c r="IQ410" s="987"/>
      <c r="IR410" s="987"/>
      <c r="IS410" s="987"/>
      <c r="IT410" s="987"/>
      <c r="IU410" s="987"/>
      <c r="IV410" s="987"/>
    </row>
    <row r="411" spans="1:256" s="269" customFormat="1" x14ac:dyDescent="0.2">
      <c r="A411" s="146" t="s">
        <v>353</v>
      </c>
      <c r="B411" s="281">
        <f t="shared" ref="B411:AG411" si="103">E247*$B$36*30/1000</f>
        <v>8.25</v>
      </c>
      <c r="C411" s="281">
        <f t="shared" si="103"/>
        <v>8.25</v>
      </c>
      <c r="D411" s="281">
        <f t="shared" si="103"/>
        <v>7.5</v>
      </c>
      <c r="E411" s="281">
        <f t="shared" si="103"/>
        <v>6.75</v>
      </c>
      <c r="F411" s="281">
        <f t="shared" si="103"/>
        <v>6.75</v>
      </c>
      <c r="G411" s="281">
        <f t="shared" si="103"/>
        <v>6.75</v>
      </c>
      <c r="H411" s="281">
        <f t="shared" si="103"/>
        <v>6.75</v>
      </c>
      <c r="I411" s="281">
        <f t="shared" si="103"/>
        <v>6.75</v>
      </c>
      <c r="J411" s="281">
        <f t="shared" si="103"/>
        <v>6.75</v>
      </c>
      <c r="K411" s="281">
        <f t="shared" si="103"/>
        <v>6.75</v>
      </c>
      <c r="L411" s="281">
        <f t="shared" si="103"/>
        <v>6.75</v>
      </c>
      <c r="M411" s="281">
        <f t="shared" si="103"/>
        <v>6.75</v>
      </c>
      <c r="N411" s="281">
        <f t="shared" si="103"/>
        <v>6.75</v>
      </c>
      <c r="O411" s="281">
        <f t="shared" si="103"/>
        <v>6.75</v>
      </c>
      <c r="P411" s="281">
        <f t="shared" si="103"/>
        <v>6.75</v>
      </c>
      <c r="Q411" s="281">
        <f t="shared" si="103"/>
        <v>6.75</v>
      </c>
      <c r="R411" s="281">
        <f t="shared" si="103"/>
        <v>6.75</v>
      </c>
      <c r="S411" s="281">
        <f t="shared" si="103"/>
        <v>6.75</v>
      </c>
      <c r="T411" s="281">
        <f t="shared" si="103"/>
        <v>6.75</v>
      </c>
      <c r="U411" s="281">
        <f t="shared" si="103"/>
        <v>6.75</v>
      </c>
      <c r="V411" s="281">
        <f t="shared" si="103"/>
        <v>6.75</v>
      </c>
      <c r="W411" s="281">
        <f t="shared" si="103"/>
        <v>6.75</v>
      </c>
      <c r="X411" s="281">
        <f t="shared" si="103"/>
        <v>6.75</v>
      </c>
      <c r="Y411" s="281">
        <f t="shared" si="103"/>
        <v>6.75</v>
      </c>
      <c r="Z411" s="281">
        <f t="shared" si="103"/>
        <v>6.75</v>
      </c>
      <c r="AA411" s="281">
        <f t="shared" si="103"/>
        <v>6.75</v>
      </c>
      <c r="AB411" s="281">
        <f t="shared" si="103"/>
        <v>6.75</v>
      </c>
      <c r="AC411" s="281">
        <f t="shared" si="103"/>
        <v>6.75</v>
      </c>
      <c r="AD411" s="281">
        <f t="shared" si="103"/>
        <v>6.75</v>
      </c>
      <c r="AE411" s="281">
        <f t="shared" si="103"/>
        <v>6.75</v>
      </c>
      <c r="AF411" s="281">
        <f t="shared" si="103"/>
        <v>6.75</v>
      </c>
      <c r="AG411" s="281">
        <f t="shared" si="103"/>
        <v>6.75</v>
      </c>
      <c r="AH411" s="281"/>
      <c r="AU411" s="994">
        <v>4.09</v>
      </c>
      <c r="EN411" s="987"/>
      <c r="EO411" s="987"/>
      <c r="EP411" s="987"/>
      <c r="EQ411" s="987"/>
      <c r="ER411" s="987"/>
      <c r="ES411" s="987"/>
      <c r="ET411" s="987"/>
      <c r="EU411" s="987"/>
      <c r="EV411" s="987"/>
      <c r="EW411" s="987"/>
      <c r="EX411" s="987"/>
      <c r="EY411" s="987"/>
      <c r="EZ411" s="987"/>
      <c r="FA411" s="987"/>
      <c r="FB411" s="987"/>
      <c r="FC411" s="987"/>
      <c r="FD411" s="987"/>
      <c r="FE411" s="987"/>
      <c r="FF411" s="987"/>
      <c r="FG411" s="987"/>
      <c r="FH411" s="987"/>
      <c r="FI411" s="987"/>
      <c r="FJ411" s="987"/>
      <c r="FK411" s="987"/>
      <c r="FL411" s="987"/>
      <c r="FM411" s="987"/>
      <c r="FN411" s="987"/>
      <c r="FO411" s="987"/>
      <c r="FP411" s="987"/>
      <c r="FQ411" s="987"/>
      <c r="FR411" s="987"/>
      <c r="FS411" s="987"/>
      <c r="FT411" s="987"/>
      <c r="FU411" s="987"/>
      <c r="FV411" s="987"/>
      <c r="FW411" s="987"/>
      <c r="FX411" s="987"/>
      <c r="FY411" s="987"/>
      <c r="FZ411" s="987"/>
      <c r="GA411" s="987"/>
      <c r="GB411" s="987"/>
      <c r="GC411" s="987"/>
      <c r="GD411" s="987"/>
      <c r="GE411" s="987"/>
      <c r="GF411" s="987"/>
      <c r="GG411" s="987"/>
      <c r="GH411" s="987"/>
      <c r="GI411" s="987"/>
      <c r="GJ411" s="987"/>
      <c r="GK411" s="987"/>
      <c r="GL411" s="987"/>
      <c r="GM411" s="987"/>
      <c r="GN411" s="987"/>
      <c r="GO411" s="987"/>
      <c r="GP411" s="987"/>
      <c r="GQ411" s="987"/>
      <c r="GR411" s="987"/>
      <c r="GS411" s="987"/>
      <c r="GT411" s="987"/>
      <c r="GU411" s="987"/>
      <c r="GV411" s="987"/>
      <c r="GW411" s="987"/>
      <c r="GX411" s="987"/>
      <c r="GY411" s="987"/>
      <c r="GZ411" s="987"/>
      <c r="HA411" s="987"/>
      <c r="HB411" s="987"/>
      <c r="HC411" s="987"/>
      <c r="HD411" s="987"/>
      <c r="HE411" s="987"/>
      <c r="HF411" s="987"/>
      <c r="HG411" s="987"/>
      <c r="HH411" s="987"/>
      <c r="HI411" s="987"/>
      <c r="HJ411" s="987"/>
      <c r="HK411" s="987"/>
      <c r="HL411" s="987"/>
      <c r="HM411" s="987"/>
      <c r="HN411" s="987"/>
      <c r="HO411" s="987"/>
      <c r="HP411" s="987"/>
      <c r="HQ411" s="987"/>
      <c r="HR411" s="987"/>
      <c r="HS411" s="987"/>
      <c r="HT411" s="987"/>
      <c r="HU411" s="987"/>
      <c r="HV411" s="987"/>
      <c r="HW411" s="987"/>
      <c r="HX411" s="987"/>
      <c r="HY411" s="987"/>
      <c r="HZ411" s="987"/>
      <c r="IA411" s="987"/>
      <c r="IB411" s="987"/>
      <c r="IC411" s="987"/>
      <c r="ID411" s="987"/>
      <c r="IE411" s="987"/>
      <c r="IF411" s="987"/>
      <c r="IG411" s="987"/>
      <c r="IH411" s="987"/>
      <c r="II411" s="987"/>
      <c r="IJ411" s="987"/>
      <c r="IK411" s="987"/>
      <c r="IL411" s="987"/>
      <c r="IM411" s="987"/>
      <c r="IN411" s="987"/>
      <c r="IO411" s="987"/>
      <c r="IP411" s="987"/>
      <c r="IQ411" s="987"/>
      <c r="IR411" s="987"/>
      <c r="IS411" s="987"/>
      <c r="IT411" s="987"/>
      <c r="IU411" s="987"/>
      <c r="IV411" s="987"/>
    </row>
    <row r="412" spans="1:256" s="83" customFormat="1" ht="25.5" x14ac:dyDescent="0.2">
      <c r="A412" s="144" t="s">
        <v>354</v>
      </c>
      <c r="B412" s="149">
        <f>B383*B411*(1+'Datu ievade'!B435)</f>
        <v>3.3641025</v>
      </c>
      <c r="C412" s="149">
        <f>C383*C411*(1+'Datu ievade'!C435)</f>
        <v>3.6236474999999997</v>
      </c>
      <c r="D412" s="149">
        <f>D383*D411*(1+'Datu ievade'!D435)</f>
        <v>3.4303499999999998</v>
      </c>
      <c r="E412" s="149">
        <f>E383*E411*(1+'Datu ievade'!E435)</f>
        <v>4.0510799999999998</v>
      </c>
      <c r="F412" s="149">
        <f>F383*F411*(1+'Datu ievade'!F435)</f>
        <v>4.1245874999999996</v>
      </c>
      <c r="G412" s="149">
        <f>G383*G411*(1+'Datu ievade'!G435)</f>
        <v>4.1409225000000003</v>
      </c>
      <c r="H412" s="149">
        <f>H383*H411*(1+'Datu ievade'!H435)</f>
        <v>4.1654249999999999</v>
      </c>
      <c r="I412" s="149">
        <f>I383*I411*(1+'Datu ievade'!I435)</f>
        <v>4.2144300000000001</v>
      </c>
      <c r="J412" s="149">
        <f>J383*J411*(1+'Datu ievade'!J435)</f>
        <v>4.2634350000000003</v>
      </c>
      <c r="K412" s="149">
        <f>K383*K411*(1+'Datu ievade'!K435)</f>
        <v>4.3124399999999996</v>
      </c>
      <c r="L412" s="149">
        <f>L383*L411*(1+'Datu ievade'!L435)</f>
        <v>4.4921250000000006</v>
      </c>
      <c r="M412" s="149">
        <f>M383*M411*(1+'Datu ievade'!M435)</f>
        <v>4.5411299999999999</v>
      </c>
      <c r="N412" s="149">
        <f>N383*N411*(1+'Datu ievade'!N435)</f>
        <v>4.5574649999999997</v>
      </c>
      <c r="O412" s="149">
        <f>O383*O411*(1+'Datu ievade'!O435)</f>
        <v>4.606469999999999</v>
      </c>
      <c r="P412" s="149">
        <f>P383*P411*(1+'Datu ievade'!P435)</f>
        <v>4.6228049999999996</v>
      </c>
      <c r="Q412" s="149">
        <f>Q383*Q411*(1+'Datu ievade'!Q435)</f>
        <v>4.6881449999999996</v>
      </c>
      <c r="R412" s="149">
        <f>R383*R411*(1+'Datu ievade'!R435)</f>
        <v>4.7616524999999994</v>
      </c>
      <c r="S412" s="149">
        <f>S383*S411*(1+'Datu ievade'!S435)</f>
        <v>4.7698199999999993</v>
      </c>
      <c r="T412" s="149">
        <f>T383*T411*(1+'Datu ievade'!T435)</f>
        <v>4.7698199999999993</v>
      </c>
      <c r="U412" s="149">
        <f>U383*U411*(1+'Datu ievade'!U435)</f>
        <v>4.8514949999999999</v>
      </c>
      <c r="V412" s="149">
        <f>V383*V411*(1+'Datu ievade'!V435)</f>
        <v>4.9331699999999996</v>
      </c>
      <c r="W412" s="149">
        <f>W383*W411*(1+'Datu ievade'!W435)</f>
        <v>5.0230125000000001</v>
      </c>
      <c r="X412" s="149">
        <f>X383*X411*(1+'Datu ievade'!X435)</f>
        <v>5.1128550000000006</v>
      </c>
      <c r="Y412" s="149">
        <f>Y383*Y411*(1+'Datu ievade'!Y435)</f>
        <v>5.2026975000000002</v>
      </c>
      <c r="Z412" s="149">
        <f>Z383*Z411*(1+'Datu ievade'!Z435)</f>
        <v>5.2925400000000007</v>
      </c>
      <c r="AA412" s="149">
        <f>AA383*AA411*(1+'Datu ievade'!AA435)</f>
        <v>5.3823824999999994</v>
      </c>
      <c r="AB412" s="149">
        <f>AB383*AB411*(1+'Datu ievade'!AB435)</f>
        <v>5.4803924999999998</v>
      </c>
      <c r="AC412" s="149">
        <f>AC383*AC411*(1+'Datu ievade'!AC435)</f>
        <v>5.5702350000000003</v>
      </c>
      <c r="AD412" s="149">
        <f>AD383*AD411*(1+'Datu ievade'!AD435)</f>
        <v>5.660077499999999</v>
      </c>
      <c r="AE412" s="149">
        <f>AE383*AE411*(1+'Datu ievade'!AE435)</f>
        <v>5.7499199999999995</v>
      </c>
      <c r="AF412" s="149">
        <f>AF383*AF411*(1+'Datu ievade'!AF435)</f>
        <v>5.8397625</v>
      </c>
      <c r="AG412" s="149">
        <f>AG383*AG411*(1+'Datu ievade'!AG435)</f>
        <v>5.9541075000000001</v>
      </c>
      <c r="AH412" s="149"/>
      <c r="AU412" s="994">
        <v>4.0999999999999996</v>
      </c>
      <c r="EN412" s="987"/>
      <c r="EO412" s="987"/>
      <c r="EP412" s="987"/>
      <c r="EQ412" s="987"/>
      <c r="ER412" s="987"/>
      <c r="ES412" s="987"/>
      <c r="ET412" s="987"/>
      <c r="EU412" s="987"/>
      <c r="EV412" s="987"/>
      <c r="EW412" s="987"/>
      <c r="EX412" s="987"/>
      <c r="EY412" s="987"/>
      <c r="EZ412" s="987"/>
      <c r="FA412" s="987"/>
      <c r="FB412" s="987"/>
      <c r="FC412" s="987"/>
      <c r="FD412" s="987"/>
      <c r="FE412" s="987"/>
      <c r="FF412" s="987"/>
      <c r="FG412" s="987"/>
      <c r="FH412" s="987"/>
      <c r="FI412" s="987"/>
      <c r="FJ412" s="987"/>
      <c r="FK412" s="987"/>
      <c r="FL412" s="987"/>
      <c r="FM412" s="987"/>
      <c r="FN412" s="987"/>
      <c r="FO412" s="987"/>
      <c r="FP412" s="987"/>
      <c r="FQ412" s="987"/>
      <c r="FR412" s="987"/>
      <c r="FS412" s="987"/>
      <c r="FT412" s="987"/>
      <c r="FU412" s="987"/>
      <c r="FV412" s="987"/>
      <c r="FW412" s="987"/>
      <c r="FX412" s="987"/>
      <c r="FY412" s="987"/>
      <c r="FZ412" s="987"/>
      <c r="GA412" s="987"/>
      <c r="GB412" s="987"/>
      <c r="GC412" s="987"/>
      <c r="GD412" s="987"/>
      <c r="GE412" s="987"/>
      <c r="GF412" s="987"/>
      <c r="GG412" s="987"/>
      <c r="GH412" s="987"/>
      <c r="GI412" s="987"/>
      <c r="GJ412" s="987"/>
      <c r="GK412" s="987"/>
      <c r="GL412" s="987"/>
      <c r="GM412" s="987"/>
      <c r="GN412" s="987"/>
      <c r="GO412" s="987"/>
      <c r="GP412" s="987"/>
      <c r="GQ412" s="987"/>
      <c r="GR412" s="987"/>
      <c r="GS412" s="987"/>
      <c r="GT412" s="987"/>
      <c r="GU412" s="987"/>
      <c r="GV412" s="987"/>
      <c r="GW412" s="987"/>
      <c r="GX412" s="987"/>
      <c r="GY412" s="987"/>
      <c r="GZ412" s="987"/>
      <c r="HA412" s="987"/>
      <c r="HB412" s="987"/>
      <c r="HC412" s="987"/>
      <c r="HD412" s="987"/>
      <c r="HE412" s="987"/>
      <c r="HF412" s="987"/>
      <c r="HG412" s="987"/>
      <c r="HH412" s="987"/>
      <c r="HI412" s="987"/>
      <c r="HJ412" s="987"/>
      <c r="HK412" s="987"/>
      <c r="HL412" s="987"/>
      <c r="HM412" s="987"/>
      <c r="HN412" s="987"/>
      <c r="HO412" s="987"/>
      <c r="HP412" s="987"/>
      <c r="HQ412" s="987"/>
      <c r="HR412" s="987"/>
      <c r="HS412" s="987"/>
      <c r="HT412" s="987"/>
      <c r="HU412" s="987"/>
      <c r="HV412" s="987"/>
      <c r="HW412" s="987"/>
      <c r="HX412" s="987"/>
      <c r="HY412" s="987"/>
      <c r="HZ412" s="987"/>
      <c r="IA412" s="987"/>
      <c r="IB412" s="987"/>
      <c r="IC412" s="987"/>
      <c r="ID412" s="987"/>
      <c r="IE412" s="987"/>
      <c r="IF412" s="987"/>
      <c r="IG412" s="987"/>
      <c r="IH412" s="987"/>
      <c r="II412" s="987"/>
      <c r="IJ412" s="987"/>
      <c r="IK412" s="987"/>
      <c r="IL412" s="987"/>
      <c r="IM412" s="987"/>
      <c r="IN412" s="987"/>
      <c r="IO412" s="987"/>
      <c r="IP412" s="987"/>
      <c r="IQ412" s="987"/>
      <c r="IR412" s="987"/>
      <c r="IS412" s="987"/>
      <c r="IT412" s="987"/>
      <c r="IU412" s="987"/>
      <c r="IV412" s="987"/>
    </row>
    <row r="413" spans="1:256" s="83" customFormat="1" x14ac:dyDescent="0.2">
      <c r="A413" s="146" t="s">
        <v>355</v>
      </c>
      <c r="B413" s="150">
        <f t="shared" ref="B413:AG413" si="104">E281*$B$36*30/1000</f>
        <v>8.25</v>
      </c>
      <c r="C413" s="150">
        <f t="shared" si="104"/>
        <v>8.25</v>
      </c>
      <c r="D413" s="150">
        <f t="shared" si="104"/>
        <v>7.5</v>
      </c>
      <c r="E413" s="150">
        <f t="shared" si="104"/>
        <v>6.75</v>
      </c>
      <c r="F413" s="150">
        <f t="shared" si="104"/>
        <v>6.75</v>
      </c>
      <c r="G413" s="150">
        <f t="shared" si="104"/>
        <v>6.75</v>
      </c>
      <c r="H413" s="150">
        <f t="shared" si="104"/>
        <v>6.75</v>
      </c>
      <c r="I413" s="150">
        <f t="shared" si="104"/>
        <v>6.75</v>
      </c>
      <c r="J413" s="150">
        <f t="shared" si="104"/>
        <v>6.75</v>
      </c>
      <c r="K413" s="150">
        <f t="shared" si="104"/>
        <v>6.75</v>
      </c>
      <c r="L413" s="150">
        <f t="shared" si="104"/>
        <v>6.75</v>
      </c>
      <c r="M413" s="150">
        <f t="shared" si="104"/>
        <v>6.75</v>
      </c>
      <c r="N413" s="150">
        <f t="shared" si="104"/>
        <v>6.75</v>
      </c>
      <c r="O413" s="150">
        <f t="shared" si="104"/>
        <v>6.75</v>
      </c>
      <c r="P413" s="150">
        <f t="shared" si="104"/>
        <v>6.75</v>
      </c>
      <c r="Q413" s="150">
        <f t="shared" si="104"/>
        <v>6.75</v>
      </c>
      <c r="R413" s="150">
        <f t="shared" si="104"/>
        <v>6.75</v>
      </c>
      <c r="S413" s="150">
        <f t="shared" si="104"/>
        <v>6.75</v>
      </c>
      <c r="T413" s="150">
        <f t="shared" si="104"/>
        <v>6.75</v>
      </c>
      <c r="U413" s="150">
        <f t="shared" si="104"/>
        <v>6.75</v>
      </c>
      <c r="V413" s="150">
        <f t="shared" si="104"/>
        <v>6.75</v>
      </c>
      <c r="W413" s="150">
        <f t="shared" si="104"/>
        <v>6.75</v>
      </c>
      <c r="X413" s="150">
        <f t="shared" si="104"/>
        <v>6.75</v>
      </c>
      <c r="Y413" s="150">
        <f t="shared" si="104"/>
        <v>6.75</v>
      </c>
      <c r="Z413" s="150">
        <f t="shared" si="104"/>
        <v>6.75</v>
      </c>
      <c r="AA413" s="150">
        <f t="shared" si="104"/>
        <v>6.75</v>
      </c>
      <c r="AB413" s="150">
        <f t="shared" si="104"/>
        <v>6.75</v>
      </c>
      <c r="AC413" s="150">
        <f t="shared" si="104"/>
        <v>6.75</v>
      </c>
      <c r="AD413" s="150">
        <f t="shared" si="104"/>
        <v>6.75</v>
      </c>
      <c r="AE413" s="150">
        <f t="shared" si="104"/>
        <v>6.75</v>
      </c>
      <c r="AF413" s="150">
        <f t="shared" si="104"/>
        <v>6.75</v>
      </c>
      <c r="AG413" s="150">
        <f t="shared" si="104"/>
        <v>6.75</v>
      </c>
      <c r="AH413" s="150"/>
      <c r="AU413" s="994">
        <v>4.1100000000000003</v>
      </c>
    </row>
    <row r="414" spans="1:256" s="83" customFormat="1" ht="25.5" x14ac:dyDescent="0.2">
      <c r="A414" s="144" t="s">
        <v>356</v>
      </c>
      <c r="B414" s="149">
        <f>B393*B413*(1+'Datu ievade'!B435)</f>
        <v>3.1844175000000003</v>
      </c>
      <c r="C414" s="149">
        <f>C393*C413*(1+'Datu ievade'!C435)</f>
        <v>3.39405</v>
      </c>
      <c r="D414" s="149">
        <f>D393*D413*(1+'Datu ievade'!D435)</f>
        <v>3.24885</v>
      </c>
      <c r="E414" s="149">
        <f>E393*E413*(1+'Datu ievade'!E435)</f>
        <v>3.6182024999999998</v>
      </c>
      <c r="F414" s="149">
        <f>F393*F413*(1+'Datu ievade'!F435)</f>
        <v>3.69171</v>
      </c>
      <c r="G414" s="149">
        <f>G393*G413*(1+'Datu ievade'!G435)</f>
        <v>3.7407149999999998</v>
      </c>
      <c r="H414" s="149">
        <f>H393*H413*(1+'Datu ievade'!H435)</f>
        <v>3.78972</v>
      </c>
      <c r="I414" s="149">
        <f>I393*I413*(1+'Datu ievade'!I435)</f>
        <v>3.8387249999999997</v>
      </c>
      <c r="J414" s="149">
        <f>J393*J413*(1+'Datu ievade'!J435)</f>
        <v>3.8877299999999999</v>
      </c>
      <c r="K414" s="149">
        <f>K393*K413*(1+'Datu ievade'!K435)</f>
        <v>3.9367349999999997</v>
      </c>
      <c r="L414" s="149">
        <f>L393*L413*(1+'Datu ievade'!L435)</f>
        <v>3.9694049999999996</v>
      </c>
      <c r="M414" s="149">
        <f>M393*M413*(1+'Datu ievade'!M435)</f>
        <v>4.0184099999999994</v>
      </c>
      <c r="N414" s="149">
        <f>N393*N413*(1+'Datu ievade'!N435)</f>
        <v>4.0674149999999996</v>
      </c>
      <c r="O414" s="149">
        <f>O393*O413*(1+'Datu ievade'!O435)</f>
        <v>4.0919174999999992</v>
      </c>
      <c r="P414" s="149">
        <f>P393*P413*(1+'Datu ievade'!P435)</f>
        <v>4.1654249999999999</v>
      </c>
      <c r="Q414" s="149">
        <f>Q393*Q413*(1+'Datu ievade'!Q435)</f>
        <v>4.2389324999999998</v>
      </c>
      <c r="R414" s="149">
        <f>R393*R413*(1+'Datu ievade'!R435)</f>
        <v>4.3042725000000006</v>
      </c>
      <c r="S414" s="149">
        <f>S393*S413*(1+'Datu ievade'!S435)</f>
        <v>4.3777800000000004</v>
      </c>
      <c r="T414" s="149">
        <f>T393*T413*(1+'Datu ievade'!T435)</f>
        <v>4.3859475000000003</v>
      </c>
      <c r="U414" s="149">
        <f>U393*U413*(1+'Datu ievade'!U435)</f>
        <v>4.4349525000000005</v>
      </c>
      <c r="V414" s="149">
        <f>V393*V413*(1+'Datu ievade'!V435)</f>
        <v>4.5166275000000002</v>
      </c>
      <c r="W414" s="149">
        <f>W393*W413*(1+'Datu ievade'!W435)</f>
        <v>4.5983024999999991</v>
      </c>
      <c r="X414" s="149">
        <f>X393*X413*(1+'Datu ievade'!X435)</f>
        <v>4.6799774999999997</v>
      </c>
      <c r="Y414" s="149">
        <f>Y393*Y413*(1+'Datu ievade'!Y435)</f>
        <v>4.7698199999999993</v>
      </c>
      <c r="Z414" s="149">
        <f>Z393*Z413*(1+'Datu ievade'!Z435)</f>
        <v>4.8596624999999989</v>
      </c>
      <c r="AA414" s="149">
        <f>AA393*AA413*(1+'Datu ievade'!AA435)</f>
        <v>4.9495049999999994</v>
      </c>
      <c r="AB414" s="149">
        <f>AB393*AB413*(1+'Datu ievade'!AB435)</f>
        <v>5.0393474999999999</v>
      </c>
      <c r="AC414" s="149">
        <f>AC393*AC413*(1+'Datu ievade'!AC435)</f>
        <v>5.1210224999999996</v>
      </c>
      <c r="AD414" s="149">
        <f>AD393*AD413*(1+'Datu ievade'!AD435)</f>
        <v>5.2108649999999992</v>
      </c>
      <c r="AE414" s="149">
        <f>AE393*AE413*(1+'Datu ievade'!AE435)</f>
        <v>5.3007074999999997</v>
      </c>
      <c r="AF414" s="149">
        <f>AF393*AF413*(1+'Datu ievade'!AF435)</f>
        <v>5.3905500000000002</v>
      </c>
      <c r="AG414" s="149">
        <f>AG393*AG413*(1+'Datu ievade'!AG435)</f>
        <v>5.4967274999999995</v>
      </c>
      <c r="AH414" s="149"/>
      <c r="AU414" s="994">
        <v>4.12</v>
      </c>
    </row>
    <row r="415" spans="1:256" s="83" customFormat="1" x14ac:dyDescent="0.2">
      <c r="A415" s="151" t="s">
        <v>357</v>
      </c>
      <c r="B415" s="149">
        <f t="shared" ref="B415:AG415" si="105">B414+B412</f>
        <v>6.5485199999999999</v>
      </c>
      <c r="C415" s="149">
        <f t="shared" si="105"/>
        <v>7.0176974999999997</v>
      </c>
      <c r="D415" s="149">
        <f t="shared" si="105"/>
        <v>6.6791999999999998</v>
      </c>
      <c r="E415" s="149">
        <f t="shared" si="105"/>
        <v>7.6692824999999996</v>
      </c>
      <c r="F415" s="149">
        <f t="shared" si="105"/>
        <v>7.8162974999999992</v>
      </c>
      <c r="G415" s="149">
        <f t="shared" si="105"/>
        <v>7.8816375000000001</v>
      </c>
      <c r="H415" s="149">
        <f t="shared" si="105"/>
        <v>7.9551449999999999</v>
      </c>
      <c r="I415" s="149">
        <f t="shared" si="105"/>
        <v>8.0531550000000003</v>
      </c>
      <c r="J415" s="149">
        <f t="shared" si="105"/>
        <v>8.1511650000000007</v>
      </c>
      <c r="K415" s="149">
        <f t="shared" si="105"/>
        <v>8.2491749999999993</v>
      </c>
      <c r="L415" s="149">
        <f t="shared" si="105"/>
        <v>8.4615299999999998</v>
      </c>
      <c r="M415" s="149">
        <f t="shared" si="105"/>
        <v>8.5595399999999984</v>
      </c>
      <c r="N415" s="149">
        <f t="shared" si="105"/>
        <v>8.6248799999999992</v>
      </c>
      <c r="O415" s="149">
        <f t="shared" si="105"/>
        <v>8.6983874999999991</v>
      </c>
      <c r="P415" s="149">
        <f t="shared" si="105"/>
        <v>8.7882299999999987</v>
      </c>
      <c r="Q415" s="149">
        <f t="shared" si="105"/>
        <v>8.9270774999999993</v>
      </c>
      <c r="R415" s="149">
        <f t="shared" si="105"/>
        <v>9.065925</v>
      </c>
      <c r="S415" s="149">
        <f t="shared" si="105"/>
        <v>9.1476000000000006</v>
      </c>
      <c r="T415" s="149">
        <f t="shared" si="105"/>
        <v>9.1557674999999996</v>
      </c>
      <c r="U415" s="149">
        <f t="shared" si="105"/>
        <v>9.2864475000000013</v>
      </c>
      <c r="V415" s="149">
        <f t="shared" si="105"/>
        <v>9.449797499999999</v>
      </c>
      <c r="W415" s="149">
        <f t="shared" si="105"/>
        <v>9.6213149999999992</v>
      </c>
      <c r="X415" s="149">
        <f t="shared" si="105"/>
        <v>9.7928324999999994</v>
      </c>
      <c r="Y415" s="149">
        <f t="shared" si="105"/>
        <v>9.9725174999999986</v>
      </c>
      <c r="Z415" s="149">
        <f t="shared" si="105"/>
        <v>10.1522025</v>
      </c>
      <c r="AA415" s="149">
        <f t="shared" si="105"/>
        <v>10.331887499999999</v>
      </c>
      <c r="AB415" s="149">
        <f t="shared" si="105"/>
        <v>10.519739999999999</v>
      </c>
      <c r="AC415" s="149">
        <f t="shared" si="105"/>
        <v>10.691257499999999</v>
      </c>
      <c r="AD415" s="149">
        <f t="shared" si="105"/>
        <v>10.870942499999998</v>
      </c>
      <c r="AE415" s="149">
        <f t="shared" si="105"/>
        <v>11.050627499999999</v>
      </c>
      <c r="AF415" s="149">
        <f t="shared" si="105"/>
        <v>11.2303125</v>
      </c>
      <c r="AG415" s="149">
        <f t="shared" si="105"/>
        <v>11.450835</v>
      </c>
      <c r="AH415" s="149"/>
      <c r="AU415" s="994">
        <v>4.13</v>
      </c>
    </row>
    <row r="416" spans="1:256" s="83" customFormat="1" ht="25.5" x14ac:dyDescent="0.2">
      <c r="A416" s="151" t="s">
        <v>358</v>
      </c>
      <c r="B416" s="282">
        <f t="shared" ref="B416:AG416" si="106">B415/B410</f>
        <v>2.7312130749988048E-2</v>
      </c>
      <c r="C416" s="282">
        <f t="shared" si="106"/>
        <v>2.8416451452228271E-2</v>
      </c>
      <c r="D416" s="282">
        <f t="shared" si="106"/>
        <v>2.6280341683040834E-2</v>
      </c>
      <c r="E416" s="282">
        <f t="shared" si="106"/>
        <v>2.9078665713584584E-2</v>
      </c>
      <c r="F416" s="282">
        <f t="shared" si="106"/>
        <v>2.9106868435922036E-2</v>
      </c>
      <c r="G416" s="282">
        <f t="shared" si="106"/>
        <v>2.88352704958336E-2</v>
      </c>
      <c r="H416" s="282">
        <f t="shared" si="106"/>
        <v>2.8357938928970199E-2</v>
      </c>
      <c r="I416" s="282">
        <f t="shared" si="106"/>
        <v>2.7989635102017966E-2</v>
      </c>
      <c r="J416" s="282">
        <f t="shared" si="106"/>
        <v>2.7639297315404866E-2</v>
      </c>
      <c r="K416" s="282">
        <f t="shared" si="106"/>
        <v>2.7305642280535249E-2</v>
      </c>
      <c r="L416" s="282">
        <f t="shared" si="106"/>
        <v>2.7357197948667963E-2</v>
      </c>
      <c r="M416" s="282">
        <f t="shared" si="106"/>
        <v>2.7045120400990982E-2</v>
      </c>
      <c r="N416" s="282">
        <f t="shared" si="106"/>
        <v>2.6645981219500531E-2</v>
      </c>
      <c r="O416" s="282">
        <f t="shared" si="106"/>
        <v>2.628888031012358E-2</v>
      </c>
      <c r="P416" s="282">
        <f t="shared" si="106"/>
        <v>2.5995293573666502E-2</v>
      </c>
      <c r="Q416" s="282">
        <f t="shared" si="106"/>
        <v>2.5855874887175147E-2</v>
      </c>
      <c r="R416" s="282">
        <f t="shared" si="106"/>
        <v>2.572214675931609E-2</v>
      </c>
      <c r="S416" s="282">
        <f t="shared" si="106"/>
        <v>2.5434800254977782E-2</v>
      </c>
      <c r="T416" s="282">
        <f t="shared" si="106"/>
        <v>2.4958343037316259E-2</v>
      </c>
      <c r="U416" s="282">
        <f t="shared" si="106"/>
        <v>2.4827754026364821E-2</v>
      </c>
      <c r="V416" s="282">
        <f t="shared" si="106"/>
        <v>2.4787789668976826E-2</v>
      </c>
      <c r="W416" s="282">
        <f t="shared" si="106"/>
        <v>2.4770332920274328E-2</v>
      </c>
      <c r="X416" s="282">
        <f t="shared" si="106"/>
        <v>2.4604393426515457E-2</v>
      </c>
      <c r="Y416" s="282">
        <f t="shared" si="106"/>
        <v>2.4466300770478889E-2</v>
      </c>
      <c r="Z416" s="282">
        <f t="shared" si="106"/>
        <v>2.4334557202076185E-2</v>
      </c>
      <c r="AA416" s="282">
        <f t="shared" si="106"/>
        <v>2.4208734692927537E-2</v>
      </c>
      <c r="AB416" s="282">
        <f t="shared" si="106"/>
        <v>2.4107159582327842E-2</v>
      </c>
      <c r="AC416" s="282">
        <f t="shared" si="106"/>
        <v>2.3973324837101035E-2</v>
      </c>
      <c r="AD416" s="282">
        <f t="shared" si="106"/>
        <v>2.3863053904634932E-2</v>
      </c>
      <c r="AE416" s="282">
        <f t="shared" si="106"/>
        <v>2.3757330227115892E-2</v>
      </c>
      <c r="AF416" s="282">
        <f t="shared" si="106"/>
        <v>2.365587821333499E-2</v>
      </c>
      <c r="AG416" s="282">
        <f t="shared" si="106"/>
        <v>2.3642762082840472E-2</v>
      </c>
      <c r="AH416" s="282"/>
      <c r="AU416" s="994">
        <v>4.1399999999999997</v>
      </c>
    </row>
    <row r="417" spans="1:47" s="269" customFormat="1" ht="25.5" x14ac:dyDescent="0.2">
      <c r="A417" s="151" t="str">
        <f>"11.8. Pieļaujamie kopējie mājsaimn. izdevumi 2% - "&amp;'Datu ievade'!C197*100&amp;"%  robežās, t.sk.:"</f>
        <v>11.8. Pieļaujamie kopējie mājsaimn. izdevumi 2% - 0%  robežās, t.sk.:</v>
      </c>
      <c r="B417" s="273">
        <f>IF(B416&gt;'Datu ievade'!$B$41,B410*'Datu ievade'!$B$41,B415)</f>
        <v>6.5485199999999999</v>
      </c>
      <c r="C417" s="273">
        <f>IF(C416&gt;'Datu ievade'!$B$41,C410*'Datu ievade'!$B$41,C415)</f>
        <v>7.0176974999999997</v>
      </c>
      <c r="D417" s="273">
        <f>IF(D416&gt;'Datu ievade'!$B$41,D410*'Datu ievade'!$B$41,D415)</f>
        <v>6.6791999999999998</v>
      </c>
      <c r="E417" s="273">
        <f>IF(E416&gt;'Datu ievade'!$B$41,E410*'Datu ievade'!$B$41,E415)</f>
        <v>7.6692824999999996</v>
      </c>
      <c r="F417" s="273">
        <f>IF(F416&gt;'Datu ievade'!$B$41,F410*'Datu ievade'!$B$41,F415)</f>
        <v>7.8162974999999992</v>
      </c>
      <c r="G417" s="273">
        <f>IF(G416&gt;'Datu ievade'!$B$41,G410*'Datu ievade'!$B$41,G415)</f>
        <v>7.8816375000000001</v>
      </c>
      <c r="H417" s="273">
        <f>IF(H416&gt;'Datu ievade'!$B$41,H410*'Datu ievade'!$B$41,H415)</f>
        <v>7.9551449999999999</v>
      </c>
      <c r="I417" s="273">
        <f>IF(I416&gt;'Datu ievade'!$B$41,I410*'Datu ievade'!$B$41,I415)</f>
        <v>8.0531550000000003</v>
      </c>
      <c r="J417" s="273">
        <f>IF(J416&gt;'Datu ievade'!$B$41,J410*'Datu ievade'!$B$41,J415)</f>
        <v>8.1511650000000007</v>
      </c>
      <c r="K417" s="273">
        <f>IF(K416&gt;'Datu ievade'!$B$41,K410*'Datu ievade'!$B$41,K415)</f>
        <v>8.2491749999999993</v>
      </c>
      <c r="L417" s="273">
        <f>IF(L416&gt;'Datu ievade'!$B$41,L410*'Datu ievade'!$B$41,L415)</f>
        <v>8.4615299999999998</v>
      </c>
      <c r="M417" s="273">
        <f>IF(M416&gt;'Datu ievade'!$B$41,M410*'Datu ievade'!$B$41,M415)</f>
        <v>8.5595399999999984</v>
      </c>
      <c r="N417" s="273">
        <f>IF(N416&gt;'Datu ievade'!$B$41,N410*'Datu ievade'!$B$41,N415)</f>
        <v>8.6248799999999992</v>
      </c>
      <c r="O417" s="273">
        <f>IF(O416&gt;'Datu ievade'!$B$41,O410*'Datu ievade'!$B$41,O415)</f>
        <v>8.6983874999999991</v>
      </c>
      <c r="P417" s="273">
        <f>IF(P416&gt;'Datu ievade'!$B$41,P410*'Datu ievade'!$B$41,P415)</f>
        <v>8.7882299999999987</v>
      </c>
      <c r="Q417" s="273">
        <f>IF(Q416&gt;'Datu ievade'!$B$41,Q410*'Datu ievade'!$B$41,Q415)</f>
        <v>8.9270774999999993</v>
      </c>
      <c r="R417" s="273">
        <f>IF(R416&gt;'Datu ievade'!$B$41,R410*'Datu ievade'!$B$41,R415)</f>
        <v>9.065925</v>
      </c>
      <c r="S417" s="273">
        <f>IF(S416&gt;'Datu ievade'!$B$41,S410*'Datu ievade'!$B$41,S415)</f>
        <v>9.1476000000000006</v>
      </c>
      <c r="T417" s="273">
        <f>IF(T416&gt;'Datu ievade'!$B$41,T410*'Datu ievade'!$B$41,T415)</f>
        <v>9.1557674999999996</v>
      </c>
      <c r="U417" s="273">
        <f>IF(U416&gt;'Datu ievade'!$B$41,U410*'Datu ievade'!$B$41,U415)</f>
        <v>9.2864475000000013</v>
      </c>
      <c r="V417" s="273">
        <f>IF(V416&gt;'Datu ievade'!$B$41,V410*'Datu ievade'!$B$41,V415)</f>
        <v>9.449797499999999</v>
      </c>
      <c r="W417" s="273">
        <f>IF(W416&gt;'Datu ievade'!$B$41,W410*'Datu ievade'!$B$41,W415)</f>
        <v>9.6213149999999992</v>
      </c>
      <c r="X417" s="273">
        <f>IF(X416&gt;'Datu ievade'!$B$41,X410*'Datu ievade'!$B$41,X415)</f>
        <v>9.7928324999999994</v>
      </c>
      <c r="Y417" s="273">
        <f>IF(Y416&gt;'Datu ievade'!$B$41,Y410*'Datu ievade'!$B$41,Y415)</f>
        <v>9.9725174999999986</v>
      </c>
      <c r="Z417" s="273">
        <f>IF(Z416&gt;'Datu ievade'!$B$41,Z410*'Datu ievade'!$B$41,Z415)</f>
        <v>10.1522025</v>
      </c>
      <c r="AA417" s="273">
        <f>IF(AA416&gt;'Datu ievade'!$B$41,AA410*'Datu ievade'!$B$41,AA415)</f>
        <v>10.331887499999999</v>
      </c>
      <c r="AB417" s="273">
        <f>IF(AB416&gt;'Datu ievade'!$B$41,AB410*'Datu ievade'!$B$41,AB415)</f>
        <v>10.519739999999999</v>
      </c>
      <c r="AC417" s="273">
        <f>IF(AC416&gt;'Datu ievade'!$B$41,AC410*'Datu ievade'!$B$41,AC415)</f>
        <v>10.691257499999999</v>
      </c>
      <c r="AD417" s="273">
        <f>IF(AD416&gt;'Datu ievade'!$B$41,AD410*'Datu ievade'!$B$41,AD415)</f>
        <v>10.870942499999998</v>
      </c>
      <c r="AE417" s="273">
        <f>IF(AE416&gt;'Datu ievade'!$B$41,AE410*'Datu ievade'!$B$41,AE415)</f>
        <v>11.050627499999999</v>
      </c>
      <c r="AF417" s="273">
        <f>IF(AF416&gt;'Datu ievade'!$B$41,AF410*'Datu ievade'!$B$41,AF415)</f>
        <v>11.2303125</v>
      </c>
      <c r="AG417" s="273">
        <f>IF(AG416&gt;'Datu ievade'!$B$41,AG410*'Datu ievade'!$B$41,AG415)</f>
        <v>11.450835</v>
      </c>
      <c r="AH417" s="273"/>
      <c r="AU417" s="994">
        <v>4.1500000000000004</v>
      </c>
    </row>
    <row r="418" spans="1:47" s="83" customFormat="1" x14ac:dyDescent="0.2">
      <c r="A418" s="151" t="s">
        <v>359</v>
      </c>
      <c r="B418" s="270">
        <f>B412/B415</f>
        <v>0.51371951219512191</v>
      </c>
      <c r="C418" s="270">
        <f t="shared" ref="C418:AG418" si="107">C412/C415</f>
        <v>0.51635846372688476</v>
      </c>
      <c r="D418" s="270">
        <f t="shared" si="107"/>
        <v>0.51358695652173914</v>
      </c>
      <c r="E418" s="270">
        <f t="shared" si="107"/>
        <v>0.52822151224707137</v>
      </c>
      <c r="F418" s="270">
        <f t="shared" si="107"/>
        <v>0.52769070010449326</v>
      </c>
      <c r="G418" s="270">
        <f t="shared" si="107"/>
        <v>0.5253886010362695</v>
      </c>
      <c r="H418" s="270">
        <f t="shared" si="107"/>
        <v>0.52361396303901442</v>
      </c>
      <c r="I418" s="270">
        <f t="shared" si="107"/>
        <v>0.52332657200811361</v>
      </c>
      <c r="J418" s="270">
        <f t="shared" si="107"/>
        <v>0.5230460921843687</v>
      </c>
      <c r="K418" s="270">
        <f t="shared" si="107"/>
        <v>0.52277227722772279</v>
      </c>
      <c r="L418" s="270">
        <f t="shared" si="107"/>
        <v>0.53088803088803094</v>
      </c>
      <c r="M418" s="270">
        <f t="shared" si="107"/>
        <v>0.53053435114503822</v>
      </c>
      <c r="N418" s="270">
        <f t="shared" si="107"/>
        <v>0.52840909090909094</v>
      </c>
      <c r="O418" s="270">
        <f t="shared" si="107"/>
        <v>0.52957746478873235</v>
      </c>
      <c r="P418" s="270">
        <f t="shared" si="107"/>
        <v>0.52602230483271384</v>
      </c>
      <c r="Q418" s="270">
        <f t="shared" si="107"/>
        <v>0.52516010978956995</v>
      </c>
      <c r="R418" s="270">
        <f t="shared" si="107"/>
        <v>0.52522522522522519</v>
      </c>
      <c r="S418" s="270">
        <f t="shared" si="107"/>
        <v>0.52142857142857135</v>
      </c>
      <c r="T418" s="270">
        <f t="shared" si="107"/>
        <v>0.52096342551293484</v>
      </c>
      <c r="U418" s="270">
        <f t="shared" si="107"/>
        <v>0.52242744063324531</v>
      </c>
      <c r="V418" s="270">
        <f t="shared" si="107"/>
        <v>0.52203975799481417</v>
      </c>
      <c r="W418" s="270">
        <f t="shared" si="107"/>
        <v>0.52207130730050944</v>
      </c>
      <c r="X418" s="270">
        <f t="shared" si="107"/>
        <v>0.52210175145954973</v>
      </c>
      <c r="Y418" s="270">
        <f t="shared" si="107"/>
        <v>0.52170352170352174</v>
      </c>
      <c r="Z418" s="270">
        <f t="shared" si="107"/>
        <v>0.52131938857602589</v>
      </c>
      <c r="AA418" s="270">
        <f t="shared" si="107"/>
        <v>0.5209486166007905</v>
      </c>
      <c r="AB418" s="270">
        <f t="shared" si="107"/>
        <v>0.52096273291925466</v>
      </c>
      <c r="AC418" s="270">
        <f t="shared" si="107"/>
        <v>0.52100840336134457</v>
      </c>
      <c r="AD418" s="270">
        <f t="shared" si="107"/>
        <v>0.52066115702479343</v>
      </c>
      <c r="AE418" s="270">
        <f t="shared" si="107"/>
        <v>0.52032520325203246</v>
      </c>
      <c r="AF418" s="270">
        <f t="shared" si="107"/>
        <v>0.52</v>
      </c>
      <c r="AG418" s="270">
        <f t="shared" si="107"/>
        <v>0.51997146932952931</v>
      </c>
      <c r="AH418" s="270"/>
      <c r="AU418" s="994">
        <v>4.16</v>
      </c>
    </row>
    <row r="419" spans="1:47" s="83" customFormat="1" x14ac:dyDescent="0.2">
      <c r="A419" s="151" t="s">
        <v>360</v>
      </c>
      <c r="B419" s="270">
        <f>B414/B415</f>
        <v>0.48628048780487809</v>
      </c>
      <c r="C419" s="270">
        <f t="shared" ref="C419:AG419" si="108">C414/C415</f>
        <v>0.48364153627311524</v>
      </c>
      <c r="D419" s="270">
        <f t="shared" si="108"/>
        <v>0.48641304347826086</v>
      </c>
      <c r="E419" s="270">
        <f t="shared" si="108"/>
        <v>0.47177848775292863</v>
      </c>
      <c r="F419" s="270">
        <f t="shared" si="108"/>
        <v>0.47230929989550685</v>
      </c>
      <c r="G419" s="270">
        <f t="shared" si="108"/>
        <v>0.47461139896373056</v>
      </c>
      <c r="H419" s="270">
        <f t="shared" si="108"/>
        <v>0.47638603696098564</v>
      </c>
      <c r="I419" s="270">
        <f t="shared" si="108"/>
        <v>0.47667342799188633</v>
      </c>
      <c r="J419" s="270">
        <f t="shared" si="108"/>
        <v>0.47695390781563124</v>
      </c>
      <c r="K419" s="270">
        <f t="shared" si="108"/>
        <v>0.47722772277227721</v>
      </c>
      <c r="L419" s="270">
        <f t="shared" si="108"/>
        <v>0.46911196911196906</v>
      </c>
      <c r="M419" s="270">
        <f t="shared" si="108"/>
        <v>0.46946564885496184</v>
      </c>
      <c r="N419" s="270">
        <f t="shared" si="108"/>
        <v>0.47159090909090906</v>
      </c>
      <c r="O419" s="270">
        <f t="shared" si="108"/>
        <v>0.47042253521126759</v>
      </c>
      <c r="P419" s="270">
        <f t="shared" si="108"/>
        <v>0.47397769516728633</v>
      </c>
      <c r="Q419" s="270">
        <f t="shared" si="108"/>
        <v>0.47483989021042999</v>
      </c>
      <c r="R419" s="270">
        <f t="shared" si="108"/>
        <v>0.47477477477477487</v>
      </c>
      <c r="S419" s="270">
        <f t="shared" si="108"/>
        <v>0.47857142857142859</v>
      </c>
      <c r="T419" s="270">
        <f t="shared" si="108"/>
        <v>0.47903657448706516</v>
      </c>
      <c r="U419" s="270">
        <f t="shared" si="108"/>
        <v>0.47757255936675463</v>
      </c>
      <c r="V419" s="270">
        <f t="shared" si="108"/>
        <v>0.47796024200518589</v>
      </c>
      <c r="W419" s="270">
        <f t="shared" si="108"/>
        <v>0.47792869269949062</v>
      </c>
      <c r="X419" s="270">
        <f t="shared" si="108"/>
        <v>0.47789824854045038</v>
      </c>
      <c r="Y419" s="270">
        <f t="shared" si="108"/>
        <v>0.47829647829647831</v>
      </c>
      <c r="Z419" s="270">
        <f t="shared" si="108"/>
        <v>0.47868061142397417</v>
      </c>
      <c r="AA419" s="270">
        <f t="shared" si="108"/>
        <v>0.4790513833992095</v>
      </c>
      <c r="AB419" s="270">
        <f t="shared" si="108"/>
        <v>0.4790372670807454</v>
      </c>
      <c r="AC419" s="270">
        <f t="shared" si="108"/>
        <v>0.47899159663865548</v>
      </c>
      <c r="AD419" s="270">
        <f t="shared" si="108"/>
        <v>0.47933884297520662</v>
      </c>
      <c r="AE419" s="270">
        <f t="shared" si="108"/>
        <v>0.47967479674796748</v>
      </c>
      <c r="AF419" s="270">
        <f t="shared" si="108"/>
        <v>0.48</v>
      </c>
      <c r="AG419" s="270">
        <f t="shared" si="108"/>
        <v>0.48002853067047074</v>
      </c>
      <c r="AH419" s="270"/>
      <c r="AU419" s="994">
        <v>4.17</v>
      </c>
    </row>
    <row r="420" spans="1:47" s="83" customFormat="1" x14ac:dyDescent="0.2">
      <c r="A420" s="151" t="s">
        <v>361</v>
      </c>
      <c r="B420" s="149">
        <f>B418*B417</f>
        <v>3.3641024999999996</v>
      </c>
      <c r="C420" s="149">
        <f t="shared" ref="C420:AG420" si="109">C418*C417</f>
        <v>3.6236474999999997</v>
      </c>
      <c r="D420" s="149">
        <f t="shared" si="109"/>
        <v>3.4303499999999998</v>
      </c>
      <c r="E420" s="149">
        <f t="shared" si="109"/>
        <v>4.0510799999999998</v>
      </c>
      <c r="F420" s="149">
        <f t="shared" si="109"/>
        <v>4.1245874999999996</v>
      </c>
      <c r="G420" s="149">
        <f t="shared" si="109"/>
        <v>4.1409225000000003</v>
      </c>
      <c r="H420" s="149">
        <f t="shared" si="109"/>
        <v>4.1654249999999999</v>
      </c>
      <c r="I420" s="149">
        <f t="shared" si="109"/>
        <v>4.2144300000000001</v>
      </c>
      <c r="J420" s="149">
        <f t="shared" si="109"/>
        <v>4.2634350000000003</v>
      </c>
      <c r="K420" s="149">
        <f t="shared" si="109"/>
        <v>4.3124399999999996</v>
      </c>
      <c r="L420" s="149">
        <f t="shared" si="109"/>
        <v>4.4921250000000006</v>
      </c>
      <c r="M420" s="149">
        <f t="shared" si="109"/>
        <v>4.5411299999999999</v>
      </c>
      <c r="N420" s="149">
        <f t="shared" si="109"/>
        <v>4.5574649999999997</v>
      </c>
      <c r="O420" s="149">
        <f t="shared" si="109"/>
        <v>4.606469999999999</v>
      </c>
      <c r="P420" s="149">
        <f t="shared" si="109"/>
        <v>4.6228049999999996</v>
      </c>
      <c r="Q420" s="149">
        <f t="shared" si="109"/>
        <v>4.6881449999999996</v>
      </c>
      <c r="R420" s="149">
        <f t="shared" si="109"/>
        <v>4.7616524999999994</v>
      </c>
      <c r="S420" s="149">
        <f t="shared" si="109"/>
        <v>4.7698199999999993</v>
      </c>
      <c r="T420" s="149">
        <f t="shared" si="109"/>
        <v>4.7698199999999993</v>
      </c>
      <c r="U420" s="149">
        <f t="shared" si="109"/>
        <v>4.8514949999999999</v>
      </c>
      <c r="V420" s="149">
        <f t="shared" si="109"/>
        <v>4.9331699999999996</v>
      </c>
      <c r="W420" s="149">
        <f t="shared" si="109"/>
        <v>5.0230125000000001</v>
      </c>
      <c r="X420" s="149">
        <f t="shared" si="109"/>
        <v>5.1128550000000006</v>
      </c>
      <c r="Y420" s="149">
        <f t="shared" si="109"/>
        <v>5.2026974999999993</v>
      </c>
      <c r="Z420" s="149">
        <f t="shared" si="109"/>
        <v>5.2925400000000016</v>
      </c>
      <c r="AA420" s="149">
        <f t="shared" si="109"/>
        <v>5.3823824999999994</v>
      </c>
      <c r="AB420" s="149">
        <f t="shared" si="109"/>
        <v>5.4803924999999989</v>
      </c>
      <c r="AC420" s="149">
        <f t="shared" si="109"/>
        <v>5.5702350000000003</v>
      </c>
      <c r="AD420" s="149">
        <f t="shared" si="109"/>
        <v>5.6600774999999999</v>
      </c>
      <c r="AE420" s="149">
        <f t="shared" si="109"/>
        <v>5.7499199999999986</v>
      </c>
      <c r="AF420" s="149">
        <f t="shared" si="109"/>
        <v>5.8397625</v>
      </c>
      <c r="AG420" s="149">
        <f t="shared" si="109"/>
        <v>5.954107500000001</v>
      </c>
      <c r="AH420" s="149"/>
      <c r="AU420" s="994">
        <v>4.18</v>
      </c>
    </row>
    <row r="421" spans="1:47" s="83" customFormat="1" x14ac:dyDescent="0.2">
      <c r="A421" s="151" t="s">
        <v>362</v>
      </c>
      <c r="B421" s="149">
        <f>B419*B417</f>
        <v>3.1844175000000003</v>
      </c>
      <c r="C421" s="149">
        <f t="shared" ref="C421:AG421" si="110">C419*C417</f>
        <v>3.39405</v>
      </c>
      <c r="D421" s="149">
        <f t="shared" si="110"/>
        <v>3.24885</v>
      </c>
      <c r="E421" s="149">
        <f t="shared" si="110"/>
        <v>3.6182024999999998</v>
      </c>
      <c r="F421" s="149">
        <f t="shared" si="110"/>
        <v>3.69171</v>
      </c>
      <c r="G421" s="149">
        <f t="shared" si="110"/>
        <v>3.7407149999999998</v>
      </c>
      <c r="H421" s="149">
        <f t="shared" si="110"/>
        <v>3.78972</v>
      </c>
      <c r="I421" s="149">
        <f t="shared" si="110"/>
        <v>3.8387249999999997</v>
      </c>
      <c r="J421" s="149">
        <f t="shared" si="110"/>
        <v>3.8877299999999999</v>
      </c>
      <c r="K421" s="149">
        <f t="shared" si="110"/>
        <v>3.9367349999999997</v>
      </c>
      <c r="L421" s="149">
        <f t="shared" si="110"/>
        <v>3.9694049999999996</v>
      </c>
      <c r="M421" s="149">
        <f t="shared" si="110"/>
        <v>4.0184099999999994</v>
      </c>
      <c r="N421" s="149">
        <f t="shared" si="110"/>
        <v>4.0674149999999996</v>
      </c>
      <c r="O421" s="149">
        <f t="shared" si="110"/>
        <v>4.0919174999999992</v>
      </c>
      <c r="P421" s="149">
        <f t="shared" si="110"/>
        <v>4.1654249999999999</v>
      </c>
      <c r="Q421" s="149">
        <f t="shared" si="110"/>
        <v>4.2389324999999998</v>
      </c>
      <c r="R421" s="149">
        <f t="shared" si="110"/>
        <v>4.3042725000000006</v>
      </c>
      <c r="S421" s="149">
        <f t="shared" si="110"/>
        <v>4.3777800000000004</v>
      </c>
      <c r="T421" s="149">
        <f t="shared" si="110"/>
        <v>4.3859475000000003</v>
      </c>
      <c r="U421" s="149">
        <f t="shared" si="110"/>
        <v>4.4349525000000005</v>
      </c>
      <c r="V421" s="149">
        <f t="shared" si="110"/>
        <v>4.5166275000000002</v>
      </c>
      <c r="W421" s="149">
        <f t="shared" si="110"/>
        <v>4.5983024999999991</v>
      </c>
      <c r="X421" s="149">
        <f t="shared" si="110"/>
        <v>4.6799774999999997</v>
      </c>
      <c r="Y421" s="149">
        <f t="shared" si="110"/>
        <v>4.7698199999999993</v>
      </c>
      <c r="Z421" s="149">
        <f t="shared" si="110"/>
        <v>4.8596624999999989</v>
      </c>
      <c r="AA421" s="149">
        <f t="shared" si="110"/>
        <v>4.9495049999999994</v>
      </c>
      <c r="AB421" s="149">
        <f t="shared" si="110"/>
        <v>5.0393474999999999</v>
      </c>
      <c r="AC421" s="149">
        <f t="shared" si="110"/>
        <v>5.1210224999999996</v>
      </c>
      <c r="AD421" s="149">
        <f t="shared" si="110"/>
        <v>5.2108649999999992</v>
      </c>
      <c r="AE421" s="149">
        <f t="shared" si="110"/>
        <v>5.3007074999999997</v>
      </c>
      <c r="AF421" s="149">
        <f t="shared" si="110"/>
        <v>5.3905500000000002</v>
      </c>
      <c r="AG421" s="149">
        <f t="shared" si="110"/>
        <v>5.4967274999999995</v>
      </c>
      <c r="AH421" s="149"/>
      <c r="AU421" s="994">
        <v>4.1900000000000004</v>
      </c>
    </row>
    <row r="422" spans="1:47" s="83" customFormat="1" x14ac:dyDescent="0.2">
      <c r="A422" s="151" t="s">
        <v>363</v>
      </c>
      <c r="B422" s="152">
        <f>B420/B411</f>
        <v>0.40776999999999997</v>
      </c>
      <c r="C422" s="152">
        <f t="shared" ref="C422:AG422" si="111">C420/C411</f>
        <v>0.43922999999999995</v>
      </c>
      <c r="D422" s="152">
        <f t="shared" si="111"/>
        <v>0.45737999999999995</v>
      </c>
      <c r="E422" s="152">
        <f t="shared" si="111"/>
        <v>0.60015999999999992</v>
      </c>
      <c r="F422" s="152">
        <f t="shared" si="111"/>
        <v>0.61104999999999998</v>
      </c>
      <c r="G422" s="152">
        <f t="shared" si="111"/>
        <v>0.61347000000000007</v>
      </c>
      <c r="H422" s="152">
        <f t="shared" si="111"/>
        <v>0.61709999999999998</v>
      </c>
      <c r="I422" s="152">
        <f t="shared" si="111"/>
        <v>0.62436000000000003</v>
      </c>
      <c r="J422" s="152">
        <f t="shared" si="111"/>
        <v>0.63162000000000007</v>
      </c>
      <c r="K422" s="152">
        <f t="shared" si="111"/>
        <v>0.63887999999999989</v>
      </c>
      <c r="L422" s="152">
        <f t="shared" si="111"/>
        <v>0.66550000000000009</v>
      </c>
      <c r="M422" s="152">
        <f t="shared" si="111"/>
        <v>0.67276000000000002</v>
      </c>
      <c r="N422" s="152">
        <f t="shared" si="111"/>
        <v>0.67518</v>
      </c>
      <c r="O422" s="152">
        <f t="shared" si="111"/>
        <v>0.68243999999999982</v>
      </c>
      <c r="P422" s="152">
        <f t="shared" si="111"/>
        <v>0.68485999999999991</v>
      </c>
      <c r="Q422" s="152">
        <f t="shared" si="111"/>
        <v>0.69453999999999994</v>
      </c>
      <c r="R422" s="152">
        <f t="shared" si="111"/>
        <v>0.70542999999999989</v>
      </c>
      <c r="S422" s="152">
        <f t="shared" si="111"/>
        <v>0.70663999999999993</v>
      </c>
      <c r="T422" s="152">
        <f t="shared" si="111"/>
        <v>0.70663999999999993</v>
      </c>
      <c r="U422" s="152">
        <f t="shared" si="111"/>
        <v>0.71873999999999993</v>
      </c>
      <c r="V422" s="152">
        <f t="shared" si="111"/>
        <v>0.73083999999999993</v>
      </c>
      <c r="W422" s="152">
        <f t="shared" si="111"/>
        <v>0.74414999999999998</v>
      </c>
      <c r="X422" s="152">
        <f t="shared" si="111"/>
        <v>0.75746000000000013</v>
      </c>
      <c r="Y422" s="152">
        <f t="shared" si="111"/>
        <v>0.77076999999999984</v>
      </c>
      <c r="Z422" s="152">
        <f t="shared" si="111"/>
        <v>0.78408000000000022</v>
      </c>
      <c r="AA422" s="152">
        <f t="shared" si="111"/>
        <v>0.79738999999999993</v>
      </c>
      <c r="AB422" s="152">
        <f t="shared" si="111"/>
        <v>0.8119099999999998</v>
      </c>
      <c r="AC422" s="152">
        <f t="shared" si="111"/>
        <v>0.82522000000000006</v>
      </c>
      <c r="AD422" s="152">
        <f t="shared" si="111"/>
        <v>0.83853</v>
      </c>
      <c r="AE422" s="152">
        <f t="shared" si="111"/>
        <v>0.85183999999999982</v>
      </c>
      <c r="AF422" s="152">
        <f t="shared" si="111"/>
        <v>0.86514999999999997</v>
      </c>
      <c r="AG422" s="152">
        <f t="shared" si="111"/>
        <v>0.88209000000000015</v>
      </c>
      <c r="AH422" s="152"/>
      <c r="AU422" s="994">
        <v>4.2</v>
      </c>
    </row>
    <row r="423" spans="1:47" s="83" customFormat="1" x14ac:dyDescent="0.2">
      <c r="A423" s="294" t="s">
        <v>364</v>
      </c>
      <c r="B423" s="293">
        <f>B421/B413</f>
        <v>0.38599000000000006</v>
      </c>
      <c r="C423" s="152">
        <f t="shared" ref="C423:AG423" si="112">C421/C413</f>
        <v>0.41139999999999999</v>
      </c>
      <c r="D423" s="152">
        <f t="shared" si="112"/>
        <v>0.43318000000000001</v>
      </c>
      <c r="E423" s="152">
        <f t="shared" si="112"/>
        <v>0.53603000000000001</v>
      </c>
      <c r="F423" s="152">
        <f t="shared" si="112"/>
        <v>0.54691999999999996</v>
      </c>
      <c r="G423" s="152">
        <f t="shared" si="112"/>
        <v>0.55418000000000001</v>
      </c>
      <c r="H423" s="152">
        <f t="shared" si="112"/>
        <v>0.56144000000000005</v>
      </c>
      <c r="I423" s="152">
        <f t="shared" si="112"/>
        <v>0.56869999999999998</v>
      </c>
      <c r="J423" s="152">
        <f t="shared" si="112"/>
        <v>0.57596000000000003</v>
      </c>
      <c r="K423" s="152">
        <f t="shared" si="112"/>
        <v>0.58321999999999996</v>
      </c>
      <c r="L423" s="152">
        <f t="shared" si="112"/>
        <v>0.58805999999999992</v>
      </c>
      <c r="M423" s="152">
        <f t="shared" si="112"/>
        <v>0.59531999999999996</v>
      </c>
      <c r="N423" s="152">
        <f t="shared" si="112"/>
        <v>0.60257999999999989</v>
      </c>
      <c r="O423" s="152">
        <f t="shared" si="112"/>
        <v>0.60620999999999992</v>
      </c>
      <c r="P423" s="152">
        <f t="shared" si="112"/>
        <v>0.61709999999999998</v>
      </c>
      <c r="Q423" s="152">
        <f t="shared" si="112"/>
        <v>0.62798999999999994</v>
      </c>
      <c r="R423" s="152">
        <f t="shared" si="112"/>
        <v>0.63767000000000007</v>
      </c>
      <c r="S423" s="152">
        <f t="shared" si="112"/>
        <v>0.64856000000000003</v>
      </c>
      <c r="T423" s="152">
        <f t="shared" si="112"/>
        <v>0.64977000000000007</v>
      </c>
      <c r="U423" s="152">
        <f t="shared" si="112"/>
        <v>0.65703000000000011</v>
      </c>
      <c r="V423" s="152">
        <f t="shared" si="112"/>
        <v>0.66913</v>
      </c>
      <c r="W423" s="152">
        <f t="shared" si="112"/>
        <v>0.68122999999999989</v>
      </c>
      <c r="X423" s="152">
        <f t="shared" si="112"/>
        <v>0.69333</v>
      </c>
      <c r="Y423" s="152">
        <f t="shared" si="112"/>
        <v>0.70663999999999993</v>
      </c>
      <c r="Z423" s="152">
        <f t="shared" si="112"/>
        <v>0.71994999999999987</v>
      </c>
      <c r="AA423" s="152">
        <f t="shared" si="112"/>
        <v>0.73325999999999991</v>
      </c>
      <c r="AB423" s="152">
        <f t="shared" si="112"/>
        <v>0.74656999999999996</v>
      </c>
      <c r="AC423" s="152">
        <f t="shared" si="112"/>
        <v>0.75866999999999996</v>
      </c>
      <c r="AD423" s="152">
        <f t="shared" si="112"/>
        <v>0.77197999999999989</v>
      </c>
      <c r="AE423" s="152">
        <f t="shared" si="112"/>
        <v>0.78528999999999993</v>
      </c>
      <c r="AF423" s="152">
        <f t="shared" si="112"/>
        <v>0.79859999999999998</v>
      </c>
      <c r="AG423" s="152">
        <f t="shared" si="112"/>
        <v>0.81432999999999989</v>
      </c>
      <c r="AH423" s="152"/>
      <c r="AU423" s="994">
        <v>4.21</v>
      </c>
    </row>
    <row r="424" spans="1:47" ht="16.5" customHeight="1" x14ac:dyDescent="0.2">
      <c r="A424" s="1014" t="s">
        <v>511</v>
      </c>
      <c r="B424" s="1014"/>
      <c r="C424" s="1014"/>
      <c r="D424" s="1014"/>
      <c r="E424" s="1014"/>
      <c r="F424" s="1014"/>
      <c r="G424" s="1014"/>
      <c r="H424" s="1014"/>
      <c r="AH424" s="176"/>
      <c r="AI424" s="176"/>
      <c r="AU424" s="994">
        <v>4.22</v>
      </c>
    </row>
    <row r="425" spans="1:47" x14ac:dyDescent="0.2">
      <c r="A425" s="88" t="s">
        <v>102</v>
      </c>
      <c r="AU425" s="994">
        <v>4.2300000000000004</v>
      </c>
    </row>
    <row r="426" spans="1:47" ht="14.25" x14ac:dyDescent="0.2">
      <c r="A426" s="89" t="s">
        <v>103</v>
      </c>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c r="Z426" s="168"/>
      <c r="AA426" s="168"/>
      <c r="AB426" s="168"/>
      <c r="AC426" s="168"/>
      <c r="AD426" s="168"/>
      <c r="AE426" s="168"/>
      <c r="AF426" s="168"/>
      <c r="AG426" s="168"/>
      <c r="AU426" s="994">
        <v>4.24</v>
      </c>
    </row>
    <row r="427" spans="1:47" x14ac:dyDescent="0.2">
      <c r="A427" s="164"/>
      <c r="B427" s="169">
        <v>2012</v>
      </c>
      <c r="C427" s="169">
        <f>B427+1</f>
        <v>2013</v>
      </c>
      <c r="D427" s="169">
        <f t="shared" ref="D427:AG427" si="113">C427+1</f>
        <v>2014</v>
      </c>
      <c r="E427" s="169">
        <f t="shared" si="113"/>
        <v>2015</v>
      </c>
      <c r="F427" s="169">
        <f t="shared" si="113"/>
        <v>2016</v>
      </c>
      <c r="G427" s="169">
        <f t="shared" si="113"/>
        <v>2017</v>
      </c>
      <c r="H427" s="169">
        <f t="shared" si="113"/>
        <v>2018</v>
      </c>
      <c r="I427" s="169">
        <f t="shared" si="113"/>
        <v>2019</v>
      </c>
      <c r="J427" s="169">
        <f t="shared" si="113"/>
        <v>2020</v>
      </c>
      <c r="K427" s="169">
        <f t="shared" si="113"/>
        <v>2021</v>
      </c>
      <c r="L427" s="169">
        <f t="shared" si="113"/>
        <v>2022</v>
      </c>
      <c r="M427" s="169">
        <f t="shared" si="113"/>
        <v>2023</v>
      </c>
      <c r="N427" s="169">
        <f t="shared" si="113"/>
        <v>2024</v>
      </c>
      <c r="O427" s="169">
        <f t="shared" si="113"/>
        <v>2025</v>
      </c>
      <c r="P427" s="169">
        <f t="shared" si="113"/>
        <v>2026</v>
      </c>
      <c r="Q427" s="169">
        <f t="shared" si="113"/>
        <v>2027</v>
      </c>
      <c r="R427" s="169">
        <f t="shared" si="113"/>
        <v>2028</v>
      </c>
      <c r="S427" s="169">
        <f t="shared" si="113"/>
        <v>2029</v>
      </c>
      <c r="T427" s="169">
        <f t="shared" si="113"/>
        <v>2030</v>
      </c>
      <c r="U427" s="169">
        <f t="shared" si="113"/>
        <v>2031</v>
      </c>
      <c r="V427" s="169">
        <f t="shared" si="113"/>
        <v>2032</v>
      </c>
      <c r="W427" s="169">
        <f t="shared" si="113"/>
        <v>2033</v>
      </c>
      <c r="X427" s="169">
        <f t="shared" si="113"/>
        <v>2034</v>
      </c>
      <c r="Y427" s="169">
        <f t="shared" si="113"/>
        <v>2035</v>
      </c>
      <c r="Z427" s="169">
        <f t="shared" si="113"/>
        <v>2036</v>
      </c>
      <c r="AA427" s="169">
        <f t="shared" si="113"/>
        <v>2037</v>
      </c>
      <c r="AB427" s="169">
        <f t="shared" si="113"/>
        <v>2038</v>
      </c>
      <c r="AC427" s="169">
        <f t="shared" si="113"/>
        <v>2039</v>
      </c>
      <c r="AD427" s="169">
        <f t="shared" si="113"/>
        <v>2040</v>
      </c>
      <c r="AE427" s="169">
        <f t="shared" si="113"/>
        <v>2041</v>
      </c>
      <c r="AF427" s="169">
        <f t="shared" si="113"/>
        <v>2042</v>
      </c>
      <c r="AG427" s="169">
        <f t="shared" si="113"/>
        <v>2043</v>
      </c>
      <c r="AH427" s="169">
        <f>AG427+1</f>
        <v>2044</v>
      </c>
      <c r="AI427" s="169">
        <f>AH427+1</f>
        <v>2045</v>
      </c>
      <c r="AU427" s="994">
        <v>4.25</v>
      </c>
    </row>
    <row r="428" spans="1:47" s="163" customFormat="1" x14ac:dyDescent="0.2">
      <c r="A428" s="164"/>
      <c r="B428" s="170">
        <v>1</v>
      </c>
      <c r="C428" s="170">
        <f t="shared" ref="C428:AG428" si="114">B428+1</f>
        <v>2</v>
      </c>
      <c r="D428" s="170">
        <f t="shared" si="114"/>
        <v>3</v>
      </c>
      <c r="E428" s="170">
        <f t="shared" si="114"/>
        <v>4</v>
      </c>
      <c r="F428" s="965">
        <f t="shared" si="114"/>
        <v>5</v>
      </c>
      <c r="G428" s="170">
        <f t="shared" si="114"/>
        <v>6</v>
      </c>
      <c r="H428" s="170">
        <f t="shared" si="114"/>
        <v>7</v>
      </c>
      <c r="I428" s="170">
        <f t="shared" si="114"/>
        <v>8</v>
      </c>
      <c r="J428" s="170">
        <f t="shared" si="114"/>
        <v>9</v>
      </c>
      <c r="K428" s="170">
        <f t="shared" si="114"/>
        <v>10</v>
      </c>
      <c r="L428" s="170">
        <f t="shared" si="114"/>
        <v>11</v>
      </c>
      <c r="M428" s="170">
        <f t="shared" si="114"/>
        <v>12</v>
      </c>
      <c r="N428" s="170">
        <f t="shared" si="114"/>
        <v>13</v>
      </c>
      <c r="O428" s="170">
        <f t="shared" si="114"/>
        <v>14</v>
      </c>
      <c r="P428" s="170">
        <f t="shared" si="114"/>
        <v>15</v>
      </c>
      <c r="Q428" s="170">
        <f t="shared" si="114"/>
        <v>16</v>
      </c>
      <c r="R428" s="170">
        <f t="shared" si="114"/>
        <v>17</v>
      </c>
      <c r="S428" s="170">
        <f t="shared" si="114"/>
        <v>18</v>
      </c>
      <c r="T428" s="170">
        <f t="shared" si="114"/>
        <v>19</v>
      </c>
      <c r="U428" s="170">
        <f t="shared" si="114"/>
        <v>20</v>
      </c>
      <c r="V428" s="170">
        <f t="shared" si="114"/>
        <v>21</v>
      </c>
      <c r="W428" s="170">
        <f t="shared" si="114"/>
        <v>22</v>
      </c>
      <c r="X428" s="170">
        <f t="shared" si="114"/>
        <v>23</v>
      </c>
      <c r="Y428" s="170">
        <f t="shared" si="114"/>
        <v>24</v>
      </c>
      <c r="Z428" s="170">
        <f t="shared" si="114"/>
        <v>25</v>
      </c>
      <c r="AA428" s="170">
        <f t="shared" si="114"/>
        <v>26</v>
      </c>
      <c r="AB428" s="170">
        <f t="shared" si="114"/>
        <v>27</v>
      </c>
      <c r="AC428" s="170">
        <f t="shared" si="114"/>
        <v>28</v>
      </c>
      <c r="AD428" s="170">
        <f t="shared" si="114"/>
        <v>29</v>
      </c>
      <c r="AE428" s="170">
        <f t="shared" si="114"/>
        <v>30</v>
      </c>
      <c r="AF428" s="170">
        <f t="shared" si="114"/>
        <v>31</v>
      </c>
      <c r="AG428" s="170">
        <f t="shared" si="114"/>
        <v>32</v>
      </c>
      <c r="AH428" s="170">
        <f>AG428+1</f>
        <v>33</v>
      </c>
      <c r="AI428" s="170">
        <f>AH428+1</f>
        <v>34</v>
      </c>
      <c r="AU428" s="994">
        <v>4.26</v>
      </c>
    </row>
    <row r="429" spans="1:47" s="163" customFormat="1" x14ac:dyDescent="0.2">
      <c r="A429" s="164" t="s">
        <v>104</v>
      </c>
      <c r="B429" s="964">
        <v>2.4E-2</v>
      </c>
      <c r="C429" s="633">
        <v>0.02</v>
      </c>
      <c r="D429" s="633">
        <v>0.02</v>
      </c>
      <c r="E429" s="633">
        <v>0.02</v>
      </c>
      <c r="F429" s="966">
        <v>0.02</v>
      </c>
      <c r="G429" s="171">
        <v>0.02</v>
      </c>
      <c r="H429" s="171">
        <f>G429</f>
        <v>0.02</v>
      </c>
      <c r="I429" s="171">
        <f t="shared" ref="I429:AI429" si="115">H429</f>
        <v>0.02</v>
      </c>
      <c r="J429" s="171">
        <f t="shared" si="115"/>
        <v>0.02</v>
      </c>
      <c r="K429" s="171">
        <f t="shared" si="115"/>
        <v>0.02</v>
      </c>
      <c r="L429" s="171">
        <f t="shared" si="115"/>
        <v>0.02</v>
      </c>
      <c r="M429" s="171">
        <f t="shared" si="115"/>
        <v>0.02</v>
      </c>
      <c r="N429" s="171">
        <f t="shared" si="115"/>
        <v>0.02</v>
      </c>
      <c r="O429" s="171">
        <f t="shared" si="115"/>
        <v>0.02</v>
      </c>
      <c r="P429" s="171">
        <f t="shared" si="115"/>
        <v>0.02</v>
      </c>
      <c r="Q429" s="171">
        <f t="shared" si="115"/>
        <v>0.02</v>
      </c>
      <c r="R429" s="171">
        <f t="shared" si="115"/>
        <v>0.02</v>
      </c>
      <c r="S429" s="171">
        <f t="shared" si="115"/>
        <v>0.02</v>
      </c>
      <c r="T429" s="171">
        <f t="shared" si="115"/>
        <v>0.02</v>
      </c>
      <c r="U429" s="171">
        <f t="shared" si="115"/>
        <v>0.02</v>
      </c>
      <c r="V429" s="171">
        <f t="shared" si="115"/>
        <v>0.02</v>
      </c>
      <c r="W429" s="171">
        <f t="shared" si="115"/>
        <v>0.02</v>
      </c>
      <c r="X429" s="171">
        <f t="shared" si="115"/>
        <v>0.02</v>
      </c>
      <c r="Y429" s="171">
        <f t="shared" si="115"/>
        <v>0.02</v>
      </c>
      <c r="Z429" s="171">
        <f t="shared" si="115"/>
        <v>0.02</v>
      </c>
      <c r="AA429" s="171">
        <f t="shared" si="115"/>
        <v>0.02</v>
      </c>
      <c r="AB429" s="171">
        <f t="shared" si="115"/>
        <v>0.02</v>
      </c>
      <c r="AC429" s="171">
        <f t="shared" si="115"/>
        <v>0.02</v>
      </c>
      <c r="AD429" s="171">
        <f t="shared" si="115"/>
        <v>0.02</v>
      </c>
      <c r="AE429" s="171">
        <f t="shared" si="115"/>
        <v>0.02</v>
      </c>
      <c r="AF429" s="171">
        <f t="shared" si="115"/>
        <v>0.02</v>
      </c>
      <c r="AG429" s="171">
        <f t="shared" si="115"/>
        <v>0.02</v>
      </c>
      <c r="AH429" s="171">
        <f t="shared" si="115"/>
        <v>0.02</v>
      </c>
      <c r="AI429" s="171">
        <f t="shared" si="115"/>
        <v>0.02</v>
      </c>
      <c r="AU429" s="994">
        <v>4.2699999999999996</v>
      </c>
    </row>
    <row r="430" spans="1:47" s="163" customFormat="1" x14ac:dyDescent="0.2">
      <c r="A430" s="164" t="s">
        <v>105</v>
      </c>
      <c r="B430" s="172">
        <v>1</v>
      </c>
      <c r="C430" s="814">
        <f t="shared" ref="C430:AG430" si="116">ROUND(B430*(1+C429),2)</f>
        <v>1.02</v>
      </c>
      <c r="D430" s="814">
        <f t="shared" si="116"/>
        <v>1.04</v>
      </c>
      <c r="E430" s="173">
        <f t="shared" si="116"/>
        <v>1.06</v>
      </c>
      <c r="F430" s="967">
        <f t="shared" si="116"/>
        <v>1.08</v>
      </c>
      <c r="G430" s="173">
        <f t="shared" si="116"/>
        <v>1.1000000000000001</v>
      </c>
      <c r="H430" s="173">
        <f t="shared" si="116"/>
        <v>1.1200000000000001</v>
      </c>
      <c r="I430" s="173">
        <f t="shared" si="116"/>
        <v>1.1399999999999999</v>
      </c>
      <c r="J430" s="173">
        <f t="shared" si="116"/>
        <v>1.1599999999999999</v>
      </c>
      <c r="K430" s="173">
        <f t="shared" si="116"/>
        <v>1.18</v>
      </c>
      <c r="L430" s="173">
        <f t="shared" si="116"/>
        <v>1.2</v>
      </c>
      <c r="M430" s="173">
        <f t="shared" si="116"/>
        <v>1.22</v>
      </c>
      <c r="N430" s="173">
        <f t="shared" si="116"/>
        <v>1.24</v>
      </c>
      <c r="O430" s="173">
        <f t="shared" si="116"/>
        <v>1.26</v>
      </c>
      <c r="P430" s="173">
        <f t="shared" si="116"/>
        <v>1.29</v>
      </c>
      <c r="Q430" s="173">
        <f t="shared" si="116"/>
        <v>1.32</v>
      </c>
      <c r="R430" s="173">
        <f t="shared" si="116"/>
        <v>1.35</v>
      </c>
      <c r="S430" s="173">
        <f t="shared" si="116"/>
        <v>1.38</v>
      </c>
      <c r="T430" s="173">
        <f t="shared" si="116"/>
        <v>1.41</v>
      </c>
      <c r="U430" s="173">
        <f t="shared" si="116"/>
        <v>1.44</v>
      </c>
      <c r="V430" s="173">
        <f t="shared" si="116"/>
        <v>1.47</v>
      </c>
      <c r="W430" s="173">
        <f t="shared" si="116"/>
        <v>1.5</v>
      </c>
      <c r="X430" s="173">
        <f t="shared" si="116"/>
        <v>1.53</v>
      </c>
      <c r="Y430" s="173">
        <f t="shared" si="116"/>
        <v>1.56</v>
      </c>
      <c r="Z430" s="173">
        <f t="shared" si="116"/>
        <v>1.59</v>
      </c>
      <c r="AA430" s="173">
        <f t="shared" si="116"/>
        <v>1.62</v>
      </c>
      <c r="AB430" s="173">
        <f t="shared" si="116"/>
        <v>1.65</v>
      </c>
      <c r="AC430" s="173">
        <f t="shared" si="116"/>
        <v>1.68</v>
      </c>
      <c r="AD430" s="173">
        <f t="shared" si="116"/>
        <v>1.71</v>
      </c>
      <c r="AE430" s="173">
        <f t="shared" si="116"/>
        <v>1.74</v>
      </c>
      <c r="AF430" s="173">
        <f t="shared" si="116"/>
        <v>1.77</v>
      </c>
      <c r="AG430" s="173">
        <f t="shared" si="116"/>
        <v>1.81</v>
      </c>
      <c r="AH430" s="173">
        <f>ROUND(AG430*(1+AH429),2)</f>
        <v>1.85</v>
      </c>
      <c r="AI430" s="173">
        <f>ROUND(AH430*(1+AI429),2)</f>
        <v>1.89</v>
      </c>
      <c r="AU430" s="994">
        <v>4.28</v>
      </c>
    </row>
    <row r="431" spans="1:47" s="163" customFormat="1" x14ac:dyDescent="0.2">
      <c r="A431" s="165" t="s">
        <v>106</v>
      </c>
      <c r="B431" s="964">
        <v>2.7E-2</v>
      </c>
      <c r="C431" s="633">
        <v>3.4000000000000002E-2</v>
      </c>
      <c r="D431" s="633">
        <v>3.3000000000000002E-2</v>
      </c>
      <c r="E431" s="633">
        <v>3.4000000000000002E-2</v>
      </c>
      <c r="F431" s="966">
        <v>2.1999999999999999E-2</v>
      </c>
      <c r="G431" s="171">
        <v>2.1999999999999999E-2</v>
      </c>
      <c r="H431" s="171">
        <f>G431</f>
        <v>2.1999999999999999E-2</v>
      </c>
      <c r="I431" s="171">
        <f t="shared" ref="I431:AI431" si="117">H431</f>
        <v>2.1999999999999999E-2</v>
      </c>
      <c r="J431" s="171">
        <f t="shared" si="117"/>
        <v>2.1999999999999999E-2</v>
      </c>
      <c r="K431" s="171">
        <f t="shared" si="117"/>
        <v>2.1999999999999999E-2</v>
      </c>
      <c r="L431" s="171">
        <f t="shared" si="117"/>
        <v>2.1999999999999999E-2</v>
      </c>
      <c r="M431" s="171">
        <f t="shared" si="117"/>
        <v>2.1999999999999999E-2</v>
      </c>
      <c r="N431" s="171">
        <f t="shared" si="117"/>
        <v>2.1999999999999999E-2</v>
      </c>
      <c r="O431" s="171">
        <f t="shared" si="117"/>
        <v>2.1999999999999999E-2</v>
      </c>
      <c r="P431" s="171">
        <f t="shared" si="117"/>
        <v>2.1999999999999999E-2</v>
      </c>
      <c r="Q431" s="171">
        <f t="shared" si="117"/>
        <v>2.1999999999999999E-2</v>
      </c>
      <c r="R431" s="171">
        <f t="shared" si="117"/>
        <v>2.1999999999999999E-2</v>
      </c>
      <c r="S431" s="171">
        <f t="shared" si="117"/>
        <v>2.1999999999999999E-2</v>
      </c>
      <c r="T431" s="171">
        <f t="shared" si="117"/>
        <v>2.1999999999999999E-2</v>
      </c>
      <c r="U431" s="171">
        <f t="shared" si="117"/>
        <v>2.1999999999999999E-2</v>
      </c>
      <c r="V431" s="171">
        <f t="shared" si="117"/>
        <v>2.1999999999999999E-2</v>
      </c>
      <c r="W431" s="171">
        <f t="shared" si="117"/>
        <v>2.1999999999999999E-2</v>
      </c>
      <c r="X431" s="171">
        <f t="shared" si="117"/>
        <v>2.1999999999999999E-2</v>
      </c>
      <c r="Y431" s="171">
        <f t="shared" si="117"/>
        <v>2.1999999999999999E-2</v>
      </c>
      <c r="Z431" s="171">
        <f t="shared" si="117"/>
        <v>2.1999999999999999E-2</v>
      </c>
      <c r="AA431" s="171">
        <f t="shared" si="117"/>
        <v>2.1999999999999999E-2</v>
      </c>
      <c r="AB431" s="171">
        <f t="shared" si="117"/>
        <v>2.1999999999999999E-2</v>
      </c>
      <c r="AC431" s="171">
        <f t="shared" si="117"/>
        <v>2.1999999999999999E-2</v>
      </c>
      <c r="AD431" s="171">
        <f t="shared" si="117"/>
        <v>2.1999999999999999E-2</v>
      </c>
      <c r="AE431" s="171">
        <f t="shared" si="117"/>
        <v>2.1999999999999999E-2</v>
      </c>
      <c r="AF431" s="171">
        <f t="shared" si="117"/>
        <v>2.1999999999999999E-2</v>
      </c>
      <c r="AG431" s="171">
        <f t="shared" si="117"/>
        <v>2.1999999999999999E-2</v>
      </c>
      <c r="AH431" s="171">
        <f t="shared" si="117"/>
        <v>2.1999999999999999E-2</v>
      </c>
      <c r="AI431" s="171">
        <f t="shared" si="117"/>
        <v>2.1999999999999999E-2</v>
      </c>
      <c r="AU431" s="994">
        <v>4.29</v>
      </c>
    </row>
    <row r="432" spans="1:47" s="163" customFormat="1" x14ac:dyDescent="0.2">
      <c r="A432" s="164" t="s">
        <v>105</v>
      </c>
      <c r="B432" s="172">
        <v>1</v>
      </c>
      <c r="C432" s="173">
        <f>ROUND(B432*(1+C431),2)</f>
        <v>1.03</v>
      </c>
      <c r="D432" s="173">
        <f>ROUND(C432*(1+D431),2)</f>
        <v>1.06</v>
      </c>
      <c r="E432" s="173">
        <f t="shared" ref="E432:AG432" si="118">ROUND(D432*(1+E431),2)</f>
        <v>1.1000000000000001</v>
      </c>
      <c r="F432" s="967">
        <f t="shared" si="118"/>
        <v>1.1200000000000001</v>
      </c>
      <c r="G432" s="173">
        <f t="shared" si="118"/>
        <v>1.1399999999999999</v>
      </c>
      <c r="H432" s="173">
        <f t="shared" si="118"/>
        <v>1.17</v>
      </c>
      <c r="I432" s="173">
        <f t="shared" si="118"/>
        <v>1.2</v>
      </c>
      <c r="J432" s="173">
        <f t="shared" si="118"/>
        <v>1.23</v>
      </c>
      <c r="K432" s="173">
        <f t="shared" si="118"/>
        <v>1.26</v>
      </c>
      <c r="L432" s="173">
        <f t="shared" si="118"/>
        <v>1.29</v>
      </c>
      <c r="M432" s="173">
        <f t="shared" si="118"/>
        <v>1.32</v>
      </c>
      <c r="N432" s="173">
        <f t="shared" si="118"/>
        <v>1.35</v>
      </c>
      <c r="O432" s="173">
        <f t="shared" si="118"/>
        <v>1.38</v>
      </c>
      <c r="P432" s="173">
        <f t="shared" si="118"/>
        <v>1.41</v>
      </c>
      <c r="Q432" s="173">
        <f t="shared" si="118"/>
        <v>1.44</v>
      </c>
      <c r="R432" s="173">
        <f t="shared" si="118"/>
        <v>1.47</v>
      </c>
      <c r="S432" s="173">
        <f t="shared" si="118"/>
        <v>1.5</v>
      </c>
      <c r="T432" s="173">
        <f t="shared" si="118"/>
        <v>1.53</v>
      </c>
      <c r="U432" s="173">
        <f t="shared" si="118"/>
        <v>1.56</v>
      </c>
      <c r="V432" s="173">
        <f t="shared" si="118"/>
        <v>1.59</v>
      </c>
      <c r="W432" s="173">
        <f t="shared" si="118"/>
        <v>1.62</v>
      </c>
      <c r="X432" s="173">
        <f t="shared" si="118"/>
        <v>1.66</v>
      </c>
      <c r="Y432" s="173">
        <f t="shared" si="118"/>
        <v>1.7</v>
      </c>
      <c r="Z432" s="173">
        <f t="shared" si="118"/>
        <v>1.74</v>
      </c>
      <c r="AA432" s="173">
        <f t="shared" si="118"/>
        <v>1.78</v>
      </c>
      <c r="AB432" s="173">
        <f t="shared" si="118"/>
        <v>1.82</v>
      </c>
      <c r="AC432" s="173">
        <f t="shared" si="118"/>
        <v>1.86</v>
      </c>
      <c r="AD432" s="173">
        <f t="shared" si="118"/>
        <v>1.9</v>
      </c>
      <c r="AE432" s="173">
        <f t="shared" si="118"/>
        <v>1.94</v>
      </c>
      <c r="AF432" s="173">
        <f t="shared" si="118"/>
        <v>1.98</v>
      </c>
      <c r="AG432" s="173">
        <f t="shared" si="118"/>
        <v>2.02</v>
      </c>
      <c r="AH432" s="173">
        <f>ROUND(AG432*(1+AH431),2)</f>
        <v>2.06</v>
      </c>
      <c r="AI432" s="173">
        <f>ROUND(AH432*(1+AI431),2)</f>
        <v>2.11</v>
      </c>
      <c r="AU432" s="994">
        <v>4.3</v>
      </c>
    </row>
    <row r="433" spans="1:47" s="163" customFormat="1" x14ac:dyDescent="0.2">
      <c r="A433" s="165" t="s">
        <v>107</v>
      </c>
      <c r="B433" s="964">
        <v>0.02</v>
      </c>
      <c r="C433" s="633">
        <v>0.02</v>
      </c>
      <c r="D433" s="633">
        <v>0.02</v>
      </c>
      <c r="E433" s="633">
        <v>0.02</v>
      </c>
      <c r="F433" s="966">
        <v>0.02</v>
      </c>
      <c r="G433" s="171">
        <v>0.02</v>
      </c>
      <c r="H433" s="171">
        <f>G433</f>
        <v>0.02</v>
      </c>
      <c r="I433" s="171">
        <f t="shared" ref="I433:AI433" si="119">H433</f>
        <v>0.02</v>
      </c>
      <c r="J433" s="171">
        <f t="shared" si="119"/>
        <v>0.02</v>
      </c>
      <c r="K433" s="171">
        <f t="shared" si="119"/>
        <v>0.02</v>
      </c>
      <c r="L433" s="171">
        <f t="shared" si="119"/>
        <v>0.02</v>
      </c>
      <c r="M433" s="171">
        <f t="shared" si="119"/>
        <v>0.02</v>
      </c>
      <c r="N433" s="171">
        <f t="shared" si="119"/>
        <v>0.02</v>
      </c>
      <c r="O433" s="171">
        <f t="shared" si="119"/>
        <v>0.02</v>
      </c>
      <c r="P433" s="171">
        <f t="shared" si="119"/>
        <v>0.02</v>
      </c>
      <c r="Q433" s="171">
        <f t="shared" si="119"/>
        <v>0.02</v>
      </c>
      <c r="R433" s="171">
        <f t="shared" si="119"/>
        <v>0.02</v>
      </c>
      <c r="S433" s="171">
        <f t="shared" si="119"/>
        <v>0.02</v>
      </c>
      <c r="T433" s="171">
        <f t="shared" si="119"/>
        <v>0.02</v>
      </c>
      <c r="U433" s="171">
        <f t="shared" si="119"/>
        <v>0.02</v>
      </c>
      <c r="V433" s="171">
        <f t="shared" si="119"/>
        <v>0.02</v>
      </c>
      <c r="W433" s="171">
        <f t="shared" si="119"/>
        <v>0.02</v>
      </c>
      <c r="X433" s="171">
        <f t="shared" si="119"/>
        <v>0.02</v>
      </c>
      <c r="Y433" s="171">
        <f t="shared" si="119"/>
        <v>0.02</v>
      </c>
      <c r="Z433" s="171">
        <f t="shared" si="119"/>
        <v>0.02</v>
      </c>
      <c r="AA433" s="171">
        <f t="shared" si="119"/>
        <v>0.02</v>
      </c>
      <c r="AB433" s="171">
        <f t="shared" si="119"/>
        <v>0.02</v>
      </c>
      <c r="AC433" s="171">
        <f t="shared" si="119"/>
        <v>0.02</v>
      </c>
      <c r="AD433" s="171">
        <f t="shared" si="119"/>
        <v>0.02</v>
      </c>
      <c r="AE433" s="171">
        <f t="shared" si="119"/>
        <v>0.02</v>
      </c>
      <c r="AF433" s="171">
        <f t="shared" si="119"/>
        <v>0.02</v>
      </c>
      <c r="AG433" s="171">
        <f t="shared" si="119"/>
        <v>0.02</v>
      </c>
      <c r="AH433" s="171">
        <f t="shared" si="119"/>
        <v>0.02</v>
      </c>
      <c r="AI433" s="171">
        <f t="shared" si="119"/>
        <v>0.02</v>
      </c>
      <c r="AU433" s="994">
        <v>4.3099999999999996</v>
      </c>
    </row>
    <row r="434" spans="1:47" s="163" customFormat="1" x14ac:dyDescent="0.2">
      <c r="A434" s="164" t="s">
        <v>105</v>
      </c>
      <c r="B434" s="172">
        <v>1</v>
      </c>
      <c r="C434" s="814">
        <f t="shared" ref="C434:AG434" si="120">ROUND(B434*(1+C433),2)</f>
        <v>1.02</v>
      </c>
      <c r="D434" s="814">
        <f t="shared" si="120"/>
        <v>1.04</v>
      </c>
      <c r="E434" s="173">
        <f t="shared" si="120"/>
        <v>1.06</v>
      </c>
      <c r="F434" s="173">
        <f t="shared" si="120"/>
        <v>1.08</v>
      </c>
      <c r="G434" s="173">
        <f t="shared" si="120"/>
        <v>1.1000000000000001</v>
      </c>
      <c r="H434" s="173">
        <f t="shared" si="120"/>
        <v>1.1200000000000001</v>
      </c>
      <c r="I434" s="173">
        <f t="shared" si="120"/>
        <v>1.1399999999999999</v>
      </c>
      <c r="J434" s="173">
        <f t="shared" si="120"/>
        <v>1.1599999999999999</v>
      </c>
      <c r="K434" s="173">
        <f t="shared" si="120"/>
        <v>1.18</v>
      </c>
      <c r="L434" s="173">
        <f t="shared" si="120"/>
        <v>1.2</v>
      </c>
      <c r="M434" s="173">
        <f t="shared" si="120"/>
        <v>1.22</v>
      </c>
      <c r="N434" s="173">
        <f t="shared" si="120"/>
        <v>1.24</v>
      </c>
      <c r="O434" s="173">
        <f t="shared" si="120"/>
        <v>1.26</v>
      </c>
      <c r="P434" s="173">
        <f t="shared" si="120"/>
        <v>1.29</v>
      </c>
      <c r="Q434" s="173">
        <f t="shared" si="120"/>
        <v>1.32</v>
      </c>
      <c r="R434" s="173">
        <f t="shared" si="120"/>
        <v>1.35</v>
      </c>
      <c r="S434" s="173">
        <f t="shared" si="120"/>
        <v>1.38</v>
      </c>
      <c r="T434" s="173">
        <f t="shared" si="120"/>
        <v>1.41</v>
      </c>
      <c r="U434" s="173">
        <f t="shared" si="120"/>
        <v>1.44</v>
      </c>
      <c r="V434" s="173">
        <f t="shared" si="120"/>
        <v>1.47</v>
      </c>
      <c r="W434" s="173">
        <f t="shared" si="120"/>
        <v>1.5</v>
      </c>
      <c r="X434" s="173">
        <f t="shared" si="120"/>
        <v>1.53</v>
      </c>
      <c r="Y434" s="173">
        <f t="shared" si="120"/>
        <v>1.56</v>
      </c>
      <c r="Z434" s="173">
        <f t="shared" si="120"/>
        <v>1.59</v>
      </c>
      <c r="AA434" s="173">
        <f t="shared" si="120"/>
        <v>1.62</v>
      </c>
      <c r="AB434" s="173">
        <f t="shared" si="120"/>
        <v>1.65</v>
      </c>
      <c r="AC434" s="173">
        <f t="shared" si="120"/>
        <v>1.68</v>
      </c>
      <c r="AD434" s="173">
        <f t="shared" si="120"/>
        <v>1.71</v>
      </c>
      <c r="AE434" s="173">
        <f t="shared" si="120"/>
        <v>1.74</v>
      </c>
      <c r="AF434" s="173">
        <f t="shared" si="120"/>
        <v>1.77</v>
      </c>
      <c r="AG434" s="173">
        <f t="shared" si="120"/>
        <v>1.81</v>
      </c>
      <c r="AH434" s="173">
        <f>ROUND(AG434*(1+AH433),2)</f>
        <v>1.85</v>
      </c>
      <c r="AI434" s="173">
        <f>ROUND(AH434*(1+AI433),2)</f>
        <v>1.89</v>
      </c>
      <c r="AU434" s="994">
        <v>4.32</v>
      </c>
    </row>
    <row r="435" spans="1:47" x14ac:dyDescent="0.2">
      <c r="A435" s="164" t="s">
        <v>108</v>
      </c>
      <c r="B435" s="174">
        <f>IF(B43=B45,22%,IF(B43=B46,21%,kļūda))</f>
        <v>0.21</v>
      </c>
      <c r="C435" s="174">
        <v>0.21</v>
      </c>
      <c r="D435" s="174">
        <v>0.21</v>
      </c>
      <c r="E435" s="174">
        <f t="shared" ref="E435:AG435" si="121">D435</f>
        <v>0.21</v>
      </c>
      <c r="F435" s="174">
        <f t="shared" si="121"/>
        <v>0.21</v>
      </c>
      <c r="G435" s="174">
        <f t="shared" si="121"/>
        <v>0.21</v>
      </c>
      <c r="H435" s="174">
        <f t="shared" si="121"/>
        <v>0.21</v>
      </c>
      <c r="I435" s="174">
        <f t="shared" si="121"/>
        <v>0.21</v>
      </c>
      <c r="J435" s="174">
        <f t="shared" si="121"/>
        <v>0.21</v>
      </c>
      <c r="K435" s="174">
        <f t="shared" si="121"/>
        <v>0.21</v>
      </c>
      <c r="L435" s="174">
        <f t="shared" si="121"/>
        <v>0.21</v>
      </c>
      <c r="M435" s="174">
        <f t="shared" si="121"/>
        <v>0.21</v>
      </c>
      <c r="N435" s="174">
        <f t="shared" si="121"/>
        <v>0.21</v>
      </c>
      <c r="O435" s="174">
        <f t="shared" si="121"/>
        <v>0.21</v>
      </c>
      <c r="P435" s="174">
        <f t="shared" si="121"/>
        <v>0.21</v>
      </c>
      <c r="Q435" s="174">
        <f t="shared" si="121"/>
        <v>0.21</v>
      </c>
      <c r="R435" s="174">
        <f t="shared" si="121"/>
        <v>0.21</v>
      </c>
      <c r="S435" s="174">
        <f t="shared" si="121"/>
        <v>0.21</v>
      </c>
      <c r="T435" s="174">
        <f t="shared" si="121"/>
        <v>0.21</v>
      </c>
      <c r="U435" s="174">
        <f t="shared" si="121"/>
        <v>0.21</v>
      </c>
      <c r="V435" s="174">
        <f t="shared" si="121"/>
        <v>0.21</v>
      </c>
      <c r="W435" s="174">
        <f t="shared" si="121"/>
        <v>0.21</v>
      </c>
      <c r="X435" s="174">
        <f t="shared" si="121"/>
        <v>0.21</v>
      </c>
      <c r="Y435" s="174">
        <f t="shared" si="121"/>
        <v>0.21</v>
      </c>
      <c r="Z435" s="174">
        <f t="shared" si="121"/>
        <v>0.21</v>
      </c>
      <c r="AA435" s="174">
        <f t="shared" si="121"/>
        <v>0.21</v>
      </c>
      <c r="AB435" s="174">
        <f t="shared" si="121"/>
        <v>0.21</v>
      </c>
      <c r="AC435" s="174">
        <f t="shared" si="121"/>
        <v>0.21</v>
      </c>
      <c r="AD435" s="174">
        <f t="shared" si="121"/>
        <v>0.21</v>
      </c>
      <c r="AE435" s="174">
        <f t="shared" si="121"/>
        <v>0.21</v>
      </c>
      <c r="AF435" s="174">
        <f t="shared" si="121"/>
        <v>0.21</v>
      </c>
      <c r="AG435" s="174">
        <f t="shared" si="121"/>
        <v>0.21</v>
      </c>
      <c r="AH435" s="174">
        <f>AG435</f>
        <v>0.21</v>
      </c>
      <c r="AI435" s="174">
        <f>AH435</f>
        <v>0.21</v>
      </c>
      <c r="AU435" s="994">
        <v>4.33</v>
      </c>
    </row>
    <row r="436" spans="1:47" x14ac:dyDescent="0.2">
      <c r="A436" s="164" t="s">
        <v>109</v>
      </c>
      <c r="B436" s="175">
        <v>0.2409</v>
      </c>
      <c r="C436" s="175">
        <v>0.2409</v>
      </c>
      <c r="D436" s="175">
        <v>0.2409</v>
      </c>
      <c r="E436" s="175">
        <v>0.2409</v>
      </c>
      <c r="F436" s="175">
        <v>0.2409</v>
      </c>
      <c r="G436" s="175">
        <v>0.2409</v>
      </c>
      <c r="H436" s="175">
        <v>0.2409</v>
      </c>
      <c r="I436" s="175">
        <v>0.2409</v>
      </c>
      <c r="J436" s="175">
        <v>0.2409</v>
      </c>
      <c r="K436" s="175">
        <v>0.2409</v>
      </c>
      <c r="L436" s="175">
        <v>0.2409</v>
      </c>
      <c r="M436" s="175">
        <v>0.2409</v>
      </c>
      <c r="N436" s="175">
        <v>0.2409</v>
      </c>
      <c r="O436" s="175">
        <v>0.2409</v>
      </c>
      <c r="P436" s="175">
        <v>0.2409</v>
      </c>
      <c r="Q436" s="175">
        <v>0.2409</v>
      </c>
      <c r="R436" s="175">
        <v>0.2409</v>
      </c>
      <c r="S436" s="175">
        <v>0.2409</v>
      </c>
      <c r="T436" s="175">
        <v>0.2409</v>
      </c>
      <c r="U436" s="175">
        <v>0.2409</v>
      </c>
      <c r="V436" s="175">
        <v>0.2409</v>
      </c>
      <c r="W436" s="175">
        <v>0.2409</v>
      </c>
      <c r="X436" s="175">
        <v>0.2409</v>
      </c>
      <c r="Y436" s="175">
        <v>0.2409</v>
      </c>
      <c r="Z436" s="175">
        <v>0.2409</v>
      </c>
      <c r="AA436" s="175">
        <v>0.2409</v>
      </c>
      <c r="AB436" s="175">
        <v>0.2409</v>
      </c>
      <c r="AC436" s="175">
        <v>0.2409</v>
      </c>
      <c r="AD436" s="175">
        <v>0.2409</v>
      </c>
      <c r="AE436" s="175">
        <v>0.2409</v>
      </c>
      <c r="AF436" s="175">
        <v>0.2409</v>
      </c>
      <c r="AG436" s="175">
        <v>0.2409</v>
      </c>
      <c r="AH436" s="175">
        <v>0.2409</v>
      </c>
      <c r="AI436" s="175">
        <v>0.2409</v>
      </c>
      <c r="AU436" s="994">
        <v>4.34</v>
      </c>
    </row>
    <row r="437" spans="1:47" x14ac:dyDescent="0.2">
      <c r="A437" s="164" t="s">
        <v>110</v>
      </c>
      <c r="B437" s="174">
        <v>0.15</v>
      </c>
      <c r="C437" s="174">
        <v>0.15</v>
      </c>
      <c r="D437" s="174">
        <v>0.15</v>
      </c>
      <c r="E437" s="174">
        <v>0.15</v>
      </c>
      <c r="F437" s="174">
        <v>0.15</v>
      </c>
      <c r="G437" s="174">
        <v>0.15</v>
      </c>
      <c r="H437" s="174">
        <v>0.15</v>
      </c>
      <c r="I437" s="174">
        <v>0.15</v>
      </c>
      <c r="J437" s="174">
        <v>0.15</v>
      </c>
      <c r="K437" s="174">
        <v>0.15</v>
      </c>
      <c r="L437" s="174">
        <v>0.15</v>
      </c>
      <c r="M437" s="174">
        <v>0.15</v>
      </c>
      <c r="N437" s="174">
        <v>0.15</v>
      </c>
      <c r="O437" s="174">
        <v>0.15</v>
      </c>
      <c r="P437" s="174">
        <v>0.15</v>
      </c>
      <c r="Q437" s="174">
        <v>0.15</v>
      </c>
      <c r="R437" s="174">
        <v>0.15</v>
      </c>
      <c r="S437" s="174">
        <v>0.15</v>
      </c>
      <c r="T437" s="174">
        <v>0.15</v>
      </c>
      <c r="U437" s="174">
        <v>0.15</v>
      </c>
      <c r="V437" s="174">
        <v>0.15</v>
      </c>
      <c r="W437" s="174">
        <v>0.15</v>
      </c>
      <c r="X437" s="174">
        <v>0.15</v>
      </c>
      <c r="Y437" s="174">
        <v>0.15</v>
      </c>
      <c r="Z437" s="174">
        <v>0.15</v>
      </c>
      <c r="AA437" s="174">
        <v>0.15</v>
      </c>
      <c r="AB437" s="174">
        <v>0.15</v>
      </c>
      <c r="AC437" s="174">
        <v>0.15</v>
      </c>
      <c r="AD437" s="174">
        <v>0.15</v>
      </c>
      <c r="AE437" s="174">
        <v>0.15</v>
      </c>
      <c r="AF437" s="174">
        <v>0.15</v>
      </c>
      <c r="AG437" s="174">
        <v>0.15</v>
      </c>
      <c r="AH437" s="174">
        <v>0.15</v>
      </c>
      <c r="AI437" s="174">
        <v>0.15</v>
      </c>
      <c r="AU437" s="994">
        <v>4.3499999999999996</v>
      </c>
    </row>
    <row r="438" spans="1:47" x14ac:dyDescent="0.2">
      <c r="A438" s="166" t="s">
        <v>111</v>
      </c>
      <c r="B438" s="822">
        <v>7.0000000000000007E-2</v>
      </c>
      <c r="C438" s="170"/>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U438" s="994">
        <v>4.3600000000000003</v>
      </c>
    </row>
    <row r="439" spans="1:47" x14ac:dyDescent="0.2">
      <c r="A439" s="167" t="s">
        <v>369</v>
      </c>
      <c r="B439" s="176">
        <f>IF(B43=B45,22%, IF(B43=B46,21%,kļūda))</f>
        <v>0.21</v>
      </c>
      <c r="C439" s="176">
        <v>0.21</v>
      </c>
      <c r="D439" s="176">
        <v>0.21</v>
      </c>
      <c r="E439" s="176">
        <v>0.21</v>
      </c>
      <c r="F439" s="176">
        <v>0.21</v>
      </c>
      <c r="G439" s="176">
        <v>0.21</v>
      </c>
      <c r="H439" s="176">
        <v>0.21</v>
      </c>
      <c r="I439" s="176">
        <v>0.21</v>
      </c>
      <c r="J439" s="176">
        <v>0.21</v>
      </c>
      <c r="K439" s="176">
        <v>0.21</v>
      </c>
      <c r="L439" s="176">
        <v>0.21</v>
      </c>
      <c r="M439" s="176">
        <v>0.21</v>
      </c>
      <c r="N439" s="176">
        <v>0.21</v>
      </c>
      <c r="O439" s="176">
        <v>0.21</v>
      </c>
      <c r="P439" s="176">
        <v>0.21</v>
      </c>
      <c r="Q439" s="176">
        <v>0.21</v>
      </c>
      <c r="R439" s="176">
        <v>0.21</v>
      </c>
      <c r="S439" s="176">
        <v>0.21</v>
      </c>
      <c r="T439" s="176">
        <v>0.21</v>
      </c>
      <c r="U439" s="176">
        <v>0.21</v>
      </c>
      <c r="V439" s="176">
        <v>0.21</v>
      </c>
      <c r="W439" s="176">
        <v>0.21</v>
      </c>
      <c r="X439" s="176">
        <v>0.21</v>
      </c>
      <c r="Y439" s="176">
        <v>0.21</v>
      </c>
      <c r="Z439" s="176">
        <v>0.21</v>
      </c>
      <c r="AA439" s="176">
        <v>0.21</v>
      </c>
      <c r="AB439" s="176">
        <v>0.21</v>
      </c>
      <c r="AC439" s="176">
        <v>0.21</v>
      </c>
      <c r="AD439" s="176">
        <v>0.21</v>
      </c>
      <c r="AE439" s="176">
        <v>0.21</v>
      </c>
      <c r="AF439" s="176">
        <v>0.21</v>
      </c>
      <c r="AG439" s="176">
        <v>0.21</v>
      </c>
      <c r="AH439" s="176">
        <v>0.21</v>
      </c>
      <c r="AI439" s="176">
        <v>0.21</v>
      </c>
      <c r="AU439" s="994">
        <v>4.37</v>
      </c>
    </row>
    <row r="440" spans="1:47" x14ac:dyDescent="0.2">
      <c r="B440" s="820">
        <f>AVERAGE(C429:AI429)</f>
        <v>2.0000000000000007E-2</v>
      </c>
      <c r="AU440" s="994">
        <v>4.38</v>
      </c>
    </row>
    <row r="441" spans="1:47" x14ac:dyDescent="0.2">
      <c r="A441" s="1" t="s">
        <v>512</v>
      </c>
      <c r="B441" s="821">
        <v>0.05</v>
      </c>
      <c r="AU441" s="994">
        <v>4.3899999999999997</v>
      </c>
    </row>
    <row r="442" spans="1:47" x14ac:dyDescent="0.2">
      <c r="AU442" s="994">
        <v>4.4000000000000004</v>
      </c>
    </row>
    <row r="443" spans="1:47" x14ac:dyDescent="0.2">
      <c r="AU443" s="994">
        <v>4.41</v>
      </c>
    </row>
    <row r="444" spans="1:47" x14ac:dyDescent="0.2">
      <c r="AU444" s="994">
        <v>4.42</v>
      </c>
    </row>
    <row r="445" spans="1:47" x14ac:dyDescent="0.2">
      <c r="AU445" s="994">
        <v>4.43</v>
      </c>
    </row>
    <row r="446" spans="1:47" x14ac:dyDescent="0.2">
      <c r="AU446" s="994">
        <v>4.4400000000000004</v>
      </c>
    </row>
    <row r="447" spans="1:47" x14ac:dyDescent="0.2">
      <c r="AU447" s="994">
        <v>4.45</v>
      </c>
    </row>
    <row r="448" spans="1:47" x14ac:dyDescent="0.2">
      <c r="AU448" s="994">
        <v>4.46</v>
      </c>
    </row>
    <row r="449" spans="2:87" x14ac:dyDescent="0.2">
      <c r="AU449" s="994">
        <v>4.47</v>
      </c>
    </row>
    <row r="450" spans="2:87" x14ac:dyDescent="0.2">
      <c r="AU450" s="994">
        <v>4.4800000000000004</v>
      </c>
    </row>
    <row r="451" spans="2:87" x14ac:dyDescent="0.2">
      <c r="AU451" s="994">
        <v>4.49</v>
      </c>
    </row>
    <row r="452" spans="2:87" x14ac:dyDescent="0.2">
      <c r="AU452" s="994">
        <v>4.5</v>
      </c>
    </row>
    <row r="453" spans="2:87" x14ac:dyDescent="0.2">
      <c r="AU453" s="994">
        <v>4.51</v>
      </c>
    </row>
    <row r="454" spans="2:87" x14ac:dyDescent="0.2">
      <c r="AU454" s="994">
        <v>4.5199999999999996</v>
      </c>
    </row>
    <row r="455" spans="2:87" x14ac:dyDescent="0.2">
      <c r="B455" s="994"/>
      <c r="C455" s="994"/>
      <c r="D455" s="994"/>
      <c r="E455" s="994"/>
      <c r="F455" s="994"/>
      <c r="G455" s="994"/>
      <c r="H455" s="994"/>
      <c r="I455" s="994"/>
      <c r="J455" s="994"/>
      <c r="K455" s="994"/>
      <c r="L455" s="994"/>
      <c r="M455" s="994"/>
      <c r="N455" s="994"/>
      <c r="O455" s="994"/>
      <c r="P455" s="994"/>
      <c r="Q455" s="994"/>
      <c r="R455" s="994"/>
      <c r="S455" s="994"/>
      <c r="T455" s="994"/>
      <c r="U455" s="994"/>
      <c r="V455" s="994"/>
      <c r="W455" s="994"/>
      <c r="X455" s="994"/>
      <c r="Y455" s="994"/>
      <c r="Z455" s="994"/>
      <c r="AA455" s="994"/>
      <c r="AB455" s="994"/>
      <c r="AC455" s="994"/>
      <c r="AD455" s="994"/>
      <c r="AE455" s="994"/>
      <c r="AF455" s="994"/>
      <c r="AG455" s="994"/>
      <c r="AH455" s="994"/>
      <c r="AI455" s="994"/>
      <c r="AJ455" s="994"/>
      <c r="AK455" s="994"/>
      <c r="AL455" s="994"/>
      <c r="AM455" s="994"/>
      <c r="AN455" s="994"/>
      <c r="AO455" s="994"/>
      <c r="AP455" s="994"/>
      <c r="AQ455" s="994"/>
      <c r="AR455" s="994"/>
      <c r="AS455" s="994"/>
      <c r="AT455" s="994"/>
      <c r="AU455" s="994">
        <v>4.53</v>
      </c>
      <c r="AV455" s="994"/>
      <c r="AW455" s="994"/>
      <c r="AX455" s="994"/>
      <c r="AY455" s="994"/>
      <c r="AZ455" s="994"/>
      <c r="BA455" s="994"/>
      <c r="BB455" s="994"/>
      <c r="BC455" s="994"/>
      <c r="BD455" s="994"/>
      <c r="BE455" s="994"/>
      <c r="BF455" s="994"/>
      <c r="BG455" s="994"/>
      <c r="BH455" s="994"/>
      <c r="BI455" s="994"/>
      <c r="BJ455" s="994"/>
      <c r="BK455" s="994"/>
      <c r="BL455" s="994"/>
      <c r="BM455" s="994"/>
      <c r="BN455" s="994"/>
      <c r="BO455" s="994"/>
      <c r="BP455" s="994"/>
      <c r="BQ455" s="994"/>
      <c r="BR455" s="994"/>
      <c r="BS455" s="994"/>
      <c r="BT455" s="994"/>
      <c r="BU455" s="994"/>
      <c r="BV455" s="994"/>
      <c r="BW455" s="994"/>
      <c r="BX455" s="994"/>
      <c r="BY455" s="994"/>
      <c r="BZ455" s="994"/>
      <c r="CA455" s="994"/>
      <c r="CB455" s="994"/>
      <c r="CC455" s="994"/>
      <c r="CD455" s="994"/>
      <c r="CE455" s="994"/>
      <c r="CF455" s="994"/>
      <c r="CG455" s="994"/>
      <c r="CH455" s="994"/>
      <c r="CI455" s="994"/>
    </row>
    <row r="456" spans="2:87" x14ac:dyDescent="0.2">
      <c r="B456" s="994"/>
      <c r="C456" s="994"/>
      <c r="D456" s="994"/>
      <c r="E456" s="994"/>
      <c r="F456" s="994"/>
      <c r="G456" s="994"/>
      <c r="H456" s="994"/>
      <c r="I456" s="994"/>
      <c r="J456" s="994"/>
      <c r="K456" s="994"/>
      <c r="L456" s="994"/>
      <c r="M456" s="994"/>
      <c r="N456" s="994"/>
      <c r="O456" s="994"/>
      <c r="P456" s="994"/>
      <c r="Q456" s="994"/>
      <c r="R456" s="994"/>
      <c r="S456" s="994"/>
      <c r="T456" s="994"/>
      <c r="U456" s="994"/>
      <c r="V456" s="994"/>
      <c r="W456" s="994"/>
      <c r="X456" s="994"/>
      <c r="Y456" s="994"/>
      <c r="Z456" s="994"/>
      <c r="AA456" s="994"/>
      <c r="AB456" s="994"/>
      <c r="AC456" s="994"/>
      <c r="AD456" s="994"/>
      <c r="AE456" s="994"/>
      <c r="AF456" s="994"/>
      <c r="AG456" s="994"/>
      <c r="AH456" s="994"/>
      <c r="AI456" s="994"/>
      <c r="AJ456" s="994"/>
      <c r="AK456" s="994"/>
      <c r="AL456" s="994"/>
      <c r="AM456" s="994"/>
      <c r="AN456" s="994"/>
      <c r="AO456" s="994"/>
      <c r="AP456" s="994"/>
      <c r="AQ456" s="994"/>
      <c r="AR456" s="994"/>
      <c r="AS456" s="994"/>
      <c r="AT456" s="994"/>
      <c r="AU456" s="994">
        <v>4.54</v>
      </c>
      <c r="AV456" s="994"/>
      <c r="AW456" s="994"/>
      <c r="AX456" s="994"/>
      <c r="AY456" s="994"/>
      <c r="AZ456" s="994"/>
      <c r="BA456" s="994"/>
      <c r="BB456" s="994"/>
      <c r="BC456" s="994"/>
      <c r="BD456" s="994"/>
      <c r="BE456" s="994"/>
      <c r="BF456" s="994"/>
      <c r="BG456" s="994"/>
      <c r="BH456" s="994"/>
      <c r="BI456" s="994"/>
      <c r="BJ456" s="994"/>
      <c r="BK456" s="994"/>
      <c r="BL456" s="994"/>
      <c r="BM456" s="994"/>
      <c r="BN456" s="994"/>
      <c r="BO456" s="994"/>
      <c r="BP456" s="994"/>
      <c r="BQ456" s="994"/>
      <c r="BR456" s="994"/>
      <c r="BS456" s="994"/>
      <c r="BT456" s="994"/>
      <c r="BU456" s="994"/>
      <c r="BV456" s="994"/>
      <c r="BW456" s="994"/>
      <c r="BX456" s="994"/>
      <c r="BY456" s="994"/>
      <c r="BZ456" s="994"/>
      <c r="CA456" s="994"/>
      <c r="CB456" s="994"/>
      <c r="CC456" s="994"/>
      <c r="CD456" s="994"/>
      <c r="CE456" s="994"/>
      <c r="CF456" s="994"/>
      <c r="CG456" s="994"/>
      <c r="CH456" s="994"/>
      <c r="CI456" s="994"/>
    </row>
    <row r="457" spans="2:87" x14ac:dyDescent="0.2">
      <c r="B457" s="994"/>
      <c r="C457" s="994"/>
      <c r="D457" s="994"/>
      <c r="E457" s="994"/>
      <c r="F457" s="994"/>
      <c r="G457" s="994"/>
      <c r="H457" s="994"/>
      <c r="I457" s="994"/>
      <c r="J457" s="994"/>
      <c r="K457" s="994"/>
      <c r="L457" s="994"/>
      <c r="M457" s="994"/>
      <c r="N457" s="994"/>
      <c r="O457" s="994"/>
      <c r="P457" s="994"/>
      <c r="Q457" s="994"/>
      <c r="R457" s="994"/>
      <c r="S457" s="994"/>
      <c r="T457" s="994"/>
      <c r="U457" s="994"/>
      <c r="V457" s="994"/>
      <c r="W457" s="994"/>
      <c r="X457" s="994"/>
      <c r="Y457" s="994"/>
      <c r="Z457" s="994"/>
      <c r="AA457" s="994"/>
      <c r="AB457" s="994"/>
      <c r="AC457" s="994"/>
      <c r="AD457" s="994"/>
      <c r="AE457" s="994"/>
      <c r="AF457" s="994"/>
      <c r="AG457" s="994"/>
      <c r="AH457" s="994"/>
      <c r="AI457" s="994"/>
      <c r="AJ457" s="994"/>
      <c r="AK457" s="994"/>
      <c r="AL457" s="994"/>
      <c r="AM457" s="994"/>
      <c r="AN457" s="994"/>
      <c r="AO457" s="994"/>
      <c r="AP457" s="994"/>
      <c r="AQ457" s="994"/>
      <c r="AR457" s="994"/>
      <c r="AS457" s="994"/>
      <c r="AT457" s="994"/>
      <c r="AU457" s="994">
        <v>4.55</v>
      </c>
      <c r="AV457" s="994"/>
      <c r="AW457" s="994"/>
      <c r="AX457" s="994"/>
      <c r="AY457" s="994"/>
      <c r="AZ457" s="994"/>
      <c r="BA457" s="994"/>
      <c r="BB457" s="994"/>
      <c r="BC457" s="994"/>
      <c r="BD457" s="994"/>
      <c r="BE457" s="994"/>
      <c r="BF457" s="994"/>
      <c r="BG457" s="994"/>
      <c r="BH457" s="994"/>
      <c r="BI457" s="994"/>
      <c r="BJ457" s="994"/>
      <c r="BK457" s="994"/>
      <c r="BL457" s="994"/>
      <c r="BM457" s="994"/>
      <c r="BN457" s="994"/>
      <c r="BO457" s="994"/>
      <c r="BP457" s="994"/>
      <c r="BQ457" s="994"/>
      <c r="BR457" s="994"/>
      <c r="BS457" s="994"/>
      <c r="BT457" s="994"/>
      <c r="BU457" s="994"/>
      <c r="BV457" s="994"/>
      <c r="BW457" s="994"/>
      <c r="BX457" s="994"/>
      <c r="BY457" s="994"/>
      <c r="BZ457" s="994"/>
      <c r="CA457" s="994"/>
      <c r="CB457" s="994"/>
      <c r="CC457" s="994"/>
      <c r="CD457" s="994"/>
      <c r="CE457" s="994"/>
      <c r="CF457" s="994"/>
      <c r="CG457" s="994"/>
      <c r="CH457" s="994"/>
      <c r="CI457" s="994"/>
    </row>
    <row r="458" spans="2:87" x14ac:dyDescent="0.2">
      <c r="B458" s="994"/>
      <c r="C458" s="994"/>
      <c r="D458" s="994"/>
      <c r="E458" s="994"/>
      <c r="F458" s="994"/>
      <c r="G458" s="994"/>
      <c r="H458" s="994"/>
      <c r="I458" s="994"/>
      <c r="J458" s="994"/>
      <c r="K458" s="994"/>
      <c r="L458" s="994"/>
      <c r="M458" s="994"/>
      <c r="N458" s="994"/>
      <c r="O458" s="994"/>
      <c r="P458" s="994"/>
      <c r="Q458" s="994"/>
      <c r="R458" s="994"/>
      <c r="S458" s="994"/>
      <c r="T458" s="994"/>
      <c r="U458" s="994"/>
      <c r="V458" s="994"/>
      <c r="W458" s="994"/>
      <c r="X458" s="994"/>
      <c r="Y458" s="994"/>
      <c r="Z458" s="994"/>
      <c r="AA458" s="994"/>
      <c r="AB458" s="994"/>
      <c r="AC458" s="994"/>
      <c r="AD458" s="994"/>
      <c r="AE458" s="994"/>
      <c r="AF458" s="994"/>
      <c r="AG458" s="994"/>
      <c r="AH458" s="994"/>
      <c r="AI458" s="994"/>
      <c r="AJ458" s="994"/>
      <c r="AK458" s="994"/>
      <c r="AL458" s="994"/>
      <c r="AM458" s="994"/>
      <c r="AN458" s="994"/>
      <c r="AO458" s="994"/>
      <c r="AP458" s="994"/>
      <c r="AQ458" s="994"/>
      <c r="AR458" s="994"/>
      <c r="AS458" s="994"/>
      <c r="AT458" s="994"/>
      <c r="AU458" s="994">
        <v>4.5599999999999996</v>
      </c>
      <c r="AV458" s="994"/>
      <c r="AW458" s="994"/>
      <c r="AX458" s="994"/>
      <c r="AY458" s="994"/>
      <c r="AZ458" s="994"/>
      <c r="BA458" s="994"/>
      <c r="BB458" s="994"/>
      <c r="BC458" s="994"/>
      <c r="BD458" s="994"/>
      <c r="BE458" s="994"/>
      <c r="BF458" s="994"/>
      <c r="BG458" s="994"/>
      <c r="BH458" s="994"/>
      <c r="BI458" s="994"/>
      <c r="BJ458" s="994"/>
      <c r="BK458" s="994"/>
      <c r="BL458" s="994"/>
      <c r="BM458" s="994"/>
      <c r="BN458" s="994"/>
      <c r="BO458" s="994"/>
      <c r="BP458" s="994"/>
      <c r="BQ458" s="994"/>
      <c r="BR458" s="994"/>
      <c r="BS458" s="994"/>
      <c r="BT458" s="994"/>
      <c r="BU458" s="994"/>
      <c r="BV458" s="994"/>
      <c r="BW458" s="994"/>
      <c r="BX458" s="994"/>
      <c r="BY458" s="994"/>
      <c r="BZ458" s="994"/>
      <c r="CA458" s="994"/>
      <c r="CB458" s="994"/>
      <c r="CC458" s="994"/>
      <c r="CD458" s="994"/>
      <c r="CE458" s="994"/>
      <c r="CF458" s="994"/>
      <c r="CG458" s="994"/>
      <c r="CH458" s="994"/>
      <c r="CI458" s="994"/>
    </row>
    <row r="459" spans="2:87" x14ac:dyDescent="0.2">
      <c r="B459" s="994"/>
      <c r="C459" s="994"/>
      <c r="D459" s="994"/>
      <c r="E459" s="994"/>
      <c r="F459" s="994"/>
      <c r="G459" s="994"/>
      <c r="H459" s="994"/>
      <c r="I459" s="994"/>
      <c r="J459" s="994"/>
      <c r="K459" s="994"/>
      <c r="L459" s="994"/>
      <c r="M459" s="994"/>
      <c r="N459" s="994"/>
      <c r="O459" s="994"/>
      <c r="P459" s="994"/>
      <c r="Q459" s="994"/>
      <c r="R459" s="994"/>
      <c r="S459" s="994"/>
      <c r="T459" s="994"/>
      <c r="U459" s="994"/>
      <c r="V459" s="994"/>
      <c r="W459" s="994"/>
      <c r="X459" s="994"/>
      <c r="Y459" s="994"/>
      <c r="Z459" s="994"/>
      <c r="AA459" s="994"/>
      <c r="AB459" s="994"/>
      <c r="AC459" s="994"/>
      <c r="AD459" s="994"/>
      <c r="AE459" s="994"/>
      <c r="AF459" s="994"/>
      <c r="AG459" s="994"/>
      <c r="AH459" s="994"/>
      <c r="AI459" s="994"/>
      <c r="AJ459" s="994"/>
      <c r="AK459" s="994"/>
      <c r="AL459" s="994"/>
      <c r="AM459" s="994"/>
      <c r="AN459" s="994"/>
      <c r="AO459" s="994"/>
      <c r="AP459" s="994"/>
      <c r="AQ459" s="994"/>
      <c r="AR459" s="994"/>
      <c r="AS459" s="994"/>
      <c r="AT459" s="994"/>
      <c r="AU459" s="994">
        <v>4.57</v>
      </c>
      <c r="AV459" s="994"/>
      <c r="AW459" s="994"/>
      <c r="AX459" s="994"/>
      <c r="AY459" s="994"/>
      <c r="AZ459" s="994"/>
      <c r="BA459" s="994"/>
      <c r="BB459" s="994"/>
      <c r="BC459" s="994"/>
      <c r="BD459" s="994"/>
      <c r="BE459" s="994"/>
      <c r="BF459" s="994"/>
      <c r="BG459" s="994"/>
      <c r="BH459" s="994"/>
      <c r="BI459" s="994"/>
      <c r="BJ459" s="994"/>
      <c r="BK459" s="994"/>
      <c r="BL459" s="994"/>
      <c r="BM459" s="994"/>
      <c r="BN459" s="994"/>
      <c r="BO459" s="994"/>
      <c r="BP459" s="994"/>
      <c r="BQ459" s="994"/>
      <c r="BR459" s="994"/>
      <c r="BS459" s="994"/>
      <c r="BT459" s="994"/>
      <c r="BU459" s="994"/>
      <c r="BV459" s="994"/>
      <c r="BW459" s="994"/>
      <c r="BX459" s="994"/>
      <c r="BY459" s="994"/>
      <c r="BZ459" s="994"/>
      <c r="CA459" s="994"/>
      <c r="CB459" s="994"/>
      <c r="CC459" s="994"/>
      <c r="CD459" s="994"/>
      <c r="CE459" s="994"/>
      <c r="CF459" s="994"/>
      <c r="CG459" s="994"/>
      <c r="CH459" s="994"/>
      <c r="CI459" s="994"/>
    </row>
    <row r="460" spans="2:87" x14ac:dyDescent="0.2">
      <c r="B460" s="994"/>
      <c r="C460" s="994"/>
      <c r="D460" s="994"/>
      <c r="E460" s="994"/>
      <c r="F460" s="994"/>
      <c r="G460" s="994"/>
      <c r="H460" s="994"/>
      <c r="I460" s="994"/>
      <c r="J460" s="994"/>
      <c r="K460" s="994"/>
      <c r="L460" s="994"/>
      <c r="M460" s="994"/>
      <c r="N460" s="994"/>
      <c r="O460" s="994"/>
      <c r="P460" s="994"/>
      <c r="Q460" s="994"/>
      <c r="R460" s="994"/>
      <c r="S460" s="994"/>
      <c r="T460" s="994"/>
      <c r="U460" s="994"/>
      <c r="V460" s="994"/>
      <c r="W460" s="994"/>
      <c r="X460" s="994"/>
      <c r="Y460" s="994"/>
      <c r="Z460" s="994"/>
      <c r="AA460" s="994"/>
      <c r="AB460" s="994"/>
      <c r="AC460" s="994"/>
      <c r="AD460" s="994"/>
      <c r="AE460" s="994"/>
      <c r="AF460" s="994"/>
      <c r="AG460" s="994"/>
      <c r="AH460" s="994"/>
      <c r="AI460" s="994"/>
      <c r="AJ460" s="994"/>
      <c r="AK460" s="994"/>
      <c r="AL460" s="994"/>
      <c r="AM460" s="994"/>
      <c r="AN460" s="994"/>
      <c r="AO460" s="994"/>
      <c r="AP460" s="994"/>
      <c r="AQ460" s="994"/>
      <c r="AR460" s="994"/>
      <c r="AS460" s="994"/>
      <c r="AT460" s="994"/>
      <c r="AU460" s="994">
        <v>4.58</v>
      </c>
      <c r="AV460" s="994"/>
      <c r="AW460" s="994"/>
      <c r="AX460" s="994"/>
      <c r="AY460" s="994"/>
      <c r="AZ460" s="994"/>
      <c r="BA460" s="994"/>
      <c r="BB460" s="994"/>
      <c r="BC460" s="994"/>
      <c r="BD460" s="994"/>
      <c r="BE460" s="994"/>
      <c r="BF460" s="994"/>
      <c r="BG460" s="994"/>
      <c r="BH460" s="994"/>
      <c r="BI460" s="994"/>
      <c r="BJ460" s="994"/>
      <c r="BK460" s="994"/>
      <c r="BL460" s="994"/>
      <c r="BM460" s="994"/>
      <c r="BN460" s="994"/>
      <c r="BO460" s="994"/>
      <c r="BP460" s="994"/>
      <c r="BQ460" s="994"/>
      <c r="BR460" s="994"/>
      <c r="BS460" s="994"/>
      <c r="BT460" s="994"/>
      <c r="BU460" s="994"/>
      <c r="BV460" s="994"/>
      <c r="BW460" s="994"/>
      <c r="BX460" s="994"/>
      <c r="BY460" s="994"/>
      <c r="BZ460" s="994"/>
      <c r="CA460" s="994"/>
      <c r="CB460" s="994"/>
      <c r="CC460" s="994"/>
      <c r="CD460" s="994"/>
      <c r="CE460" s="994"/>
      <c r="CF460" s="994"/>
      <c r="CG460" s="994"/>
      <c r="CH460" s="994"/>
      <c r="CI460" s="994"/>
    </row>
    <row r="461" spans="2:87" x14ac:dyDescent="0.2">
      <c r="B461" s="994"/>
      <c r="C461" s="994"/>
      <c r="D461" s="994"/>
      <c r="E461" s="994"/>
      <c r="F461" s="994"/>
      <c r="G461" s="994"/>
      <c r="H461" s="994"/>
      <c r="I461" s="994"/>
      <c r="J461" s="994"/>
      <c r="K461" s="994"/>
      <c r="L461" s="994"/>
      <c r="M461" s="994"/>
      <c r="N461" s="994"/>
      <c r="O461" s="994"/>
      <c r="P461" s="994"/>
      <c r="Q461" s="994"/>
      <c r="R461" s="994"/>
      <c r="S461" s="994"/>
      <c r="T461" s="994"/>
      <c r="U461" s="994"/>
      <c r="V461" s="994"/>
      <c r="W461" s="994"/>
      <c r="X461" s="994"/>
      <c r="Y461" s="994"/>
      <c r="Z461" s="994"/>
      <c r="AA461" s="994"/>
      <c r="AB461" s="994"/>
      <c r="AC461" s="994"/>
      <c r="AD461" s="994"/>
      <c r="AE461" s="994"/>
      <c r="AF461" s="994"/>
      <c r="AG461" s="994"/>
      <c r="AH461" s="994"/>
      <c r="AI461" s="994"/>
      <c r="AJ461" s="994"/>
      <c r="AK461" s="994"/>
      <c r="AL461" s="994"/>
      <c r="AM461" s="994"/>
      <c r="AN461" s="994"/>
      <c r="AO461" s="994"/>
      <c r="AP461" s="994"/>
      <c r="AQ461" s="994"/>
      <c r="AR461" s="994"/>
      <c r="AS461" s="994"/>
      <c r="AT461" s="994"/>
      <c r="AU461" s="994">
        <v>4.59</v>
      </c>
      <c r="AV461" s="994"/>
      <c r="AW461" s="994"/>
      <c r="AX461" s="994"/>
      <c r="AY461" s="994"/>
      <c r="AZ461" s="994"/>
      <c r="BA461" s="994"/>
      <c r="BB461" s="994"/>
      <c r="BC461" s="994"/>
      <c r="BD461" s="994"/>
      <c r="BE461" s="994"/>
      <c r="BF461" s="994"/>
      <c r="BG461" s="994"/>
      <c r="BH461" s="994"/>
      <c r="BI461" s="994"/>
      <c r="BJ461" s="994"/>
      <c r="BK461" s="994"/>
      <c r="BL461" s="994"/>
      <c r="BM461" s="994"/>
      <c r="BN461" s="994"/>
      <c r="BO461" s="994"/>
      <c r="BP461" s="994"/>
      <c r="BQ461" s="994"/>
      <c r="BR461" s="994"/>
      <c r="BS461" s="994"/>
      <c r="BT461" s="994"/>
      <c r="BU461" s="994"/>
      <c r="BV461" s="994"/>
      <c r="BW461" s="994"/>
      <c r="BX461" s="994"/>
      <c r="BY461" s="994"/>
      <c r="BZ461" s="994"/>
      <c r="CA461" s="994"/>
      <c r="CB461" s="994"/>
      <c r="CC461" s="994"/>
      <c r="CD461" s="994"/>
      <c r="CE461" s="994"/>
      <c r="CF461" s="994"/>
      <c r="CG461" s="994"/>
      <c r="CH461" s="994"/>
      <c r="CI461" s="994"/>
    </row>
    <row r="462" spans="2:87" x14ac:dyDescent="0.2">
      <c r="B462" s="994"/>
      <c r="C462" s="994"/>
      <c r="D462" s="994"/>
      <c r="E462" s="994"/>
      <c r="F462" s="994"/>
      <c r="G462" s="994"/>
      <c r="H462" s="994"/>
      <c r="I462" s="994"/>
      <c r="J462" s="994"/>
      <c r="K462" s="994"/>
      <c r="L462" s="994"/>
      <c r="M462" s="994"/>
      <c r="N462" s="994"/>
      <c r="O462" s="994"/>
      <c r="P462" s="994"/>
      <c r="Q462" s="994"/>
      <c r="R462" s="994"/>
      <c r="S462" s="994"/>
      <c r="T462" s="994"/>
      <c r="U462" s="994"/>
      <c r="V462" s="994"/>
      <c r="W462" s="994"/>
      <c r="X462" s="994"/>
      <c r="Y462" s="994"/>
      <c r="Z462" s="994"/>
      <c r="AA462" s="994"/>
      <c r="AB462" s="994"/>
      <c r="AC462" s="994"/>
      <c r="AD462" s="994"/>
      <c r="AE462" s="994"/>
      <c r="AF462" s="994"/>
      <c r="AG462" s="994"/>
      <c r="AH462" s="994"/>
      <c r="AI462" s="994"/>
      <c r="AJ462" s="994"/>
      <c r="AK462" s="994"/>
      <c r="AL462" s="994"/>
      <c r="AM462" s="994"/>
      <c r="AN462" s="994"/>
      <c r="AO462" s="994"/>
      <c r="AP462" s="994"/>
      <c r="AQ462" s="994"/>
      <c r="AR462" s="994"/>
      <c r="AS462" s="994"/>
      <c r="AT462" s="994"/>
      <c r="AU462" s="994">
        <v>4.5999999999999996</v>
      </c>
      <c r="AV462" s="994"/>
      <c r="AW462" s="994"/>
      <c r="AX462" s="994"/>
      <c r="AY462" s="994"/>
      <c r="AZ462" s="994"/>
      <c r="BA462" s="994"/>
      <c r="BB462" s="994"/>
      <c r="BC462" s="994"/>
      <c r="BD462" s="994"/>
      <c r="BE462" s="994"/>
      <c r="BF462" s="994"/>
      <c r="BG462" s="994"/>
      <c r="BH462" s="994"/>
      <c r="BI462" s="994"/>
      <c r="BJ462" s="994"/>
      <c r="BK462" s="994"/>
      <c r="BL462" s="994"/>
      <c r="BM462" s="994"/>
      <c r="BN462" s="994"/>
      <c r="BO462" s="994"/>
      <c r="BP462" s="994"/>
      <c r="BQ462" s="994"/>
      <c r="BR462" s="994"/>
      <c r="BS462" s="994"/>
      <c r="BT462" s="994"/>
      <c r="BU462" s="994"/>
      <c r="BV462" s="994"/>
      <c r="BW462" s="994"/>
      <c r="BX462" s="994"/>
      <c r="BY462" s="994"/>
      <c r="BZ462" s="994"/>
      <c r="CA462" s="994"/>
      <c r="CB462" s="994"/>
      <c r="CC462" s="994"/>
      <c r="CD462" s="994"/>
      <c r="CE462" s="994"/>
      <c r="CF462" s="994"/>
      <c r="CG462" s="994"/>
      <c r="CH462" s="994"/>
      <c r="CI462" s="994"/>
    </row>
    <row r="463" spans="2:87" x14ac:dyDescent="0.2">
      <c r="B463" s="994"/>
      <c r="C463" s="994"/>
      <c r="D463" s="994"/>
      <c r="E463" s="994"/>
      <c r="F463" s="994"/>
      <c r="G463" s="994"/>
      <c r="H463" s="994"/>
      <c r="I463" s="994"/>
      <c r="J463" s="994"/>
      <c r="K463" s="994"/>
      <c r="L463" s="994"/>
      <c r="M463" s="994"/>
      <c r="N463" s="994"/>
      <c r="O463" s="994"/>
      <c r="P463" s="994"/>
      <c r="Q463" s="994"/>
      <c r="R463" s="994"/>
      <c r="S463" s="994"/>
      <c r="T463" s="994"/>
      <c r="U463" s="994"/>
      <c r="V463" s="994"/>
      <c r="W463" s="994"/>
      <c r="X463" s="994"/>
      <c r="Y463" s="994"/>
      <c r="Z463" s="994"/>
      <c r="AA463" s="994"/>
      <c r="AB463" s="994"/>
      <c r="AC463" s="994"/>
      <c r="AD463" s="994"/>
      <c r="AE463" s="994"/>
      <c r="AF463" s="994"/>
      <c r="AG463" s="994"/>
      <c r="AH463" s="994"/>
      <c r="AI463" s="994"/>
      <c r="AJ463" s="994"/>
      <c r="AK463" s="994"/>
      <c r="AL463" s="994"/>
      <c r="AM463" s="994"/>
      <c r="AN463" s="994"/>
      <c r="AO463" s="994"/>
      <c r="AP463" s="994"/>
      <c r="AQ463" s="994"/>
      <c r="AR463" s="994"/>
      <c r="AS463" s="994"/>
      <c r="AT463" s="994"/>
      <c r="AU463" s="994">
        <v>4.6100000000000003</v>
      </c>
      <c r="AV463" s="994"/>
      <c r="AW463" s="994"/>
      <c r="AX463" s="994"/>
      <c r="AY463" s="994"/>
      <c r="AZ463" s="994"/>
      <c r="BA463" s="994"/>
      <c r="BB463" s="994"/>
      <c r="BC463" s="994"/>
      <c r="BD463" s="994"/>
      <c r="BE463" s="994"/>
      <c r="BF463" s="994"/>
      <c r="BG463" s="994"/>
      <c r="BH463" s="994"/>
      <c r="BI463" s="994"/>
      <c r="BJ463" s="994"/>
      <c r="BK463" s="994"/>
      <c r="BL463" s="994"/>
      <c r="BM463" s="994"/>
      <c r="BN463" s="994"/>
      <c r="BO463" s="994"/>
      <c r="BP463" s="994"/>
      <c r="BQ463" s="994"/>
      <c r="BR463" s="994"/>
      <c r="BS463" s="994"/>
      <c r="BT463" s="994"/>
      <c r="BU463" s="994"/>
      <c r="BV463" s="994"/>
      <c r="BW463" s="994"/>
      <c r="BX463" s="994"/>
      <c r="BY463" s="994"/>
      <c r="BZ463" s="994"/>
      <c r="CA463" s="994"/>
      <c r="CB463" s="994"/>
      <c r="CC463" s="994"/>
      <c r="CD463" s="994"/>
      <c r="CE463" s="994"/>
      <c r="CF463" s="994"/>
      <c r="CG463" s="994"/>
      <c r="CH463" s="994"/>
      <c r="CI463" s="994"/>
    </row>
    <row r="464" spans="2:87" x14ac:dyDescent="0.2">
      <c r="B464" s="994"/>
      <c r="C464" s="994"/>
      <c r="D464" s="994"/>
      <c r="E464" s="994"/>
      <c r="F464" s="994"/>
      <c r="G464" s="994"/>
      <c r="H464" s="994"/>
      <c r="I464" s="994"/>
      <c r="J464" s="994"/>
      <c r="K464" s="994"/>
      <c r="L464" s="994"/>
      <c r="M464" s="994"/>
      <c r="N464" s="994"/>
      <c r="O464" s="994"/>
      <c r="P464" s="994"/>
      <c r="Q464" s="994"/>
      <c r="R464" s="994"/>
      <c r="S464" s="994"/>
      <c r="T464" s="994"/>
      <c r="U464" s="994"/>
      <c r="V464" s="994"/>
      <c r="W464" s="994"/>
      <c r="X464" s="994"/>
      <c r="Y464" s="994"/>
      <c r="Z464" s="994"/>
      <c r="AA464" s="994"/>
      <c r="AB464" s="994"/>
      <c r="AC464" s="994"/>
      <c r="AD464" s="994"/>
      <c r="AE464" s="994"/>
      <c r="AF464" s="994"/>
      <c r="AG464" s="994"/>
      <c r="AH464" s="994"/>
      <c r="AI464" s="994"/>
      <c r="AJ464" s="994"/>
      <c r="AK464" s="994"/>
      <c r="AL464" s="994"/>
      <c r="AM464" s="994"/>
      <c r="AN464" s="994"/>
      <c r="AO464" s="994"/>
      <c r="AP464" s="994"/>
      <c r="AQ464" s="994"/>
      <c r="AR464" s="994"/>
      <c r="AS464" s="994"/>
      <c r="AT464" s="994"/>
      <c r="AU464" s="994">
        <v>4.62</v>
      </c>
      <c r="AV464" s="994"/>
      <c r="AW464" s="994"/>
      <c r="AX464" s="994"/>
      <c r="AY464" s="994"/>
      <c r="AZ464" s="994"/>
      <c r="BA464" s="994"/>
      <c r="BB464" s="994"/>
      <c r="BC464" s="994"/>
      <c r="BD464" s="994"/>
      <c r="BE464" s="994"/>
      <c r="BF464" s="994"/>
      <c r="BG464" s="994"/>
      <c r="BH464" s="994"/>
      <c r="BI464" s="994"/>
      <c r="BJ464" s="994"/>
      <c r="BK464" s="994"/>
      <c r="BL464" s="994"/>
      <c r="BM464" s="994"/>
      <c r="BN464" s="994"/>
      <c r="BO464" s="994"/>
      <c r="BP464" s="994"/>
      <c r="BQ464" s="994"/>
      <c r="BR464" s="994"/>
      <c r="BS464" s="994"/>
      <c r="BT464" s="994"/>
      <c r="BU464" s="994"/>
      <c r="BV464" s="994"/>
      <c r="BW464" s="994"/>
      <c r="BX464" s="994"/>
      <c r="BY464" s="994"/>
      <c r="BZ464" s="994"/>
      <c r="CA464" s="994"/>
      <c r="CB464" s="994"/>
      <c r="CC464" s="994"/>
      <c r="CD464" s="994"/>
      <c r="CE464" s="994"/>
      <c r="CF464" s="994"/>
      <c r="CG464" s="994"/>
      <c r="CH464" s="994"/>
      <c r="CI464" s="994"/>
    </row>
    <row r="465" spans="2:87" x14ac:dyDescent="0.2">
      <c r="B465" s="994"/>
      <c r="C465" s="994"/>
      <c r="D465" s="994"/>
      <c r="E465" s="994"/>
      <c r="F465" s="994"/>
      <c r="G465" s="994"/>
      <c r="H465" s="994"/>
      <c r="I465" s="994"/>
      <c r="J465" s="994"/>
      <c r="K465" s="994"/>
      <c r="L465" s="994"/>
      <c r="M465" s="994"/>
      <c r="N465" s="994"/>
      <c r="O465" s="994"/>
      <c r="P465" s="994"/>
      <c r="Q465" s="994"/>
      <c r="R465" s="994"/>
      <c r="S465" s="994"/>
      <c r="T465" s="994"/>
      <c r="U465" s="994"/>
      <c r="V465" s="994"/>
      <c r="W465" s="994"/>
      <c r="X465" s="994"/>
      <c r="Y465" s="994"/>
      <c r="Z465" s="994"/>
      <c r="AA465" s="994"/>
      <c r="AB465" s="994"/>
      <c r="AC465" s="994"/>
      <c r="AD465" s="994"/>
      <c r="AE465" s="994"/>
      <c r="AF465" s="994"/>
      <c r="AG465" s="994"/>
      <c r="AH465" s="994"/>
      <c r="AI465" s="994"/>
      <c r="AJ465" s="994"/>
      <c r="AK465" s="994"/>
      <c r="AL465" s="994"/>
      <c r="AM465" s="994"/>
      <c r="AN465" s="994"/>
      <c r="AO465" s="994"/>
      <c r="AP465" s="994"/>
      <c r="AQ465" s="994"/>
      <c r="AR465" s="994"/>
      <c r="AS465" s="994"/>
      <c r="AT465" s="994"/>
      <c r="AU465" s="994">
        <v>4.63</v>
      </c>
      <c r="AV465" s="994"/>
      <c r="AW465" s="994"/>
      <c r="AX465" s="994"/>
      <c r="AY465" s="994"/>
      <c r="AZ465" s="994"/>
      <c r="BA465" s="994"/>
      <c r="BB465" s="994"/>
      <c r="BC465" s="994"/>
      <c r="BD465" s="994"/>
      <c r="BE465" s="994"/>
      <c r="BF465" s="994"/>
      <c r="BG465" s="994"/>
      <c r="BH465" s="994"/>
      <c r="BI465" s="994"/>
      <c r="BJ465" s="994"/>
      <c r="BK465" s="994"/>
      <c r="BL465" s="994"/>
      <c r="BM465" s="994"/>
      <c r="BN465" s="994"/>
      <c r="BO465" s="994"/>
      <c r="BP465" s="994"/>
      <c r="BQ465" s="994"/>
      <c r="BR465" s="994"/>
      <c r="BS465" s="994"/>
      <c r="BT465" s="994"/>
      <c r="BU465" s="994"/>
      <c r="BV465" s="994"/>
      <c r="BW465" s="994"/>
      <c r="BX465" s="994"/>
      <c r="BY465" s="994"/>
      <c r="BZ465" s="994"/>
      <c r="CA465" s="994"/>
      <c r="CB465" s="994"/>
      <c r="CC465" s="994"/>
      <c r="CD465" s="994"/>
      <c r="CE465" s="994"/>
      <c r="CF465" s="994"/>
      <c r="CG465" s="994"/>
      <c r="CH465" s="994"/>
      <c r="CI465" s="994"/>
    </row>
    <row r="466" spans="2:87" x14ac:dyDescent="0.2">
      <c r="B466" s="994"/>
      <c r="C466" s="994"/>
      <c r="D466" s="994"/>
      <c r="E466" s="994"/>
      <c r="F466" s="994"/>
      <c r="G466" s="994"/>
      <c r="H466" s="994"/>
      <c r="I466" s="994"/>
      <c r="J466" s="994"/>
      <c r="K466" s="994"/>
      <c r="L466" s="994"/>
      <c r="M466" s="994"/>
      <c r="N466" s="994"/>
      <c r="O466" s="994"/>
      <c r="P466" s="994"/>
      <c r="Q466" s="994"/>
      <c r="R466" s="994"/>
      <c r="S466" s="994"/>
      <c r="T466" s="994"/>
      <c r="U466" s="994"/>
      <c r="V466" s="994"/>
      <c r="W466" s="994"/>
      <c r="X466" s="994"/>
      <c r="Y466" s="994"/>
      <c r="Z466" s="994"/>
      <c r="AA466" s="994"/>
      <c r="AB466" s="994"/>
      <c r="AC466" s="994"/>
      <c r="AD466" s="994"/>
      <c r="AE466" s="994"/>
      <c r="AF466" s="994"/>
      <c r="AG466" s="994"/>
      <c r="AH466" s="994"/>
      <c r="AI466" s="994"/>
      <c r="AJ466" s="994"/>
      <c r="AK466" s="994"/>
      <c r="AL466" s="994"/>
      <c r="AM466" s="994"/>
      <c r="AN466" s="994"/>
      <c r="AO466" s="994"/>
      <c r="AP466" s="994"/>
      <c r="AQ466" s="994"/>
      <c r="AR466" s="994"/>
      <c r="AS466" s="994"/>
      <c r="AT466" s="994"/>
      <c r="AU466" s="994">
        <v>4.6399999999999997</v>
      </c>
      <c r="AV466" s="994"/>
      <c r="AW466" s="994"/>
      <c r="AX466" s="994"/>
      <c r="AY466" s="994"/>
      <c r="AZ466" s="994"/>
      <c r="BA466" s="994"/>
      <c r="BB466" s="994"/>
      <c r="BC466" s="994"/>
      <c r="BD466" s="994"/>
      <c r="BE466" s="994"/>
      <c r="BF466" s="994"/>
      <c r="BG466" s="994"/>
      <c r="BH466" s="994"/>
      <c r="BI466" s="994"/>
      <c r="BJ466" s="994"/>
      <c r="BK466" s="994"/>
      <c r="BL466" s="994"/>
      <c r="BM466" s="994"/>
      <c r="BN466" s="994"/>
      <c r="BO466" s="994"/>
      <c r="BP466" s="994"/>
      <c r="BQ466" s="994"/>
      <c r="BR466" s="994"/>
      <c r="BS466" s="994"/>
      <c r="BT466" s="994"/>
      <c r="BU466" s="994"/>
      <c r="BV466" s="994"/>
      <c r="BW466" s="994"/>
      <c r="BX466" s="994"/>
      <c r="BY466" s="994"/>
      <c r="BZ466" s="994"/>
      <c r="CA466" s="994"/>
      <c r="CB466" s="994"/>
      <c r="CC466" s="994"/>
      <c r="CD466" s="994"/>
      <c r="CE466" s="994"/>
      <c r="CF466" s="994"/>
      <c r="CG466" s="994"/>
      <c r="CH466" s="994"/>
      <c r="CI466" s="994"/>
    </row>
    <row r="467" spans="2:87" x14ac:dyDescent="0.2">
      <c r="B467" s="994"/>
      <c r="C467" s="994"/>
      <c r="D467" s="994"/>
      <c r="E467" s="994"/>
      <c r="F467" s="994"/>
      <c r="G467" s="994"/>
      <c r="H467" s="994"/>
      <c r="I467" s="994"/>
      <c r="J467" s="994"/>
      <c r="K467" s="994"/>
      <c r="L467" s="994"/>
      <c r="M467" s="994"/>
      <c r="N467" s="994"/>
      <c r="O467" s="994"/>
      <c r="P467" s="994"/>
      <c r="Q467" s="994"/>
      <c r="R467" s="994"/>
      <c r="S467" s="994"/>
      <c r="T467" s="994"/>
      <c r="U467" s="994"/>
      <c r="V467" s="994"/>
      <c r="W467" s="994"/>
      <c r="X467" s="994"/>
      <c r="Y467" s="994"/>
      <c r="Z467" s="994"/>
      <c r="AA467" s="994"/>
      <c r="AB467" s="994"/>
      <c r="AC467" s="994"/>
      <c r="AD467" s="994"/>
      <c r="AE467" s="994"/>
      <c r="AF467" s="994"/>
      <c r="AG467" s="994"/>
      <c r="AH467" s="994"/>
      <c r="AI467" s="994"/>
      <c r="AJ467" s="994"/>
      <c r="AK467" s="994"/>
      <c r="AL467" s="994"/>
      <c r="AM467" s="994"/>
      <c r="AN467" s="994"/>
      <c r="AO467" s="994"/>
      <c r="AP467" s="994"/>
      <c r="AQ467" s="994"/>
      <c r="AR467" s="994"/>
      <c r="AS467" s="994"/>
      <c r="AT467" s="994"/>
      <c r="AU467" s="994">
        <v>4.6500000000000004</v>
      </c>
      <c r="AV467" s="994"/>
      <c r="AW467" s="994"/>
      <c r="AX467" s="994"/>
      <c r="AY467" s="994"/>
      <c r="AZ467" s="994"/>
      <c r="BA467" s="994"/>
      <c r="BB467" s="994"/>
      <c r="BC467" s="994"/>
      <c r="BD467" s="994"/>
      <c r="BE467" s="994"/>
      <c r="BF467" s="994"/>
      <c r="BG467" s="994"/>
      <c r="BH467" s="994"/>
      <c r="BI467" s="994"/>
      <c r="BJ467" s="994"/>
      <c r="BK467" s="994"/>
      <c r="BL467" s="994"/>
      <c r="BM467" s="994"/>
      <c r="BN467" s="994"/>
      <c r="BO467" s="994"/>
      <c r="BP467" s="994"/>
      <c r="BQ467" s="994"/>
      <c r="BR467" s="994"/>
      <c r="BS467" s="994"/>
      <c r="BT467" s="994"/>
      <c r="BU467" s="994"/>
      <c r="BV467" s="994"/>
      <c r="BW467" s="994"/>
      <c r="BX467" s="994"/>
      <c r="BY467" s="994"/>
      <c r="BZ467" s="994"/>
      <c r="CA467" s="994"/>
      <c r="CB467" s="994"/>
      <c r="CC467" s="994"/>
      <c r="CD467" s="994"/>
      <c r="CE467" s="994"/>
      <c r="CF467" s="994"/>
      <c r="CG467" s="994"/>
      <c r="CH467" s="994"/>
      <c r="CI467" s="994"/>
    </row>
    <row r="468" spans="2:87" x14ac:dyDescent="0.2">
      <c r="AU468" s="994">
        <v>4.66</v>
      </c>
    </row>
    <row r="469" spans="2:87" x14ac:dyDescent="0.2">
      <c r="AU469" s="994">
        <v>4.67</v>
      </c>
    </row>
    <row r="470" spans="2:87" x14ac:dyDescent="0.2">
      <c r="AU470" s="994">
        <v>4.68</v>
      </c>
    </row>
    <row r="471" spans="2:87" x14ac:dyDescent="0.2">
      <c r="AU471" s="994">
        <v>4.6900000000000004</v>
      </c>
    </row>
    <row r="472" spans="2:87" x14ac:dyDescent="0.2">
      <c r="AU472" s="994">
        <v>4.7</v>
      </c>
    </row>
    <row r="473" spans="2:87" x14ac:dyDescent="0.2">
      <c r="AU473" s="994">
        <v>4.71</v>
      </c>
    </row>
    <row r="474" spans="2:87" x14ac:dyDescent="0.2">
      <c r="AU474" s="994">
        <v>4.72</v>
      </c>
    </row>
    <row r="475" spans="2:87" x14ac:dyDescent="0.2">
      <c r="AU475" s="994">
        <v>4.7300000000000004</v>
      </c>
    </row>
    <row r="476" spans="2:87" x14ac:dyDescent="0.2">
      <c r="AU476" s="994">
        <v>4.74</v>
      </c>
    </row>
    <row r="477" spans="2:87" x14ac:dyDescent="0.2">
      <c r="AU477" s="994">
        <v>4.75</v>
      </c>
    </row>
    <row r="478" spans="2:87" x14ac:dyDescent="0.2">
      <c r="AU478" s="994">
        <v>4.76</v>
      </c>
    </row>
    <row r="479" spans="2:87" x14ac:dyDescent="0.2">
      <c r="AU479" s="994">
        <v>4.7699999999999996</v>
      </c>
    </row>
    <row r="480" spans="2:87" x14ac:dyDescent="0.2">
      <c r="AU480" s="994">
        <v>4.78</v>
      </c>
    </row>
    <row r="481" spans="47:47" x14ac:dyDescent="0.2">
      <c r="AU481" s="994">
        <v>4.79</v>
      </c>
    </row>
    <row r="482" spans="47:47" x14ac:dyDescent="0.2">
      <c r="AU482" s="994">
        <v>4.8</v>
      </c>
    </row>
    <row r="483" spans="47:47" x14ac:dyDescent="0.2">
      <c r="AU483" s="994">
        <v>4.8099999999999996</v>
      </c>
    </row>
    <row r="484" spans="47:47" x14ac:dyDescent="0.2">
      <c r="AU484" s="994">
        <v>4.82</v>
      </c>
    </row>
    <row r="485" spans="47:47" x14ac:dyDescent="0.2">
      <c r="AU485" s="994">
        <v>4.83</v>
      </c>
    </row>
    <row r="486" spans="47:47" x14ac:dyDescent="0.2">
      <c r="AU486" s="994">
        <v>4.84</v>
      </c>
    </row>
    <row r="487" spans="47:47" x14ac:dyDescent="0.2">
      <c r="AU487" s="994">
        <v>4.8499999999999996</v>
      </c>
    </row>
    <row r="488" spans="47:47" x14ac:dyDescent="0.2">
      <c r="AU488" s="994">
        <v>4.8600000000000003</v>
      </c>
    </row>
    <row r="489" spans="47:47" x14ac:dyDescent="0.2">
      <c r="AU489" s="994">
        <v>4.87</v>
      </c>
    </row>
    <row r="490" spans="47:47" x14ac:dyDescent="0.2">
      <c r="AU490" s="994">
        <v>4.88</v>
      </c>
    </row>
    <row r="491" spans="47:47" x14ac:dyDescent="0.2">
      <c r="AU491" s="994">
        <v>4.8899999999999997</v>
      </c>
    </row>
    <row r="492" spans="47:47" x14ac:dyDescent="0.2">
      <c r="AU492" s="994">
        <v>4.9000000000000004</v>
      </c>
    </row>
    <row r="493" spans="47:47" x14ac:dyDescent="0.2">
      <c r="AU493" s="994">
        <v>4.91</v>
      </c>
    </row>
    <row r="494" spans="47:47" x14ac:dyDescent="0.2">
      <c r="AU494" s="994">
        <v>4.92</v>
      </c>
    </row>
    <row r="495" spans="47:47" x14ac:dyDescent="0.2">
      <c r="AU495" s="994">
        <v>4.93</v>
      </c>
    </row>
    <row r="496" spans="47:47" x14ac:dyDescent="0.2">
      <c r="AU496" s="994">
        <v>4.9400000000000004</v>
      </c>
    </row>
    <row r="497" spans="47:47" x14ac:dyDescent="0.2">
      <c r="AU497" s="994">
        <v>4.95</v>
      </c>
    </row>
    <row r="498" spans="47:47" x14ac:dyDescent="0.2">
      <c r="AU498" s="994">
        <v>4.96</v>
      </c>
    </row>
    <row r="499" spans="47:47" x14ac:dyDescent="0.2">
      <c r="AU499" s="994">
        <v>4.97</v>
      </c>
    </row>
    <row r="500" spans="47:47" x14ac:dyDescent="0.2">
      <c r="AU500" s="994">
        <v>4.9800000000000004</v>
      </c>
    </row>
    <row r="501" spans="47:47" x14ac:dyDescent="0.2">
      <c r="AU501" s="994">
        <v>4.99</v>
      </c>
    </row>
    <row r="502" spans="47:47" x14ac:dyDescent="0.2">
      <c r="AU502" s="994">
        <v>5</v>
      </c>
    </row>
    <row r="503" spans="47:47" x14ac:dyDescent="0.2">
      <c r="AU503" s="994">
        <v>5.01</v>
      </c>
    </row>
    <row r="504" spans="47:47" x14ac:dyDescent="0.2">
      <c r="AU504" s="994">
        <v>5.0199999999999996</v>
      </c>
    </row>
    <row r="505" spans="47:47" x14ac:dyDescent="0.2">
      <c r="AU505" s="994">
        <v>5.03</v>
      </c>
    </row>
    <row r="506" spans="47:47" x14ac:dyDescent="0.2">
      <c r="AU506" s="994">
        <v>5.04</v>
      </c>
    </row>
    <row r="507" spans="47:47" x14ac:dyDescent="0.2">
      <c r="AU507" s="994">
        <v>5.05</v>
      </c>
    </row>
    <row r="508" spans="47:47" x14ac:dyDescent="0.2">
      <c r="AU508" s="994">
        <v>5.0599999999999996</v>
      </c>
    </row>
    <row r="509" spans="47:47" x14ac:dyDescent="0.2">
      <c r="AU509" s="994">
        <v>5.07</v>
      </c>
    </row>
    <row r="510" spans="47:47" x14ac:dyDescent="0.2">
      <c r="AU510" s="994">
        <v>5.08</v>
      </c>
    </row>
    <row r="511" spans="47:47" x14ac:dyDescent="0.2">
      <c r="AU511" s="994">
        <v>5.09</v>
      </c>
    </row>
    <row r="512" spans="47:47" x14ac:dyDescent="0.2">
      <c r="AU512" s="994">
        <v>5.0999999999999996</v>
      </c>
    </row>
    <row r="513" spans="47:47" x14ac:dyDescent="0.2">
      <c r="AU513" s="994">
        <v>5.1100000000000003</v>
      </c>
    </row>
    <row r="514" spans="47:47" x14ac:dyDescent="0.2">
      <c r="AU514" s="994">
        <v>5.12</v>
      </c>
    </row>
    <row r="515" spans="47:47" x14ac:dyDescent="0.2">
      <c r="AU515" s="994">
        <v>5.13</v>
      </c>
    </row>
    <row r="516" spans="47:47" x14ac:dyDescent="0.2">
      <c r="AU516" s="994">
        <v>5.14</v>
      </c>
    </row>
    <row r="517" spans="47:47" x14ac:dyDescent="0.2">
      <c r="AU517" s="994">
        <v>5.15</v>
      </c>
    </row>
    <row r="518" spans="47:47" x14ac:dyDescent="0.2">
      <c r="AU518" s="994">
        <v>5.16</v>
      </c>
    </row>
    <row r="519" spans="47:47" x14ac:dyDescent="0.2">
      <c r="AU519" s="994">
        <v>5.17</v>
      </c>
    </row>
    <row r="520" spans="47:47" x14ac:dyDescent="0.2">
      <c r="AU520" s="994">
        <v>5.18</v>
      </c>
    </row>
    <row r="521" spans="47:47" x14ac:dyDescent="0.2">
      <c r="AU521" s="994">
        <v>5.19</v>
      </c>
    </row>
    <row r="522" spans="47:47" x14ac:dyDescent="0.2">
      <c r="AU522" s="994">
        <v>5.2</v>
      </c>
    </row>
    <row r="523" spans="47:47" x14ac:dyDescent="0.2">
      <c r="AU523" s="994">
        <v>5.21</v>
      </c>
    </row>
    <row r="524" spans="47:47" x14ac:dyDescent="0.2">
      <c r="AU524" s="994">
        <v>5.22</v>
      </c>
    </row>
    <row r="525" spans="47:47" x14ac:dyDescent="0.2">
      <c r="AU525" s="994">
        <v>5.23</v>
      </c>
    </row>
    <row r="526" spans="47:47" x14ac:dyDescent="0.2">
      <c r="AU526" s="994">
        <v>5.24</v>
      </c>
    </row>
    <row r="527" spans="47:47" x14ac:dyDescent="0.2">
      <c r="AU527" s="994">
        <v>5.25</v>
      </c>
    </row>
    <row r="528" spans="47:47" x14ac:dyDescent="0.2">
      <c r="AU528" s="994">
        <v>5.26</v>
      </c>
    </row>
    <row r="529" spans="47:47" x14ac:dyDescent="0.2">
      <c r="AU529" s="994">
        <v>5.27</v>
      </c>
    </row>
    <row r="530" spans="47:47" x14ac:dyDescent="0.2">
      <c r="AU530" s="994">
        <v>5.28</v>
      </c>
    </row>
    <row r="531" spans="47:47" x14ac:dyDescent="0.2">
      <c r="AU531" s="994">
        <v>5.29</v>
      </c>
    </row>
    <row r="532" spans="47:47" x14ac:dyDescent="0.2">
      <c r="AU532" s="994">
        <v>5.3</v>
      </c>
    </row>
    <row r="533" spans="47:47" x14ac:dyDescent="0.2">
      <c r="AU533" s="994">
        <v>5.31</v>
      </c>
    </row>
    <row r="534" spans="47:47" x14ac:dyDescent="0.2">
      <c r="AU534" s="994">
        <v>5.32</v>
      </c>
    </row>
    <row r="535" spans="47:47" x14ac:dyDescent="0.2">
      <c r="AU535" s="994">
        <v>5.33</v>
      </c>
    </row>
    <row r="536" spans="47:47" x14ac:dyDescent="0.2">
      <c r="AU536" s="994">
        <v>5.34</v>
      </c>
    </row>
    <row r="537" spans="47:47" x14ac:dyDescent="0.2">
      <c r="AU537" s="994">
        <v>5.35</v>
      </c>
    </row>
    <row r="538" spans="47:47" x14ac:dyDescent="0.2">
      <c r="AU538" s="994">
        <v>5.36</v>
      </c>
    </row>
    <row r="539" spans="47:47" x14ac:dyDescent="0.2">
      <c r="AU539" s="994">
        <v>5.37</v>
      </c>
    </row>
    <row r="540" spans="47:47" x14ac:dyDescent="0.2">
      <c r="AU540" s="994">
        <v>5.38</v>
      </c>
    </row>
    <row r="541" spans="47:47" x14ac:dyDescent="0.2">
      <c r="AU541" s="994">
        <v>5.39</v>
      </c>
    </row>
    <row r="542" spans="47:47" x14ac:dyDescent="0.2">
      <c r="AU542" s="994">
        <v>5.4</v>
      </c>
    </row>
    <row r="543" spans="47:47" x14ac:dyDescent="0.2">
      <c r="AU543" s="994">
        <v>5.41</v>
      </c>
    </row>
    <row r="544" spans="47:47" x14ac:dyDescent="0.2">
      <c r="AU544" s="994">
        <v>5.42</v>
      </c>
    </row>
    <row r="545" spans="47:47" x14ac:dyDescent="0.2">
      <c r="AU545" s="994">
        <v>5.43</v>
      </c>
    </row>
    <row r="546" spans="47:47" x14ac:dyDescent="0.2">
      <c r="AU546" s="994">
        <v>5.44</v>
      </c>
    </row>
    <row r="547" spans="47:47" x14ac:dyDescent="0.2">
      <c r="AU547" s="994">
        <v>5.45</v>
      </c>
    </row>
    <row r="548" spans="47:47" x14ac:dyDescent="0.2">
      <c r="AU548" s="994">
        <v>5.46</v>
      </c>
    </row>
    <row r="549" spans="47:47" x14ac:dyDescent="0.2">
      <c r="AU549" s="994">
        <v>5.47</v>
      </c>
    </row>
    <row r="550" spans="47:47" x14ac:dyDescent="0.2">
      <c r="AU550" s="994">
        <v>5.48</v>
      </c>
    </row>
    <row r="551" spans="47:47" x14ac:dyDescent="0.2">
      <c r="AU551" s="994">
        <v>5.49</v>
      </c>
    </row>
    <row r="552" spans="47:47" x14ac:dyDescent="0.2">
      <c r="AU552" s="994">
        <v>5.5</v>
      </c>
    </row>
    <row r="553" spans="47:47" x14ac:dyDescent="0.2">
      <c r="AU553" s="994">
        <v>5.51</v>
      </c>
    </row>
    <row r="554" spans="47:47" x14ac:dyDescent="0.2">
      <c r="AU554" s="994">
        <v>5.52</v>
      </c>
    </row>
    <row r="555" spans="47:47" x14ac:dyDescent="0.2">
      <c r="AU555" s="994">
        <v>5.53</v>
      </c>
    </row>
    <row r="556" spans="47:47" x14ac:dyDescent="0.2">
      <c r="AU556" s="994">
        <v>5.54</v>
      </c>
    </row>
    <row r="557" spans="47:47" x14ac:dyDescent="0.2">
      <c r="AU557" s="994">
        <v>5.55</v>
      </c>
    </row>
    <row r="558" spans="47:47" x14ac:dyDescent="0.2">
      <c r="AU558" s="994">
        <v>5.56</v>
      </c>
    </row>
    <row r="559" spans="47:47" x14ac:dyDescent="0.2">
      <c r="AU559" s="994">
        <v>5.57</v>
      </c>
    </row>
    <row r="560" spans="47:47" x14ac:dyDescent="0.2">
      <c r="AU560" s="994">
        <v>5.58</v>
      </c>
    </row>
    <row r="561" spans="47:47" x14ac:dyDescent="0.2">
      <c r="AU561" s="994">
        <v>5.59</v>
      </c>
    </row>
    <row r="562" spans="47:47" x14ac:dyDescent="0.2">
      <c r="AU562" s="994">
        <v>5.6</v>
      </c>
    </row>
    <row r="563" spans="47:47" x14ac:dyDescent="0.2">
      <c r="AU563" s="994">
        <v>5.61</v>
      </c>
    </row>
    <row r="564" spans="47:47" x14ac:dyDescent="0.2">
      <c r="AU564" s="994">
        <v>5.62</v>
      </c>
    </row>
    <row r="565" spans="47:47" x14ac:dyDescent="0.2">
      <c r="AU565" s="994">
        <v>5.63</v>
      </c>
    </row>
    <row r="566" spans="47:47" x14ac:dyDescent="0.2">
      <c r="AU566" s="994">
        <v>5.64</v>
      </c>
    </row>
    <row r="567" spans="47:47" x14ac:dyDescent="0.2">
      <c r="AU567" s="994">
        <v>5.65</v>
      </c>
    </row>
    <row r="568" spans="47:47" x14ac:dyDescent="0.2">
      <c r="AU568" s="994">
        <v>5.66</v>
      </c>
    </row>
    <row r="569" spans="47:47" x14ac:dyDescent="0.2">
      <c r="AU569" s="994">
        <v>5.67</v>
      </c>
    </row>
    <row r="570" spans="47:47" x14ac:dyDescent="0.2">
      <c r="AU570" s="994">
        <v>5.68</v>
      </c>
    </row>
    <row r="571" spans="47:47" x14ac:dyDescent="0.2">
      <c r="AU571" s="994">
        <v>5.69</v>
      </c>
    </row>
    <row r="572" spans="47:47" x14ac:dyDescent="0.2">
      <c r="AU572" s="994">
        <v>5.7</v>
      </c>
    </row>
    <row r="573" spans="47:47" x14ac:dyDescent="0.2">
      <c r="AU573" s="994">
        <v>5.71</v>
      </c>
    </row>
    <row r="574" spans="47:47" x14ac:dyDescent="0.2">
      <c r="AU574" s="994">
        <v>5.72</v>
      </c>
    </row>
    <row r="575" spans="47:47" x14ac:dyDescent="0.2">
      <c r="AU575" s="994">
        <v>5.73</v>
      </c>
    </row>
    <row r="576" spans="47:47" x14ac:dyDescent="0.2">
      <c r="AU576" s="994">
        <v>5.74</v>
      </c>
    </row>
    <row r="577" spans="47:47" x14ac:dyDescent="0.2">
      <c r="AU577" s="994">
        <v>5.75</v>
      </c>
    </row>
    <row r="578" spans="47:47" x14ac:dyDescent="0.2">
      <c r="AU578" s="994">
        <v>5.76</v>
      </c>
    </row>
    <row r="579" spans="47:47" x14ac:dyDescent="0.2">
      <c r="AU579" s="994">
        <v>5.77</v>
      </c>
    </row>
    <row r="580" spans="47:47" x14ac:dyDescent="0.2">
      <c r="AU580" s="994">
        <v>5.78</v>
      </c>
    </row>
    <row r="581" spans="47:47" x14ac:dyDescent="0.2">
      <c r="AU581" s="994">
        <v>5.79</v>
      </c>
    </row>
    <row r="582" spans="47:47" x14ac:dyDescent="0.2">
      <c r="AU582" s="994">
        <v>5.8</v>
      </c>
    </row>
    <row r="583" spans="47:47" x14ac:dyDescent="0.2">
      <c r="AU583" s="994">
        <v>5.81</v>
      </c>
    </row>
    <row r="584" spans="47:47" x14ac:dyDescent="0.2">
      <c r="AU584" s="994">
        <v>5.82</v>
      </c>
    </row>
    <row r="585" spans="47:47" x14ac:dyDescent="0.2">
      <c r="AU585" s="994">
        <v>5.83</v>
      </c>
    </row>
    <row r="586" spans="47:47" x14ac:dyDescent="0.2">
      <c r="AU586" s="994">
        <v>5.84</v>
      </c>
    </row>
    <row r="587" spans="47:47" x14ac:dyDescent="0.2">
      <c r="AU587" s="994">
        <v>5.85</v>
      </c>
    </row>
    <row r="588" spans="47:47" x14ac:dyDescent="0.2">
      <c r="AU588" s="994">
        <v>5.86</v>
      </c>
    </row>
    <row r="589" spans="47:47" x14ac:dyDescent="0.2">
      <c r="AU589" s="994">
        <v>5.87</v>
      </c>
    </row>
    <row r="590" spans="47:47" x14ac:dyDescent="0.2">
      <c r="AU590" s="994">
        <v>5.88</v>
      </c>
    </row>
    <row r="591" spans="47:47" x14ac:dyDescent="0.2">
      <c r="AU591" s="994">
        <v>5.89</v>
      </c>
    </row>
    <row r="592" spans="47:47" x14ac:dyDescent="0.2">
      <c r="AU592" s="994">
        <v>5.9</v>
      </c>
    </row>
    <row r="593" spans="47:47" x14ac:dyDescent="0.2">
      <c r="AU593" s="994">
        <v>5.91</v>
      </c>
    </row>
    <row r="594" spans="47:47" x14ac:dyDescent="0.2">
      <c r="AU594" s="994">
        <v>5.92</v>
      </c>
    </row>
    <row r="595" spans="47:47" x14ac:dyDescent="0.2">
      <c r="AU595" s="994">
        <v>5.93</v>
      </c>
    </row>
    <row r="596" spans="47:47" x14ac:dyDescent="0.2">
      <c r="AU596" s="994">
        <v>5.94</v>
      </c>
    </row>
    <row r="597" spans="47:47" x14ac:dyDescent="0.2">
      <c r="AU597" s="994">
        <v>5.95</v>
      </c>
    </row>
    <row r="598" spans="47:47" x14ac:dyDescent="0.2">
      <c r="AU598" s="994">
        <v>5.96</v>
      </c>
    </row>
    <row r="599" spans="47:47" x14ac:dyDescent="0.2">
      <c r="AU599" s="994">
        <v>5.97</v>
      </c>
    </row>
    <row r="600" spans="47:47" x14ac:dyDescent="0.2">
      <c r="AU600" s="994">
        <v>5.98</v>
      </c>
    </row>
    <row r="601" spans="47:47" x14ac:dyDescent="0.2">
      <c r="AU601" s="994">
        <v>5.99</v>
      </c>
    </row>
    <row r="602" spans="47:47" x14ac:dyDescent="0.2">
      <c r="AU602" s="994">
        <v>6</v>
      </c>
    </row>
    <row r="603" spans="47:47" x14ac:dyDescent="0.2">
      <c r="AU603" s="994">
        <v>6.01</v>
      </c>
    </row>
    <row r="604" spans="47:47" x14ac:dyDescent="0.2">
      <c r="AU604" s="994">
        <v>6.02</v>
      </c>
    </row>
    <row r="605" spans="47:47" x14ac:dyDescent="0.2">
      <c r="AU605" s="994">
        <v>6.03</v>
      </c>
    </row>
    <row r="606" spans="47:47" x14ac:dyDescent="0.2">
      <c r="AU606" s="994">
        <v>6.04</v>
      </c>
    </row>
    <row r="607" spans="47:47" x14ac:dyDescent="0.2">
      <c r="AU607" s="994">
        <v>6.05</v>
      </c>
    </row>
    <row r="608" spans="47:47" x14ac:dyDescent="0.2">
      <c r="AU608" s="994">
        <v>6.06</v>
      </c>
    </row>
    <row r="609" spans="47:47" x14ac:dyDescent="0.2">
      <c r="AU609" s="994">
        <v>6.07</v>
      </c>
    </row>
    <row r="610" spans="47:47" x14ac:dyDescent="0.2">
      <c r="AU610" s="994">
        <v>6.08</v>
      </c>
    </row>
    <row r="611" spans="47:47" x14ac:dyDescent="0.2">
      <c r="AU611" s="994">
        <v>6.09</v>
      </c>
    </row>
    <row r="612" spans="47:47" x14ac:dyDescent="0.2">
      <c r="AU612" s="994">
        <v>6.1</v>
      </c>
    </row>
    <row r="613" spans="47:47" x14ac:dyDescent="0.2">
      <c r="AU613" s="994">
        <v>6.11</v>
      </c>
    </row>
    <row r="614" spans="47:47" x14ac:dyDescent="0.2">
      <c r="AU614" s="994">
        <v>6.12</v>
      </c>
    </row>
    <row r="615" spans="47:47" x14ac:dyDescent="0.2">
      <c r="AU615" s="994">
        <v>6.13</v>
      </c>
    </row>
    <row r="616" spans="47:47" x14ac:dyDescent="0.2">
      <c r="AU616" s="994">
        <v>6.14</v>
      </c>
    </row>
    <row r="617" spans="47:47" x14ac:dyDescent="0.2">
      <c r="AU617" s="994">
        <v>6.15</v>
      </c>
    </row>
    <row r="618" spans="47:47" x14ac:dyDescent="0.2">
      <c r="AU618" s="994">
        <v>6.16</v>
      </c>
    </row>
    <row r="619" spans="47:47" x14ac:dyDescent="0.2">
      <c r="AU619" s="994">
        <v>6.17</v>
      </c>
    </row>
    <row r="620" spans="47:47" x14ac:dyDescent="0.2">
      <c r="AU620" s="994">
        <v>6.18</v>
      </c>
    </row>
    <row r="621" spans="47:47" x14ac:dyDescent="0.2">
      <c r="AU621" s="994">
        <v>6.19</v>
      </c>
    </row>
    <row r="622" spans="47:47" x14ac:dyDescent="0.2">
      <c r="AU622" s="994">
        <v>6.2</v>
      </c>
    </row>
    <row r="623" spans="47:47" x14ac:dyDescent="0.2">
      <c r="AU623" s="994">
        <v>6.21</v>
      </c>
    </row>
    <row r="624" spans="47:47" x14ac:dyDescent="0.2">
      <c r="AU624" s="994">
        <v>6.22</v>
      </c>
    </row>
    <row r="625" spans="47:47" x14ac:dyDescent="0.2">
      <c r="AU625" s="994">
        <v>6.23</v>
      </c>
    </row>
    <row r="626" spans="47:47" x14ac:dyDescent="0.2">
      <c r="AU626" s="994">
        <v>6.24</v>
      </c>
    </row>
    <row r="627" spans="47:47" x14ac:dyDescent="0.2">
      <c r="AU627" s="994">
        <v>6.25</v>
      </c>
    </row>
    <row r="628" spans="47:47" x14ac:dyDescent="0.2">
      <c r="AU628" s="994">
        <v>6.26</v>
      </c>
    </row>
    <row r="629" spans="47:47" x14ac:dyDescent="0.2">
      <c r="AU629" s="994">
        <v>6.27</v>
      </c>
    </row>
    <row r="630" spans="47:47" x14ac:dyDescent="0.2">
      <c r="AU630" s="994">
        <v>6.28</v>
      </c>
    </row>
    <row r="631" spans="47:47" x14ac:dyDescent="0.2">
      <c r="AU631" s="994">
        <v>6.29</v>
      </c>
    </row>
    <row r="632" spans="47:47" x14ac:dyDescent="0.2">
      <c r="AU632" s="994">
        <v>6.3</v>
      </c>
    </row>
    <row r="633" spans="47:47" x14ac:dyDescent="0.2">
      <c r="AU633" s="994">
        <v>6.31</v>
      </c>
    </row>
    <row r="634" spans="47:47" x14ac:dyDescent="0.2">
      <c r="AU634" s="994">
        <v>6.32</v>
      </c>
    </row>
    <row r="635" spans="47:47" x14ac:dyDescent="0.2">
      <c r="AU635" s="994">
        <v>6.33</v>
      </c>
    </row>
    <row r="636" spans="47:47" x14ac:dyDescent="0.2">
      <c r="AU636" s="994">
        <v>6.34</v>
      </c>
    </row>
    <row r="637" spans="47:47" x14ac:dyDescent="0.2">
      <c r="AU637" s="994">
        <v>6.35</v>
      </c>
    </row>
    <row r="638" spans="47:47" x14ac:dyDescent="0.2">
      <c r="AU638" s="994">
        <v>6.36</v>
      </c>
    </row>
    <row r="639" spans="47:47" x14ac:dyDescent="0.2">
      <c r="AU639" s="994">
        <v>6.37</v>
      </c>
    </row>
    <row r="640" spans="47:47" x14ac:dyDescent="0.2">
      <c r="AU640" s="994">
        <v>6.38</v>
      </c>
    </row>
    <row r="641" spans="47:47" x14ac:dyDescent="0.2">
      <c r="AU641" s="994">
        <v>6.39</v>
      </c>
    </row>
    <row r="642" spans="47:47" x14ac:dyDescent="0.2">
      <c r="AU642" s="994">
        <v>6.4</v>
      </c>
    </row>
    <row r="643" spans="47:47" x14ac:dyDescent="0.2">
      <c r="AU643" s="994">
        <v>6.41</v>
      </c>
    </row>
    <row r="644" spans="47:47" x14ac:dyDescent="0.2">
      <c r="AU644" s="994">
        <v>6.42</v>
      </c>
    </row>
    <row r="645" spans="47:47" x14ac:dyDescent="0.2">
      <c r="AU645" s="994">
        <v>6.43</v>
      </c>
    </row>
    <row r="646" spans="47:47" x14ac:dyDescent="0.2">
      <c r="AU646" s="994">
        <v>6.44</v>
      </c>
    </row>
    <row r="647" spans="47:47" x14ac:dyDescent="0.2">
      <c r="AU647" s="994">
        <v>6.45</v>
      </c>
    </row>
    <row r="648" spans="47:47" x14ac:dyDescent="0.2">
      <c r="AU648" s="994">
        <v>6.46</v>
      </c>
    </row>
    <row r="649" spans="47:47" x14ac:dyDescent="0.2">
      <c r="AU649" s="994">
        <v>6.47</v>
      </c>
    </row>
    <row r="650" spans="47:47" x14ac:dyDescent="0.2">
      <c r="AU650" s="994">
        <v>6.48</v>
      </c>
    </row>
    <row r="651" spans="47:47" x14ac:dyDescent="0.2">
      <c r="AU651" s="994">
        <v>6.49</v>
      </c>
    </row>
    <row r="652" spans="47:47" x14ac:dyDescent="0.2">
      <c r="AU652" s="994">
        <v>6.5</v>
      </c>
    </row>
    <row r="653" spans="47:47" x14ac:dyDescent="0.2">
      <c r="AU653" s="994">
        <v>6.51</v>
      </c>
    </row>
    <row r="654" spans="47:47" x14ac:dyDescent="0.2">
      <c r="AU654" s="994">
        <v>6.52</v>
      </c>
    </row>
    <row r="655" spans="47:47" x14ac:dyDescent="0.2">
      <c r="AU655" s="994">
        <v>6.53</v>
      </c>
    </row>
    <row r="656" spans="47:47" x14ac:dyDescent="0.2">
      <c r="AU656" s="994">
        <v>6.54</v>
      </c>
    </row>
    <row r="657" spans="47:47" x14ac:dyDescent="0.2">
      <c r="AU657" s="994">
        <v>6.55</v>
      </c>
    </row>
    <row r="658" spans="47:47" x14ac:dyDescent="0.2">
      <c r="AU658" s="994">
        <v>6.56</v>
      </c>
    </row>
    <row r="659" spans="47:47" x14ac:dyDescent="0.2">
      <c r="AU659" s="994">
        <v>6.57</v>
      </c>
    </row>
    <row r="660" spans="47:47" x14ac:dyDescent="0.2">
      <c r="AU660" s="994">
        <v>6.58</v>
      </c>
    </row>
    <row r="661" spans="47:47" x14ac:dyDescent="0.2">
      <c r="AU661" s="994">
        <v>6.59</v>
      </c>
    </row>
    <row r="662" spans="47:47" x14ac:dyDescent="0.2">
      <c r="AU662" s="994">
        <v>6.6</v>
      </c>
    </row>
    <row r="663" spans="47:47" x14ac:dyDescent="0.2">
      <c r="AU663" s="994">
        <v>6.61</v>
      </c>
    </row>
    <row r="664" spans="47:47" x14ac:dyDescent="0.2">
      <c r="AU664" s="994">
        <v>6.62</v>
      </c>
    </row>
    <row r="665" spans="47:47" x14ac:dyDescent="0.2">
      <c r="AU665" s="994">
        <v>6.63</v>
      </c>
    </row>
    <row r="666" spans="47:47" x14ac:dyDescent="0.2">
      <c r="AU666" s="994">
        <v>6.64</v>
      </c>
    </row>
    <row r="667" spans="47:47" x14ac:dyDescent="0.2">
      <c r="AU667" s="994">
        <v>6.65</v>
      </c>
    </row>
    <row r="668" spans="47:47" x14ac:dyDescent="0.2">
      <c r="AU668" s="994">
        <v>6.66</v>
      </c>
    </row>
    <row r="669" spans="47:47" x14ac:dyDescent="0.2">
      <c r="AU669" s="994">
        <v>6.67</v>
      </c>
    </row>
    <row r="670" spans="47:47" x14ac:dyDescent="0.2">
      <c r="AU670" s="994">
        <v>6.68</v>
      </c>
    </row>
    <row r="671" spans="47:47" x14ac:dyDescent="0.2">
      <c r="AU671" s="994">
        <v>6.69</v>
      </c>
    </row>
    <row r="672" spans="47:47" x14ac:dyDescent="0.2">
      <c r="AU672" s="994">
        <v>6.7</v>
      </c>
    </row>
    <row r="673" spans="47:47" x14ac:dyDescent="0.2">
      <c r="AU673" s="994">
        <v>6.71</v>
      </c>
    </row>
    <row r="674" spans="47:47" x14ac:dyDescent="0.2">
      <c r="AU674" s="994">
        <v>6.72</v>
      </c>
    </row>
    <row r="675" spans="47:47" x14ac:dyDescent="0.2">
      <c r="AU675" s="994">
        <v>6.73</v>
      </c>
    </row>
    <row r="676" spans="47:47" x14ac:dyDescent="0.2">
      <c r="AU676" s="994">
        <v>6.74</v>
      </c>
    </row>
    <row r="677" spans="47:47" x14ac:dyDescent="0.2">
      <c r="AU677" s="994">
        <v>6.75</v>
      </c>
    </row>
    <row r="678" spans="47:47" x14ac:dyDescent="0.2">
      <c r="AU678" s="994">
        <v>6.76</v>
      </c>
    </row>
    <row r="679" spans="47:47" x14ac:dyDescent="0.2">
      <c r="AU679" s="994">
        <v>6.77</v>
      </c>
    </row>
    <row r="680" spans="47:47" x14ac:dyDescent="0.2">
      <c r="AU680" s="994">
        <v>6.78</v>
      </c>
    </row>
    <row r="681" spans="47:47" x14ac:dyDescent="0.2">
      <c r="AU681" s="994">
        <v>6.79</v>
      </c>
    </row>
    <row r="682" spans="47:47" x14ac:dyDescent="0.2">
      <c r="AU682" s="994">
        <v>6.8</v>
      </c>
    </row>
    <row r="683" spans="47:47" x14ac:dyDescent="0.2">
      <c r="AU683" s="994">
        <v>6.81</v>
      </c>
    </row>
    <row r="684" spans="47:47" x14ac:dyDescent="0.2">
      <c r="AU684" s="994">
        <v>6.82</v>
      </c>
    </row>
    <row r="685" spans="47:47" x14ac:dyDescent="0.2">
      <c r="AU685" s="994">
        <v>6.83</v>
      </c>
    </row>
    <row r="686" spans="47:47" x14ac:dyDescent="0.2">
      <c r="AU686" s="994">
        <v>6.84</v>
      </c>
    </row>
    <row r="687" spans="47:47" x14ac:dyDescent="0.2">
      <c r="AU687" s="994">
        <v>6.85</v>
      </c>
    </row>
    <row r="688" spans="47:47" x14ac:dyDescent="0.2">
      <c r="AU688" s="994">
        <v>6.86</v>
      </c>
    </row>
    <row r="689" spans="47:47" x14ac:dyDescent="0.2">
      <c r="AU689" s="994">
        <v>6.87</v>
      </c>
    </row>
    <row r="690" spans="47:47" x14ac:dyDescent="0.2">
      <c r="AU690" s="994">
        <v>6.88</v>
      </c>
    </row>
    <row r="691" spans="47:47" x14ac:dyDescent="0.2">
      <c r="AU691" s="994">
        <v>6.89</v>
      </c>
    </row>
    <row r="692" spans="47:47" x14ac:dyDescent="0.2">
      <c r="AU692" s="994">
        <v>6.9</v>
      </c>
    </row>
    <row r="693" spans="47:47" x14ac:dyDescent="0.2">
      <c r="AU693" s="994">
        <v>6.91</v>
      </c>
    </row>
    <row r="694" spans="47:47" x14ac:dyDescent="0.2">
      <c r="AU694" s="994">
        <v>6.92</v>
      </c>
    </row>
    <row r="695" spans="47:47" x14ac:dyDescent="0.2">
      <c r="AU695" s="994">
        <v>6.93</v>
      </c>
    </row>
    <row r="696" spans="47:47" x14ac:dyDescent="0.2">
      <c r="AU696" s="994">
        <v>6.94</v>
      </c>
    </row>
    <row r="697" spans="47:47" x14ac:dyDescent="0.2">
      <c r="AU697" s="994">
        <v>6.95</v>
      </c>
    </row>
    <row r="698" spans="47:47" x14ac:dyDescent="0.2">
      <c r="AU698" s="994">
        <v>6.96</v>
      </c>
    </row>
    <row r="699" spans="47:47" x14ac:dyDescent="0.2">
      <c r="AU699" s="994">
        <v>6.97</v>
      </c>
    </row>
    <row r="700" spans="47:47" x14ac:dyDescent="0.2">
      <c r="AU700" s="994">
        <v>6.98</v>
      </c>
    </row>
    <row r="701" spans="47:47" x14ac:dyDescent="0.2">
      <c r="AU701" s="994">
        <v>6.99</v>
      </c>
    </row>
    <row r="702" spans="47:47" x14ac:dyDescent="0.2">
      <c r="AU702" s="994">
        <v>7</v>
      </c>
    </row>
    <row r="703" spans="47:47" x14ac:dyDescent="0.2">
      <c r="AU703" s="994">
        <v>7.01</v>
      </c>
    </row>
    <row r="704" spans="47:47" x14ac:dyDescent="0.2">
      <c r="AU704" s="994">
        <v>7.02</v>
      </c>
    </row>
    <row r="705" spans="47:47" x14ac:dyDescent="0.2">
      <c r="AU705" s="994">
        <v>7.03</v>
      </c>
    </row>
    <row r="706" spans="47:47" x14ac:dyDescent="0.2">
      <c r="AU706" s="994">
        <v>7.04</v>
      </c>
    </row>
    <row r="707" spans="47:47" x14ac:dyDescent="0.2">
      <c r="AU707" s="994">
        <v>7.05</v>
      </c>
    </row>
    <row r="708" spans="47:47" x14ac:dyDescent="0.2">
      <c r="AU708" s="994">
        <v>7.06</v>
      </c>
    </row>
    <row r="709" spans="47:47" x14ac:dyDescent="0.2">
      <c r="AU709" s="994">
        <v>7.07</v>
      </c>
    </row>
    <row r="710" spans="47:47" x14ac:dyDescent="0.2">
      <c r="AU710" s="994">
        <v>7.08</v>
      </c>
    </row>
    <row r="711" spans="47:47" x14ac:dyDescent="0.2">
      <c r="AU711" s="994">
        <v>7.09</v>
      </c>
    </row>
    <row r="712" spans="47:47" x14ac:dyDescent="0.2">
      <c r="AU712" s="994">
        <v>7.1</v>
      </c>
    </row>
    <row r="713" spans="47:47" x14ac:dyDescent="0.2">
      <c r="AU713" s="994">
        <v>7.11</v>
      </c>
    </row>
    <row r="714" spans="47:47" x14ac:dyDescent="0.2">
      <c r="AU714" s="994">
        <v>7.12</v>
      </c>
    </row>
    <row r="715" spans="47:47" x14ac:dyDescent="0.2">
      <c r="AU715" s="994">
        <v>7.13</v>
      </c>
    </row>
    <row r="716" spans="47:47" x14ac:dyDescent="0.2">
      <c r="AU716" s="994">
        <v>7.14</v>
      </c>
    </row>
    <row r="717" spans="47:47" x14ac:dyDescent="0.2">
      <c r="AU717" s="994">
        <v>7.15</v>
      </c>
    </row>
    <row r="718" spans="47:47" x14ac:dyDescent="0.2">
      <c r="AU718" s="994">
        <v>7.16</v>
      </c>
    </row>
    <row r="719" spans="47:47" x14ac:dyDescent="0.2">
      <c r="AU719" s="994">
        <v>7.17</v>
      </c>
    </row>
    <row r="720" spans="47:47" x14ac:dyDescent="0.2">
      <c r="AU720" s="994">
        <v>7.18</v>
      </c>
    </row>
    <row r="721" spans="47:47" x14ac:dyDescent="0.2">
      <c r="AU721" s="994">
        <v>7.19</v>
      </c>
    </row>
    <row r="722" spans="47:47" x14ac:dyDescent="0.2">
      <c r="AU722" s="994">
        <v>7.2</v>
      </c>
    </row>
    <row r="723" spans="47:47" x14ac:dyDescent="0.2">
      <c r="AU723" s="994">
        <v>7.21</v>
      </c>
    </row>
    <row r="724" spans="47:47" x14ac:dyDescent="0.2">
      <c r="AU724" s="994">
        <v>7.22</v>
      </c>
    </row>
    <row r="725" spans="47:47" x14ac:dyDescent="0.2">
      <c r="AU725" s="994">
        <v>7.23</v>
      </c>
    </row>
    <row r="726" spans="47:47" x14ac:dyDescent="0.2">
      <c r="AU726" s="994">
        <v>7.24</v>
      </c>
    </row>
    <row r="727" spans="47:47" x14ac:dyDescent="0.2">
      <c r="AU727" s="994">
        <v>7.25</v>
      </c>
    </row>
    <row r="728" spans="47:47" x14ac:dyDescent="0.2">
      <c r="AU728" s="994">
        <v>7.26</v>
      </c>
    </row>
    <row r="729" spans="47:47" x14ac:dyDescent="0.2">
      <c r="AU729" s="994">
        <v>7.27</v>
      </c>
    </row>
    <row r="730" spans="47:47" x14ac:dyDescent="0.2">
      <c r="AU730" s="994">
        <v>7.28</v>
      </c>
    </row>
    <row r="731" spans="47:47" x14ac:dyDescent="0.2">
      <c r="AU731" s="994">
        <v>7.29</v>
      </c>
    </row>
    <row r="732" spans="47:47" x14ac:dyDescent="0.2">
      <c r="AU732" s="994">
        <v>7.3</v>
      </c>
    </row>
    <row r="733" spans="47:47" x14ac:dyDescent="0.2">
      <c r="AU733" s="994">
        <v>7.31</v>
      </c>
    </row>
    <row r="734" spans="47:47" x14ac:dyDescent="0.2">
      <c r="AU734" s="994">
        <v>7.32</v>
      </c>
    </row>
    <row r="735" spans="47:47" x14ac:dyDescent="0.2">
      <c r="AU735" s="994">
        <v>7.33</v>
      </c>
    </row>
    <row r="736" spans="47:47" x14ac:dyDescent="0.2">
      <c r="AU736" s="994">
        <v>7.34</v>
      </c>
    </row>
    <row r="737" spans="47:47" x14ac:dyDescent="0.2">
      <c r="AU737" s="994">
        <v>7.35</v>
      </c>
    </row>
    <row r="738" spans="47:47" x14ac:dyDescent="0.2">
      <c r="AU738" s="994">
        <v>7.36</v>
      </c>
    </row>
    <row r="739" spans="47:47" x14ac:dyDescent="0.2">
      <c r="AU739" s="994">
        <v>7.37</v>
      </c>
    </row>
    <row r="740" spans="47:47" x14ac:dyDescent="0.2">
      <c r="AU740" s="994">
        <v>7.38</v>
      </c>
    </row>
    <row r="741" spans="47:47" x14ac:dyDescent="0.2">
      <c r="AU741" s="994">
        <v>7.39</v>
      </c>
    </row>
    <row r="742" spans="47:47" x14ac:dyDescent="0.2">
      <c r="AU742" s="994">
        <v>7.4</v>
      </c>
    </row>
    <row r="743" spans="47:47" x14ac:dyDescent="0.2">
      <c r="AU743" s="994">
        <v>7.41</v>
      </c>
    </row>
    <row r="744" spans="47:47" x14ac:dyDescent="0.2">
      <c r="AU744" s="994">
        <v>7.42</v>
      </c>
    </row>
    <row r="745" spans="47:47" x14ac:dyDescent="0.2">
      <c r="AU745" s="994">
        <v>7.43</v>
      </c>
    </row>
    <row r="746" spans="47:47" x14ac:dyDescent="0.2">
      <c r="AU746" s="994">
        <v>7.44</v>
      </c>
    </row>
    <row r="747" spans="47:47" x14ac:dyDescent="0.2">
      <c r="AU747" s="994">
        <v>7.45</v>
      </c>
    </row>
    <row r="748" spans="47:47" x14ac:dyDescent="0.2">
      <c r="AU748" s="994">
        <v>7.46</v>
      </c>
    </row>
    <row r="749" spans="47:47" x14ac:dyDescent="0.2">
      <c r="AU749" s="994">
        <v>7.47</v>
      </c>
    </row>
    <row r="750" spans="47:47" x14ac:dyDescent="0.2">
      <c r="AU750" s="994">
        <v>7.48</v>
      </c>
    </row>
    <row r="751" spans="47:47" x14ac:dyDescent="0.2">
      <c r="AU751" s="994">
        <v>7.49</v>
      </c>
    </row>
    <row r="752" spans="47:47" x14ac:dyDescent="0.2">
      <c r="AU752" s="994">
        <v>7.5</v>
      </c>
    </row>
    <row r="753" spans="47:47" x14ac:dyDescent="0.2">
      <c r="AU753" s="994">
        <v>7.51</v>
      </c>
    </row>
    <row r="754" spans="47:47" x14ac:dyDescent="0.2">
      <c r="AU754" s="994">
        <v>7.52</v>
      </c>
    </row>
    <row r="755" spans="47:47" x14ac:dyDescent="0.2">
      <c r="AU755" s="994">
        <v>7.53</v>
      </c>
    </row>
    <row r="756" spans="47:47" x14ac:dyDescent="0.2">
      <c r="AU756" s="994">
        <v>7.54</v>
      </c>
    </row>
    <row r="757" spans="47:47" x14ac:dyDescent="0.2">
      <c r="AU757" s="994">
        <v>7.55</v>
      </c>
    </row>
    <row r="758" spans="47:47" x14ac:dyDescent="0.2">
      <c r="AU758" s="994">
        <v>7.56</v>
      </c>
    </row>
    <row r="759" spans="47:47" x14ac:dyDescent="0.2">
      <c r="AU759" s="994">
        <v>7.57</v>
      </c>
    </row>
    <row r="760" spans="47:47" x14ac:dyDescent="0.2">
      <c r="AU760" s="994">
        <v>7.58</v>
      </c>
    </row>
    <row r="761" spans="47:47" x14ac:dyDescent="0.2">
      <c r="AU761" s="994">
        <v>7.59</v>
      </c>
    </row>
    <row r="762" spans="47:47" x14ac:dyDescent="0.2">
      <c r="AU762" s="994">
        <v>7.6</v>
      </c>
    </row>
    <row r="763" spans="47:47" x14ac:dyDescent="0.2">
      <c r="AU763" s="994">
        <v>7.61</v>
      </c>
    </row>
    <row r="764" spans="47:47" x14ac:dyDescent="0.2">
      <c r="AU764" s="994">
        <v>7.62</v>
      </c>
    </row>
    <row r="765" spans="47:47" x14ac:dyDescent="0.2">
      <c r="AU765" s="994">
        <v>7.63</v>
      </c>
    </row>
    <row r="766" spans="47:47" x14ac:dyDescent="0.2">
      <c r="AU766" s="994">
        <v>7.64</v>
      </c>
    </row>
    <row r="767" spans="47:47" x14ac:dyDescent="0.2">
      <c r="AU767" s="994">
        <v>7.65</v>
      </c>
    </row>
    <row r="768" spans="47:47" x14ac:dyDescent="0.2">
      <c r="AU768" s="994">
        <v>7.66</v>
      </c>
    </row>
    <row r="769" spans="47:47" x14ac:dyDescent="0.2">
      <c r="AU769" s="994">
        <v>7.67</v>
      </c>
    </row>
    <row r="770" spans="47:47" x14ac:dyDescent="0.2">
      <c r="AU770" s="994">
        <v>7.68</v>
      </c>
    </row>
    <row r="771" spans="47:47" x14ac:dyDescent="0.2">
      <c r="AU771" s="994">
        <v>7.69</v>
      </c>
    </row>
    <row r="772" spans="47:47" x14ac:dyDescent="0.2">
      <c r="AU772" s="994">
        <v>7.7</v>
      </c>
    </row>
    <row r="773" spans="47:47" x14ac:dyDescent="0.2">
      <c r="AU773" s="994">
        <v>7.71</v>
      </c>
    </row>
    <row r="774" spans="47:47" x14ac:dyDescent="0.2">
      <c r="AU774" s="994">
        <v>7.72</v>
      </c>
    </row>
    <row r="775" spans="47:47" x14ac:dyDescent="0.2">
      <c r="AU775" s="994">
        <v>7.73</v>
      </c>
    </row>
    <row r="776" spans="47:47" x14ac:dyDescent="0.2">
      <c r="AU776" s="994">
        <v>7.74</v>
      </c>
    </row>
    <row r="777" spans="47:47" x14ac:dyDescent="0.2">
      <c r="AU777" s="994">
        <v>7.75</v>
      </c>
    </row>
    <row r="778" spans="47:47" x14ac:dyDescent="0.2">
      <c r="AU778" s="994">
        <v>7.76</v>
      </c>
    </row>
    <row r="779" spans="47:47" x14ac:dyDescent="0.2">
      <c r="AU779" s="994">
        <v>7.77</v>
      </c>
    </row>
    <row r="780" spans="47:47" x14ac:dyDescent="0.2">
      <c r="AU780" s="994">
        <v>7.78</v>
      </c>
    </row>
    <row r="781" spans="47:47" x14ac:dyDescent="0.2">
      <c r="AU781" s="994">
        <v>7.79</v>
      </c>
    </row>
    <row r="782" spans="47:47" x14ac:dyDescent="0.2">
      <c r="AU782" s="994">
        <v>7.8</v>
      </c>
    </row>
    <row r="783" spans="47:47" x14ac:dyDescent="0.2">
      <c r="AU783" s="994">
        <v>7.81</v>
      </c>
    </row>
    <row r="784" spans="47:47" x14ac:dyDescent="0.2">
      <c r="AU784" s="994">
        <v>7.82</v>
      </c>
    </row>
    <row r="785" spans="47:47" x14ac:dyDescent="0.2">
      <c r="AU785" s="994">
        <v>7.83</v>
      </c>
    </row>
    <row r="786" spans="47:47" x14ac:dyDescent="0.2">
      <c r="AU786" s="994">
        <v>7.84</v>
      </c>
    </row>
    <row r="787" spans="47:47" x14ac:dyDescent="0.2">
      <c r="AU787" s="994">
        <v>7.85</v>
      </c>
    </row>
    <row r="788" spans="47:47" x14ac:dyDescent="0.2">
      <c r="AU788" s="994">
        <v>7.86</v>
      </c>
    </row>
    <row r="789" spans="47:47" x14ac:dyDescent="0.2">
      <c r="AU789" s="994">
        <v>7.87</v>
      </c>
    </row>
    <row r="790" spans="47:47" x14ac:dyDescent="0.2">
      <c r="AU790" s="994">
        <v>7.88</v>
      </c>
    </row>
    <row r="791" spans="47:47" x14ac:dyDescent="0.2">
      <c r="AU791" s="994">
        <v>7.89</v>
      </c>
    </row>
    <row r="792" spans="47:47" x14ac:dyDescent="0.2">
      <c r="AU792" s="994">
        <v>7.9</v>
      </c>
    </row>
    <row r="793" spans="47:47" x14ac:dyDescent="0.2">
      <c r="AU793" s="994">
        <v>7.91</v>
      </c>
    </row>
    <row r="794" spans="47:47" x14ac:dyDescent="0.2">
      <c r="AU794" s="994">
        <v>7.92</v>
      </c>
    </row>
    <row r="795" spans="47:47" x14ac:dyDescent="0.2">
      <c r="AU795" s="994">
        <v>7.93</v>
      </c>
    </row>
    <row r="796" spans="47:47" x14ac:dyDescent="0.2">
      <c r="AU796" s="994">
        <v>7.94</v>
      </c>
    </row>
    <row r="797" spans="47:47" x14ac:dyDescent="0.2">
      <c r="AU797" s="994">
        <v>7.95</v>
      </c>
    </row>
    <row r="798" spans="47:47" x14ac:dyDescent="0.2">
      <c r="AU798" s="994">
        <v>7.96</v>
      </c>
    </row>
    <row r="799" spans="47:47" x14ac:dyDescent="0.2">
      <c r="AU799" s="994">
        <v>7.97</v>
      </c>
    </row>
    <row r="800" spans="47:47" x14ac:dyDescent="0.2">
      <c r="AU800" s="994">
        <v>7.98</v>
      </c>
    </row>
    <row r="801" spans="47:47" x14ac:dyDescent="0.2">
      <c r="AU801" s="994">
        <v>7.99</v>
      </c>
    </row>
    <row r="802" spans="47:47" x14ac:dyDescent="0.2">
      <c r="AU802" s="994">
        <v>8</v>
      </c>
    </row>
    <row r="803" spans="47:47" x14ac:dyDescent="0.2">
      <c r="AU803" s="994">
        <v>8.01</v>
      </c>
    </row>
    <row r="804" spans="47:47" x14ac:dyDescent="0.2">
      <c r="AU804" s="994">
        <v>8.02</v>
      </c>
    </row>
    <row r="805" spans="47:47" x14ac:dyDescent="0.2">
      <c r="AU805" s="994">
        <v>8.0299999999999994</v>
      </c>
    </row>
    <row r="806" spans="47:47" x14ac:dyDescent="0.2">
      <c r="AU806" s="994">
        <v>8.0399999999999991</v>
      </c>
    </row>
    <row r="807" spans="47:47" x14ac:dyDescent="0.2">
      <c r="AU807" s="994">
        <v>8.0500000000000007</v>
      </c>
    </row>
    <row r="808" spans="47:47" x14ac:dyDescent="0.2">
      <c r="AU808" s="994">
        <v>8.06</v>
      </c>
    </row>
    <row r="809" spans="47:47" x14ac:dyDescent="0.2">
      <c r="AU809" s="994">
        <v>8.07</v>
      </c>
    </row>
    <row r="810" spans="47:47" x14ac:dyDescent="0.2">
      <c r="AU810" s="994">
        <v>8.08</v>
      </c>
    </row>
    <row r="811" spans="47:47" x14ac:dyDescent="0.2">
      <c r="AU811" s="994">
        <v>8.09</v>
      </c>
    </row>
    <row r="812" spans="47:47" x14ac:dyDescent="0.2">
      <c r="AU812" s="994">
        <v>8.1</v>
      </c>
    </row>
    <row r="813" spans="47:47" x14ac:dyDescent="0.2">
      <c r="AU813" s="994">
        <v>8.11</v>
      </c>
    </row>
    <row r="814" spans="47:47" x14ac:dyDescent="0.2">
      <c r="AU814" s="994">
        <v>8.1199999999999992</v>
      </c>
    </row>
    <row r="815" spans="47:47" x14ac:dyDescent="0.2">
      <c r="AU815" s="994">
        <v>8.1300000000000008</v>
      </c>
    </row>
    <row r="816" spans="47:47" x14ac:dyDescent="0.2">
      <c r="AU816" s="994">
        <v>8.14</v>
      </c>
    </row>
    <row r="817" spans="47:47" x14ac:dyDescent="0.2">
      <c r="AU817" s="994">
        <v>8.15</v>
      </c>
    </row>
    <row r="818" spans="47:47" x14ac:dyDescent="0.2">
      <c r="AU818" s="994">
        <v>8.16</v>
      </c>
    </row>
    <row r="819" spans="47:47" x14ac:dyDescent="0.2">
      <c r="AU819" s="994">
        <v>8.17</v>
      </c>
    </row>
    <row r="820" spans="47:47" x14ac:dyDescent="0.2">
      <c r="AU820" s="994">
        <v>8.18</v>
      </c>
    </row>
    <row r="821" spans="47:47" x14ac:dyDescent="0.2">
      <c r="AU821" s="994">
        <v>8.19</v>
      </c>
    </row>
    <row r="822" spans="47:47" x14ac:dyDescent="0.2">
      <c r="AU822" s="994">
        <v>8.1999999999999993</v>
      </c>
    </row>
    <row r="823" spans="47:47" x14ac:dyDescent="0.2">
      <c r="AU823" s="994">
        <v>8.2100000000000009</v>
      </c>
    </row>
    <row r="824" spans="47:47" x14ac:dyDescent="0.2">
      <c r="AU824" s="994">
        <v>8.2200000000000006</v>
      </c>
    </row>
    <row r="825" spans="47:47" x14ac:dyDescent="0.2">
      <c r="AU825" s="994">
        <v>8.23</v>
      </c>
    </row>
    <row r="826" spans="47:47" x14ac:dyDescent="0.2">
      <c r="AU826" s="994">
        <v>8.24</v>
      </c>
    </row>
    <row r="827" spans="47:47" x14ac:dyDescent="0.2">
      <c r="AU827" s="994">
        <v>8.25</v>
      </c>
    </row>
    <row r="828" spans="47:47" x14ac:dyDescent="0.2">
      <c r="AU828" s="994">
        <v>8.26</v>
      </c>
    </row>
    <row r="829" spans="47:47" x14ac:dyDescent="0.2">
      <c r="AU829" s="994">
        <v>8.27</v>
      </c>
    </row>
    <row r="830" spans="47:47" x14ac:dyDescent="0.2">
      <c r="AU830" s="994">
        <v>8.2799999999999994</v>
      </c>
    </row>
    <row r="831" spans="47:47" x14ac:dyDescent="0.2">
      <c r="AU831" s="994">
        <v>8.2899999999999991</v>
      </c>
    </row>
    <row r="832" spans="47:47" x14ac:dyDescent="0.2">
      <c r="AU832" s="994">
        <v>8.3000000000000007</v>
      </c>
    </row>
    <row r="833" spans="47:47" x14ac:dyDescent="0.2">
      <c r="AU833" s="994">
        <v>8.31</v>
      </c>
    </row>
    <row r="834" spans="47:47" x14ac:dyDescent="0.2">
      <c r="AU834" s="994">
        <v>8.32</v>
      </c>
    </row>
    <row r="835" spans="47:47" x14ac:dyDescent="0.2">
      <c r="AU835" s="994">
        <v>8.33</v>
      </c>
    </row>
    <row r="836" spans="47:47" x14ac:dyDescent="0.2">
      <c r="AU836" s="994">
        <v>8.34</v>
      </c>
    </row>
    <row r="837" spans="47:47" x14ac:dyDescent="0.2">
      <c r="AU837" s="994">
        <v>8.35</v>
      </c>
    </row>
    <row r="838" spans="47:47" x14ac:dyDescent="0.2">
      <c r="AU838" s="994">
        <v>8.36</v>
      </c>
    </row>
    <row r="839" spans="47:47" x14ac:dyDescent="0.2">
      <c r="AU839" s="994">
        <v>8.3699999999999992</v>
      </c>
    </row>
    <row r="840" spans="47:47" x14ac:dyDescent="0.2">
      <c r="AU840" s="994">
        <v>8.3800000000000008</v>
      </c>
    </row>
    <row r="841" spans="47:47" x14ac:dyDescent="0.2">
      <c r="AU841" s="994">
        <v>8.39</v>
      </c>
    </row>
    <row r="842" spans="47:47" x14ac:dyDescent="0.2">
      <c r="AU842" s="994">
        <v>8.4</v>
      </c>
    </row>
    <row r="843" spans="47:47" x14ac:dyDescent="0.2">
      <c r="AU843" s="994">
        <v>8.41</v>
      </c>
    </row>
    <row r="844" spans="47:47" x14ac:dyDescent="0.2">
      <c r="AU844" s="994">
        <v>8.42</v>
      </c>
    </row>
    <row r="845" spans="47:47" x14ac:dyDescent="0.2">
      <c r="AU845" s="994">
        <v>8.43</v>
      </c>
    </row>
    <row r="846" spans="47:47" x14ac:dyDescent="0.2">
      <c r="AU846" s="994">
        <v>8.44</v>
      </c>
    </row>
    <row r="847" spans="47:47" x14ac:dyDescent="0.2">
      <c r="AU847" s="994">
        <v>8.4499999999999993</v>
      </c>
    </row>
    <row r="848" spans="47:47" x14ac:dyDescent="0.2">
      <c r="AU848" s="994">
        <v>8.4600000000000009</v>
      </c>
    </row>
    <row r="849" spans="47:47" x14ac:dyDescent="0.2">
      <c r="AU849" s="994">
        <v>8.4700000000000006</v>
      </c>
    </row>
    <row r="850" spans="47:47" x14ac:dyDescent="0.2">
      <c r="AU850" s="994">
        <v>8.48</v>
      </c>
    </row>
    <row r="851" spans="47:47" x14ac:dyDescent="0.2">
      <c r="AU851" s="994">
        <v>8.49</v>
      </c>
    </row>
    <row r="852" spans="47:47" x14ac:dyDescent="0.2">
      <c r="AU852" s="994">
        <v>8.5</v>
      </c>
    </row>
    <row r="853" spans="47:47" x14ac:dyDescent="0.2">
      <c r="AU853" s="994">
        <v>8.51</v>
      </c>
    </row>
    <row r="854" spans="47:47" x14ac:dyDescent="0.2">
      <c r="AU854" s="994">
        <v>8.52</v>
      </c>
    </row>
    <row r="855" spans="47:47" x14ac:dyDescent="0.2">
      <c r="AU855" s="994">
        <v>8.5299999999999994</v>
      </c>
    </row>
    <row r="856" spans="47:47" x14ac:dyDescent="0.2">
      <c r="AU856" s="994">
        <v>8.5399999999999991</v>
      </c>
    </row>
    <row r="857" spans="47:47" x14ac:dyDescent="0.2">
      <c r="AU857" s="994">
        <v>8.5500000000000007</v>
      </c>
    </row>
    <row r="858" spans="47:47" x14ac:dyDescent="0.2">
      <c r="AU858" s="994">
        <v>8.56</v>
      </c>
    </row>
    <row r="859" spans="47:47" x14ac:dyDescent="0.2">
      <c r="AU859" s="994">
        <v>8.57</v>
      </c>
    </row>
    <row r="860" spans="47:47" x14ac:dyDescent="0.2">
      <c r="AU860" s="994">
        <v>8.58</v>
      </c>
    </row>
    <row r="861" spans="47:47" x14ac:dyDescent="0.2">
      <c r="AU861" s="994">
        <v>8.59</v>
      </c>
    </row>
    <row r="862" spans="47:47" x14ac:dyDescent="0.2">
      <c r="AU862" s="994">
        <v>8.6</v>
      </c>
    </row>
    <row r="863" spans="47:47" x14ac:dyDescent="0.2">
      <c r="AU863" s="994">
        <v>8.61</v>
      </c>
    </row>
    <row r="864" spans="47:47" x14ac:dyDescent="0.2">
      <c r="AU864" s="994">
        <v>8.6199999999999992</v>
      </c>
    </row>
    <row r="865" spans="47:47" x14ac:dyDescent="0.2">
      <c r="AU865" s="994">
        <v>8.6300000000000008</v>
      </c>
    </row>
    <row r="866" spans="47:47" x14ac:dyDescent="0.2">
      <c r="AU866" s="994">
        <v>8.64</v>
      </c>
    </row>
    <row r="867" spans="47:47" x14ac:dyDescent="0.2">
      <c r="AU867" s="994">
        <v>8.65</v>
      </c>
    </row>
    <row r="868" spans="47:47" x14ac:dyDescent="0.2">
      <c r="AU868" s="994">
        <v>8.66</v>
      </c>
    </row>
    <row r="869" spans="47:47" x14ac:dyDescent="0.2">
      <c r="AU869" s="994">
        <v>8.67</v>
      </c>
    </row>
    <row r="870" spans="47:47" x14ac:dyDescent="0.2">
      <c r="AU870" s="994">
        <v>8.68</v>
      </c>
    </row>
    <row r="871" spans="47:47" x14ac:dyDescent="0.2">
      <c r="AU871" s="994">
        <v>8.69</v>
      </c>
    </row>
    <row r="872" spans="47:47" x14ac:dyDescent="0.2">
      <c r="AU872" s="994">
        <v>8.6999999999999993</v>
      </c>
    </row>
    <row r="873" spans="47:47" x14ac:dyDescent="0.2">
      <c r="AU873" s="994">
        <v>8.7100000000000009</v>
      </c>
    </row>
    <row r="874" spans="47:47" x14ac:dyDescent="0.2">
      <c r="AU874" s="994">
        <v>8.7200000000000006</v>
      </c>
    </row>
    <row r="875" spans="47:47" x14ac:dyDescent="0.2">
      <c r="AU875" s="994">
        <v>8.73</v>
      </c>
    </row>
    <row r="876" spans="47:47" x14ac:dyDescent="0.2">
      <c r="AU876" s="994">
        <v>8.74</v>
      </c>
    </row>
    <row r="877" spans="47:47" x14ac:dyDescent="0.2">
      <c r="AU877" s="994">
        <v>8.75</v>
      </c>
    </row>
    <row r="878" spans="47:47" x14ac:dyDescent="0.2">
      <c r="AU878" s="994">
        <v>8.76</v>
      </c>
    </row>
    <row r="879" spans="47:47" x14ac:dyDescent="0.2">
      <c r="AU879" s="994">
        <v>8.77</v>
      </c>
    </row>
    <row r="880" spans="47:47" x14ac:dyDescent="0.2">
      <c r="AU880" s="994">
        <v>8.7799999999999994</v>
      </c>
    </row>
    <row r="881" spans="47:47" x14ac:dyDescent="0.2">
      <c r="AU881" s="994">
        <v>8.7899999999999991</v>
      </c>
    </row>
    <row r="882" spans="47:47" x14ac:dyDescent="0.2">
      <c r="AU882" s="994">
        <v>8.8000000000000007</v>
      </c>
    </row>
    <row r="883" spans="47:47" x14ac:dyDescent="0.2">
      <c r="AU883" s="994">
        <v>8.81</v>
      </c>
    </row>
    <row r="884" spans="47:47" x14ac:dyDescent="0.2">
      <c r="AU884" s="994">
        <v>8.82</v>
      </c>
    </row>
    <row r="885" spans="47:47" x14ac:dyDescent="0.2">
      <c r="AU885" s="994">
        <v>8.83</v>
      </c>
    </row>
    <row r="886" spans="47:47" x14ac:dyDescent="0.2">
      <c r="AU886" s="994">
        <v>8.84</v>
      </c>
    </row>
    <row r="887" spans="47:47" x14ac:dyDescent="0.2">
      <c r="AU887" s="994">
        <v>8.85</v>
      </c>
    </row>
    <row r="888" spans="47:47" x14ac:dyDescent="0.2">
      <c r="AU888" s="994">
        <v>8.86</v>
      </c>
    </row>
    <row r="889" spans="47:47" x14ac:dyDescent="0.2">
      <c r="AU889" s="994">
        <v>8.8699999999999992</v>
      </c>
    </row>
    <row r="890" spans="47:47" x14ac:dyDescent="0.2">
      <c r="AU890" s="994">
        <v>8.8800000000000008</v>
      </c>
    </row>
    <row r="891" spans="47:47" x14ac:dyDescent="0.2">
      <c r="AU891" s="994">
        <v>8.89</v>
      </c>
    </row>
    <row r="892" spans="47:47" x14ac:dyDescent="0.2">
      <c r="AU892" s="994">
        <v>8.9</v>
      </c>
    </row>
    <row r="893" spans="47:47" x14ac:dyDescent="0.2">
      <c r="AU893" s="994">
        <v>8.91</v>
      </c>
    </row>
    <row r="894" spans="47:47" x14ac:dyDescent="0.2">
      <c r="AU894" s="994">
        <v>8.92</v>
      </c>
    </row>
    <row r="895" spans="47:47" x14ac:dyDescent="0.2">
      <c r="AU895" s="994">
        <v>8.93</v>
      </c>
    </row>
    <row r="896" spans="47:47" x14ac:dyDescent="0.2">
      <c r="AU896" s="994">
        <v>8.94</v>
      </c>
    </row>
    <row r="897" spans="47:47" x14ac:dyDescent="0.2">
      <c r="AU897" s="994">
        <v>8.9499999999999993</v>
      </c>
    </row>
    <row r="898" spans="47:47" x14ac:dyDescent="0.2">
      <c r="AU898" s="994">
        <v>8.9600000000000009</v>
      </c>
    </row>
    <row r="899" spans="47:47" x14ac:dyDescent="0.2">
      <c r="AU899" s="994">
        <v>8.9700000000000006</v>
      </c>
    </row>
    <row r="900" spans="47:47" x14ac:dyDescent="0.2">
      <c r="AU900" s="994">
        <v>8.98</v>
      </c>
    </row>
    <row r="901" spans="47:47" x14ac:dyDescent="0.2">
      <c r="AU901" s="994">
        <v>8.99</v>
      </c>
    </row>
    <row r="902" spans="47:47" x14ac:dyDescent="0.2">
      <c r="AU902" s="994">
        <v>9</v>
      </c>
    </row>
    <row r="903" spans="47:47" x14ac:dyDescent="0.2">
      <c r="AU903" s="994">
        <v>9.01</v>
      </c>
    </row>
    <row r="904" spans="47:47" x14ac:dyDescent="0.2">
      <c r="AU904" s="994">
        <v>9.02</v>
      </c>
    </row>
    <row r="905" spans="47:47" x14ac:dyDescent="0.2">
      <c r="AU905" s="994">
        <v>9.0299999999999994</v>
      </c>
    </row>
    <row r="906" spans="47:47" x14ac:dyDescent="0.2">
      <c r="AU906" s="994">
        <v>9.0399999999999991</v>
      </c>
    </row>
    <row r="907" spans="47:47" x14ac:dyDescent="0.2">
      <c r="AU907" s="994">
        <v>9.0500000000000007</v>
      </c>
    </row>
    <row r="908" spans="47:47" x14ac:dyDescent="0.2">
      <c r="AU908" s="994">
        <v>9.06</v>
      </c>
    </row>
    <row r="909" spans="47:47" x14ac:dyDescent="0.2">
      <c r="AU909" s="994">
        <v>9.07</v>
      </c>
    </row>
    <row r="910" spans="47:47" x14ac:dyDescent="0.2">
      <c r="AU910" s="994">
        <v>9.08</v>
      </c>
    </row>
    <row r="911" spans="47:47" x14ac:dyDescent="0.2">
      <c r="AU911" s="994">
        <v>9.09</v>
      </c>
    </row>
    <row r="912" spans="47:47" x14ac:dyDescent="0.2">
      <c r="AU912" s="994">
        <v>9.1</v>
      </c>
    </row>
    <row r="913" spans="47:47" x14ac:dyDescent="0.2">
      <c r="AU913" s="994">
        <v>9.11</v>
      </c>
    </row>
    <row r="914" spans="47:47" x14ac:dyDescent="0.2">
      <c r="AU914" s="994">
        <v>9.1199999999999992</v>
      </c>
    </row>
    <row r="915" spans="47:47" x14ac:dyDescent="0.2">
      <c r="AU915" s="994">
        <v>9.1300000000000008</v>
      </c>
    </row>
    <row r="916" spans="47:47" x14ac:dyDescent="0.2">
      <c r="AU916" s="994">
        <v>9.14</v>
      </c>
    </row>
    <row r="917" spans="47:47" x14ac:dyDescent="0.2">
      <c r="AU917" s="994">
        <v>9.15</v>
      </c>
    </row>
    <row r="918" spans="47:47" x14ac:dyDescent="0.2">
      <c r="AU918" s="994">
        <v>9.16</v>
      </c>
    </row>
    <row r="919" spans="47:47" x14ac:dyDescent="0.2">
      <c r="AU919" s="994">
        <v>9.17</v>
      </c>
    </row>
    <row r="920" spans="47:47" x14ac:dyDescent="0.2">
      <c r="AU920" s="994">
        <v>9.18</v>
      </c>
    </row>
    <row r="921" spans="47:47" x14ac:dyDescent="0.2">
      <c r="AU921" s="994">
        <v>9.19</v>
      </c>
    </row>
    <row r="922" spans="47:47" x14ac:dyDescent="0.2">
      <c r="AU922" s="994">
        <v>9.1999999999999993</v>
      </c>
    </row>
    <row r="923" spans="47:47" x14ac:dyDescent="0.2">
      <c r="AU923" s="994">
        <v>9.2100000000000009</v>
      </c>
    </row>
    <row r="924" spans="47:47" x14ac:dyDescent="0.2">
      <c r="AU924" s="994">
        <v>9.2200000000000006</v>
      </c>
    </row>
    <row r="925" spans="47:47" x14ac:dyDescent="0.2">
      <c r="AU925" s="994">
        <v>9.23</v>
      </c>
    </row>
    <row r="926" spans="47:47" x14ac:dyDescent="0.2">
      <c r="AU926" s="994">
        <v>9.24</v>
      </c>
    </row>
    <row r="927" spans="47:47" x14ac:dyDescent="0.2">
      <c r="AU927" s="994">
        <v>9.25</v>
      </c>
    </row>
    <row r="928" spans="47:47" x14ac:dyDescent="0.2">
      <c r="AU928" s="994">
        <v>9.26</v>
      </c>
    </row>
    <row r="929" spans="47:47" x14ac:dyDescent="0.2">
      <c r="AU929" s="994">
        <v>9.27</v>
      </c>
    </row>
    <row r="930" spans="47:47" x14ac:dyDescent="0.2">
      <c r="AU930" s="994">
        <v>9.2799999999999994</v>
      </c>
    </row>
    <row r="931" spans="47:47" x14ac:dyDescent="0.2">
      <c r="AU931" s="994">
        <v>9.2899999999999991</v>
      </c>
    </row>
    <row r="932" spans="47:47" x14ac:dyDescent="0.2">
      <c r="AU932" s="994">
        <v>9.3000000000000007</v>
      </c>
    </row>
    <row r="933" spans="47:47" x14ac:dyDescent="0.2">
      <c r="AU933" s="994">
        <v>9.31</v>
      </c>
    </row>
    <row r="934" spans="47:47" x14ac:dyDescent="0.2">
      <c r="AU934" s="994">
        <v>9.32</v>
      </c>
    </row>
    <row r="935" spans="47:47" x14ac:dyDescent="0.2">
      <c r="AU935" s="994">
        <v>9.33</v>
      </c>
    </row>
    <row r="936" spans="47:47" x14ac:dyDescent="0.2">
      <c r="AU936" s="994">
        <v>9.34</v>
      </c>
    </row>
    <row r="937" spans="47:47" x14ac:dyDescent="0.2">
      <c r="AU937" s="994">
        <v>9.35</v>
      </c>
    </row>
    <row r="938" spans="47:47" x14ac:dyDescent="0.2">
      <c r="AU938" s="994">
        <v>9.36</v>
      </c>
    </row>
    <row r="939" spans="47:47" x14ac:dyDescent="0.2">
      <c r="AU939" s="994">
        <v>9.3699999999999992</v>
      </c>
    </row>
    <row r="940" spans="47:47" x14ac:dyDescent="0.2">
      <c r="AU940" s="994">
        <v>9.3800000000000008</v>
      </c>
    </row>
    <row r="941" spans="47:47" x14ac:dyDescent="0.2">
      <c r="AU941" s="994">
        <v>9.39</v>
      </c>
    </row>
    <row r="942" spans="47:47" x14ac:dyDescent="0.2">
      <c r="AU942" s="994">
        <v>9.4</v>
      </c>
    </row>
    <row r="943" spans="47:47" x14ac:dyDescent="0.2">
      <c r="AU943" s="994">
        <v>9.41</v>
      </c>
    </row>
    <row r="944" spans="47:47" x14ac:dyDescent="0.2">
      <c r="AU944" s="994">
        <v>9.42</v>
      </c>
    </row>
    <row r="945" spans="47:47" x14ac:dyDescent="0.2">
      <c r="AU945" s="994">
        <v>9.43</v>
      </c>
    </row>
    <row r="946" spans="47:47" x14ac:dyDescent="0.2">
      <c r="AU946" s="994">
        <v>9.44</v>
      </c>
    </row>
    <row r="947" spans="47:47" x14ac:dyDescent="0.2">
      <c r="AU947" s="994">
        <v>9.4499999999999993</v>
      </c>
    </row>
    <row r="948" spans="47:47" x14ac:dyDescent="0.2">
      <c r="AU948" s="994">
        <v>9.4600000000000009</v>
      </c>
    </row>
    <row r="949" spans="47:47" x14ac:dyDescent="0.2">
      <c r="AU949" s="994">
        <v>9.4700000000000006</v>
      </c>
    </row>
    <row r="950" spans="47:47" x14ac:dyDescent="0.2">
      <c r="AU950" s="994">
        <v>9.48</v>
      </c>
    </row>
    <row r="951" spans="47:47" x14ac:dyDescent="0.2">
      <c r="AU951" s="994">
        <v>9.49</v>
      </c>
    </row>
    <row r="952" spans="47:47" x14ac:dyDescent="0.2">
      <c r="AU952" s="994">
        <v>9.5</v>
      </c>
    </row>
    <row r="953" spans="47:47" x14ac:dyDescent="0.2">
      <c r="AU953" s="994">
        <v>9.51</v>
      </c>
    </row>
    <row r="954" spans="47:47" x14ac:dyDescent="0.2">
      <c r="AU954" s="994">
        <v>9.52</v>
      </c>
    </row>
    <row r="955" spans="47:47" x14ac:dyDescent="0.2">
      <c r="AU955" s="994">
        <v>9.5299999999999994</v>
      </c>
    </row>
    <row r="956" spans="47:47" x14ac:dyDescent="0.2">
      <c r="AU956" s="994">
        <v>9.5399999999999991</v>
      </c>
    </row>
    <row r="957" spans="47:47" x14ac:dyDescent="0.2">
      <c r="AU957" s="994">
        <v>9.5500000000000007</v>
      </c>
    </row>
    <row r="958" spans="47:47" x14ac:dyDescent="0.2">
      <c r="AU958" s="994">
        <v>9.56</v>
      </c>
    </row>
    <row r="959" spans="47:47" x14ac:dyDescent="0.2">
      <c r="AU959" s="994">
        <v>9.57</v>
      </c>
    </row>
    <row r="960" spans="47:47" x14ac:dyDescent="0.2">
      <c r="AU960" s="994">
        <v>9.58</v>
      </c>
    </row>
    <row r="961" spans="47:47" x14ac:dyDescent="0.2">
      <c r="AU961" s="994">
        <v>9.59</v>
      </c>
    </row>
    <row r="962" spans="47:47" x14ac:dyDescent="0.2">
      <c r="AU962" s="994">
        <v>9.6</v>
      </c>
    </row>
    <row r="963" spans="47:47" x14ac:dyDescent="0.2">
      <c r="AU963" s="994">
        <v>9.61</v>
      </c>
    </row>
    <row r="964" spans="47:47" x14ac:dyDescent="0.2">
      <c r="AU964" s="994">
        <v>9.6199999999999992</v>
      </c>
    </row>
    <row r="965" spans="47:47" x14ac:dyDescent="0.2">
      <c r="AU965" s="994">
        <v>9.6300000000000008</v>
      </c>
    </row>
    <row r="966" spans="47:47" x14ac:dyDescent="0.2">
      <c r="AU966" s="994">
        <v>9.64</v>
      </c>
    </row>
    <row r="967" spans="47:47" x14ac:dyDescent="0.2">
      <c r="AU967" s="994">
        <v>9.65</v>
      </c>
    </row>
    <row r="968" spans="47:47" x14ac:dyDescent="0.2">
      <c r="AU968" s="994">
        <v>9.66</v>
      </c>
    </row>
    <row r="969" spans="47:47" x14ac:dyDescent="0.2">
      <c r="AU969" s="994">
        <v>9.67</v>
      </c>
    </row>
    <row r="970" spans="47:47" x14ac:dyDescent="0.2">
      <c r="AU970" s="994">
        <v>9.68</v>
      </c>
    </row>
    <row r="971" spans="47:47" x14ac:dyDescent="0.2">
      <c r="AU971" s="994">
        <v>9.69</v>
      </c>
    </row>
    <row r="972" spans="47:47" x14ac:dyDescent="0.2">
      <c r="AU972" s="994">
        <v>9.6999999999999993</v>
      </c>
    </row>
    <row r="973" spans="47:47" x14ac:dyDescent="0.2">
      <c r="AU973" s="994">
        <v>9.7100000000000009</v>
      </c>
    </row>
    <row r="974" spans="47:47" x14ac:dyDescent="0.2">
      <c r="AU974" s="994">
        <v>9.7200000000000006</v>
      </c>
    </row>
    <row r="975" spans="47:47" x14ac:dyDescent="0.2">
      <c r="AU975" s="994">
        <v>9.73</v>
      </c>
    </row>
    <row r="976" spans="47:47" x14ac:dyDescent="0.2">
      <c r="AU976" s="994">
        <v>9.74</v>
      </c>
    </row>
    <row r="977" spans="47:47" x14ac:dyDescent="0.2">
      <c r="AU977" s="994">
        <v>9.75</v>
      </c>
    </row>
    <row r="978" spans="47:47" x14ac:dyDescent="0.2">
      <c r="AU978" s="994">
        <v>9.76</v>
      </c>
    </row>
    <row r="979" spans="47:47" x14ac:dyDescent="0.2">
      <c r="AU979" s="994">
        <v>9.77</v>
      </c>
    </row>
    <row r="980" spans="47:47" x14ac:dyDescent="0.2">
      <c r="AU980" s="994">
        <v>9.7799999999999994</v>
      </c>
    </row>
    <row r="981" spans="47:47" x14ac:dyDescent="0.2">
      <c r="AU981" s="994">
        <v>9.7899999999999991</v>
      </c>
    </row>
    <row r="982" spans="47:47" x14ac:dyDescent="0.2">
      <c r="AU982" s="994">
        <v>9.8000000000000007</v>
      </c>
    </row>
    <row r="983" spans="47:47" x14ac:dyDescent="0.2">
      <c r="AU983" s="994">
        <v>9.81</v>
      </c>
    </row>
    <row r="984" spans="47:47" x14ac:dyDescent="0.2">
      <c r="AU984" s="994">
        <v>9.82</v>
      </c>
    </row>
    <row r="985" spans="47:47" x14ac:dyDescent="0.2">
      <c r="AU985" s="994">
        <v>9.83</v>
      </c>
    </row>
    <row r="986" spans="47:47" x14ac:dyDescent="0.2">
      <c r="AU986" s="994">
        <v>9.84</v>
      </c>
    </row>
    <row r="987" spans="47:47" x14ac:dyDescent="0.2">
      <c r="AU987" s="994">
        <v>9.85</v>
      </c>
    </row>
    <row r="988" spans="47:47" x14ac:dyDescent="0.2">
      <c r="AU988" s="994">
        <v>9.86</v>
      </c>
    </row>
    <row r="989" spans="47:47" x14ac:dyDescent="0.2">
      <c r="AU989" s="994">
        <v>9.8699999999999992</v>
      </c>
    </row>
    <row r="990" spans="47:47" x14ac:dyDescent="0.2">
      <c r="AU990" s="994">
        <v>9.8800000000000008</v>
      </c>
    </row>
    <row r="991" spans="47:47" x14ac:dyDescent="0.2">
      <c r="AU991" s="994">
        <v>9.89</v>
      </c>
    </row>
    <row r="992" spans="47:47" x14ac:dyDescent="0.2">
      <c r="AU992" s="994">
        <v>9.9</v>
      </c>
    </row>
    <row r="993" spans="47:47" x14ac:dyDescent="0.2">
      <c r="AU993" s="994">
        <v>9.91</v>
      </c>
    </row>
    <row r="994" spans="47:47" x14ac:dyDescent="0.2">
      <c r="AU994" s="994">
        <v>9.92</v>
      </c>
    </row>
    <row r="995" spans="47:47" x14ac:dyDescent="0.2">
      <c r="AU995" s="994">
        <v>9.93</v>
      </c>
    </row>
    <row r="996" spans="47:47" x14ac:dyDescent="0.2">
      <c r="AU996" s="994">
        <v>9.94</v>
      </c>
    </row>
    <row r="997" spans="47:47" x14ac:dyDescent="0.2">
      <c r="AU997" s="994">
        <v>9.9499999999999993</v>
      </c>
    </row>
    <row r="998" spans="47:47" x14ac:dyDescent="0.2">
      <c r="AU998" s="994">
        <v>9.9600000000000009</v>
      </c>
    </row>
    <row r="999" spans="47:47" x14ac:dyDescent="0.2">
      <c r="AU999" s="994">
        <v>9.9700000000000006</v>
      </c>
    </row>
    <row r="1000" spans="47:47" x14ac:dyDescent="0.2">
      <c r="AU1000" s="994">
        <v>9.98</v>
      </c>
    </row>
    <row r="1001" spans="47:47" x14ac:dyDescent="0.2">
      <c r="AU1001" s="994">
        <v>9.99</v>
      </c>
    </row>
    <row r="1002" spans="47:47" x14ac:dyDescent="0.2">
      <c r="AU1002" s="994">
        <v>10</v>
      </c>
    </row>
  </sheetData>
  <dataConsolidate/>
  <mergeCells count="5">
    <mergeCell ref="B8:D8"/>
    <mergeCell ref="B359:F359"/>
    <mergeCell ref="F86:L86"/>
    <mergeCell ref="A424:H424"/>
    <mergeCell ref="B43:C43"/>
  </mergeCells>
  <phoneticPr fontId="2" type="noConversion"/>
  <conditionalFormatting sqref="G359">
    <cfRule type="cellIs" priority="7" stopIfTrue="1" operator="notBetween">
      <formula>0.02</formula>
      <formula>0.04</formula>
    </cfRule>
  </conditionalFormatting>
  <conditionalFormatting sqref="B95 B99 B4 B8:D8">
    <cfRule type="cellIs" priority="5" stopIfTrue="1" operator="equal">
      <formula>"Ierakstīt pašvaldības nosaukumu"</formula>
    </cfRule>
  </conditionalFormatting>
  <conditionalFormatting sqref="B87:C87">
    <cfRule type="cellIs" priority="4" stopIfTrue="1" operator="notEqual">
      <formula>1</formula>
    </cfRule>
  </conditionalFormatting>
  <conditionalFormatting sqref="C382:AG382">
    <cfRule type="expression" dxfId="1" priority="2" stopIfTrue="1">
      <formula>IF(C382&lt;B382, TRUE, FALSE)</formula>
    </cfRule>
  </conditionalFormatting>
  <conditionalFormatting sqref="C389:AG389">
    <cfRule type="expression" dxfId="0" priority="1" stopIfTrue="1">
      <formula>IF(C389&lt;B389, TRUE, FALSE)</formula>
    </cfRule>
  </conditionalFormatting>
  <dataValidations count="21">
    <dataValidation type="decimal" allowBlank="1" showErrorMessage="1" error="ERAF līdzfinansējuma likme nevar būt mazāka par 0% un pārsniegt 85%" sqref="B84">
      <formula1>0</formula1>
      <formula2>B86</formula2>
    </dataValidation>
    <dataValidation operator="equal" allowBlank="1" showErrorMessage="1" error="Jāievada skaitlis" sqref="C191:C210 D191:D199 D202:D210">
      <formula1>0</formula1>
      <formula2>0</formula2>
    </dataValidation>
    <dataValidation type="decimal" operator="greaterThanOrEqual" allowBlank="1" showErrorMessage="1" error="Jāievada pozitīvs skaitlis" sqref="B411:AH411 B83 B79:C79 B20:AI20 A347:AI348 B346:AI348 B328:AI343 B413:AH413 B389 A352:A354 C349 A349 B378 B382:AH382">
      <formula1>0</formula1>
      <formula2>0</formula2>
    </dataValidation>
    <dataValidation operator="equal" allowBlank="1" showErrorMessage="1" error="Jāievada pozitīvs skaitlis" sqref="B374:F377 B78 B28:B30 B371:F372">
      <formula1>0</formula1>
      <formula2>0</formula2>
    </dataValidation>
    <dataValidation type="list" operator="equal" allowBlank="1" showInputMessage="1" showErrorMessage="1" prompt="Izvēlieties veikt analīzi variantam AR vai BEZ projekta" sqref="B355">
      <formula1>$B$356:$B$357</formula1>
      <formula2>0</formula2>
    </dataValidation>
    <dataValidation type="list" operator="equal" allowBlank="1" showInputMessage="1" showErrorMessage="1" promptTitle="Maksātspēja:" prompt="Izvēlieties, vai projekta ienākumus veidot no mājsaimniecību maksājumiem, kas sedz pilnas projekta izmaksas; vai arī no mājsaimniecību maksājumiem, kas ir maksimāli lieli, bet nepārsniedz pieņēmumos noteikto pieļaujamo % no mājsaimniecību ienākumiem." sqref="B359">
      <formula1>$B$360:$B$361</formula1>
      <formula2>0</formula2>
    </dataValidation>
    <dataValidation type="list" operator="equal" allowBlank="1" showInputMessage="1" showErrorMessage="1" promptTitle="Tarifa aprēķins" prompt="Izvēlieties vai tarifa aprēķinā iekļaut aizņēmumu projekta īstenošanai, vai kopējo pamatlīdzekļu nolietojumu." sqref="B363">
      <formula1>$B$364:$B$365</formula1>
      <formula2>0</formula2>
    </dataValidation>
    <dataValidation type="decimal" allowBlank="1" showErrorMessage="1" error="Jāievada pozitīvs skaitlis, ne lielāks kā 7%" sqref="B367">
      <formula1>0</formula1>
      <formula2>0.07</formula2>
    </dataValidation>
    <dataValidation operator="equal" allowBlank="1" showErrorMessage="1" errorTitle="Jāievada pozitīvs skaitlis" error="Jāievada pozitīvs skaitlis" sqref="C278:AK279 C264:AK268 C280:D280 C261:AK261 B287:B301 C300:AK301 C244:AK245 E198:AH198 C295:AK295 P47:AI47 C243:D243 B243:B246 B278:B280 C269:D270 H48:AI54 I55:J68 C186:AH186 C175:D175 B140:B187 H236:AG238 B236:G236 AH237:AK238 C246:D246 C215:AH234 B253:B270 B211:B234 C253:D253 C254:AK254 C255:D260 C262:D263 C287:D287 C288:AK288 C289:D294 C296:D299 E209:AI209 G55:G72 K55:AI72 H69:J72 H63:H67 H55:H61 B47:F61">
      <formula1>0</formula1>
      <formula2>0</formula2>
    </dataValidation>
    <dataValidation type="decimal" operator="greaterThanOrEqual" allowBlank="1" showErrorMessage="1" errorTitle="Jāievada pozitīvs skaitlis" error="Jāievada pozitīvs skaitlis" sqref="B308:AI324">
      <formula1>0</formula1>
      <formula2>0</formula2>
    </dataValidation>
    <dataValidation type="list" operator="equal" allowBlank="1" showErrorMessage="1" sqref="B95">
      <formula1>$B$96:$B$97</formula1>
      <formula2>0</formula2>
    </dataValidation>
    <dataValidation type="list" operator="equal" allowBlank="1" showErrorMessage="1" sqref="B99">
      <formula1>$B$100:$B$101</formula1>
      <formula2>0</formula2>
    </dataValidation>
    <dataValidation type="decimal" operator="greaterThan" allowBlank="1" showErrorMessage="1" error="Jāievada pozitīvs skaitlis" sqref="C78 C82 B81:B82 B80:C80 B41:B42">
      <formula1>0</formula1>
      <formula2>0</formula2>
    </dataValidation>
    <dataValidation type="decimal" operator="lessThanOrEqual" allowBlank="1" showErrorMessage="1" error="Nedrīkst pārsniegt 85%" sqref="B86">
      <formula1>0.85</formula1>
      <formula2>0</formula2>
    </dataValidation>
    <dataValidation type="whole" errorStyle="warning" operator="equal" allowBlank="1" showInputMessage="1" showErrorMessage="1" prompt="Jābūt 100%" sqref="B87:C87">
      <formula1>1</formula1>
      <formula2>0</formula2>
    </dataValidation>
    <dataValidation type="whole" allowBlank="1" showErrorMessage="1" error="Jāievada vesels skaitlis starp 0 un 40" sqref="B92:B93">
      <formula1>0</formula1>
      <formula2>40</formula2>
    </dataValidation>
    <dataValidation type="list" operator="equal" allowBlank="1" showErrorMessage="1" sqref="B8">
      <formula1>$B$9:$B$10</formula1>
      <formula2>0</formula2>
    </dataValidation>
    <dataValidation type="whole" operator="greaterThan" allowBlank="1" showErrorMessage="1" error="Jāievada pozitīvs skaitlis" sqref="B23:B27 B31">
      <formula1>0</formula1>
      <formula2>0</formula2>
    </dataValidation>
    <dataValidation allowBlank="1" showInputMessage="1" sqref="B44:B46"/>
    <dataValidation showErrorMessage="1" sqref="E43"/>
    <dataValidation type="list" allowBlank="1" showInputMessage="1" showErrorMessage="1" sqref="B43:C43">
      <formula1>$B$45:$B$46</formula1>
    </dataValidation>
  </dataValidations>
  <pageMargins left="0.7" right="0.7" top="0.75" bottom="0.75" header="0.51180555555555551" footer="0.51180555555555551"/>
  <pageSetup paperSize="9" firstPageNumber="0"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VARAM" error="Ja tarifa aprēķinā iekļauta pamatsummas atmaksa, tad maksimums drīkst iekļaut 85% jaunradīto p/l nolietojumu!">
          <x14:formula1>
            <xm:f>IF($B$363=$B$364, IF($B$99=$B$100, IF(Aprekini!B253=0, $AU$1:$AU$1002, $AU$1:$AU$86), IF(Aprekini!B262=0, $AU$1:$AU$1002, $AU$1:$AU$86)), $AU$1:$AU$1002)</xm:f>
          </x14:formula1>
          <xm:sqref>B387:AG387</xm:sqref>
        </x14:dataValidation>
        <x14:dataValidation type="list" allowBlank="1" showInputMessage="1" showErrorMessage="1" errorTitle="VARAM" error="Ja tarifa aprēķinā iekļauta pamatsummas atmaksas, tad drīkst iekļaut maksimums 85% jaunradīto p/l nolietojumu!">
          <x14:formula1>
            <xm:f>IF($B$363=$B$364, IF($B$99=$B$100, IF(Aprekini!B253=0, $AU$1:$AU$1002, $AU$1:$AU$86), IF(Aprekini!B262=0, $AU$1:$AU$1002, $AU$1:$AU$86)), $AU$1:$AU$1002)</xm:f>
          </x14:formula1>
          <xm:sqref>B395:AG395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2"/>
  <sheetViews>
    <sheetView topLeftCell="A7" workbookViewId="0">
      <pane xSplit="2" topLeftCell="C1" activePane="topRight" state="frozen"/>
      <selection activeCell="A4" sqref="A4"/>
      <selection pane="topRight" activeCell="M34" sqref="M34"/>
    </sheetView>
  </sheetViews>
  <sheetFormatPr defaultRowHeight="12.75" outlineLevelCol="1" x14ac:dyDescent="0.2"/>
  <cols>
    <col min="1" max="1" width="38.5703125" style="708" customWidth="1"/>
    <col min="2" max="2" width="18" style="708" customWidth="1"/>
    <col min="3" max="3" width="12.85546875" style="708" customWidth="1"/>
    <col min="4" max="4" width="13" style="708" hidden="1" customWidth="1"/>
    <col min="5" max="5" width="8.140625" style="708" hidden="1" customWidth="1"/>
    <col min="6" max="6" width="11.5703125" style="708" hidden="1" customWidth="1"/>
    <col min="7" max="7" width="8.140625" style="708" hidden="1" customWidth="1"/>
    <col min="8" max="8" width="10.42578125" style="708" customWidth="1" outlineLevel="1"/>
    <col min="9" max="9" width="7.28515625" style="708" customWidth="1" outlineLevel="1"/>
    <col min="10" max="10" width="8.85546875" style="708" customWidth="1" outlineLevel="1"/>
    <col min="11" max="11" width="8.42578125" style="784" customWidth="1" outlineLevel="1"/>
    <col min="12" max="12" width="9.5703125" style="708" customWidth="1" outlineLevel="1"/>
    <col min="13" max="13" width="9" style="708" customWidth="1" outlineLevel="1"/>
    <col min="14" max="14" width="12.28515625" style="708" customWidth="1" outlineLevel="1"/>
    <col min="15" max="15" width="10.42578125" style="708" customWidth="1" outlineLevel="1"/>
    <col min="16" max="16" width="11.5703125" style="708" customWidth="1" outlineLevel="1"/>
    <col min="17" max="17" width="11.42578125" style="708" customWidth="1" outlineLevel="1"/>
    <col min="18" max="18" width="11.85546875" style="708" customWidth="1" outlineLevel="1"/>
    <col min="19" max="19" width="12.5703125" style="708" customWidth="1" outlineLevel="1"/>
    <col min="20" max="20" width="10.85546875" style="708" bestFit="1" customWidth="1"/>
    <col min="21" max="21" width="12.85546875" style="708" customWidth="1" outlineLevel="1"/>
    <col min="22" max="22" width="11.28515625" style="784" customWidth="1" outlineLevel="1"/>
    <col min="23" max="23" width="10.7109375" style="708" customWidth="1" outlineLevel="1"/>
    <col min="24" max="24" width="11" style="708" customWidth="1" outlineLevel="1"/>
    <col min="25" max="25" width="10.7109375" style="708" customWidth="1" outlineLevel="1"/>
    <col min="26" max="26" width="12.5703125" style="708" customWidth="1" outlineLevel="1"/>
    <col min="27" max="27" width="11.85546875" style="708" customWidth="1" outlineLevel="1"/>
    <col min="28" max="28" width="11.28515625" style="708" customWidth="1" outlineLevel="1"/>
    <col min="29" max="29" width="10.42578125" style="708" customWidth="1" outlineLevel="1"/>
    <col min="30" max="30" width="11.42578125" style="708" customWidth="1" outlineLevel="1"/>
    <col min="31" max="31" width="11.85546875" style="708" customWidth="1" outlineLevel="1"/>
    <col min="32" max="32" width="12.5703125" style="708" customWidth="1" outlineLevel="1"/>
    <col min="33" max="33" width="11.5703125" style="708" bestFit="1" customWidth="1"/>
    <col min="34" max="34" width="12.140625" style="708" customWidth="1" outlineLevel="1"/>
    <col min="35" max="35" width="12.140625" style="784" customWidth="1" outlineLevel="1"/>
    <col min="36" max="45" width="12.140625" style="708" customWidth="1" outlineLevel="1"/>
    <col min="46" max="46" width="11.5703125" style="708" bestFit="1" customWidth="1"/>
    <col min="47" max="47" width="3.85546875" style="708" customWidth="1"/>
    <col min="48" max="48" width="13.7109375" style="708" customWidth="1"/>
    <col min="49" max="49" width="13.7109375" style="708" bestFit="1" customWidth="1"/>
    <col min="50" max="50" width="25" style="708" customWidth="1"/>
    <col min="51" max="16384" width="9.140625" style="708"/>
  </cols>
  <sheetData>
    <row r="1" spans="1:53" s="689" customFormat="1" ht="26.25" x14ac:dyDescent="0.4">
      <c r="A1" s="688"/>
      <c r="C1" s="690"/>
      <c r="E1" s="690"/>
      <c r="G1" s="690"/>
      <c r="K1" s="691"/>
      <c r="V1" s="691"/>
      <c r="AI1" s="691"/>
    </row>
    <row r="2" spans="1:53" s="693" customFormat="1" ht="14.25" customHeight="1" x14ac:dyDescent="0.25">
      <c r="A2" s="692"/>
      <c r="C2" s="694"/>
      <c r="E2" s="692"/>
      <c r="G2" s="692"/>
      <c r="K2" s="695"/>
      <c r="V2" s="695"/>
      <c r="AI2" s="695"/>
    </row>
    <row r="3" spans="1:53" s="693" customFormat="1" ht="14.25" customHeight="1" x14ac:dyDescent="0.25">
      <c r="A3" s="692"/>
      <c r="E3" s="696"/>
      <c r="G3" s="696"/>
      <c r="H3" s="697"/>
      <c r="I3" s="697"/>
      <c r="J3" s="697"/>
      <c r="K3" s="698"/>
      <c r="L3" s="697"/>
      <c r="M3" s="697"/>
      <c r="N3" s="697"/>
      <c r="O3" s="697"/>
      <c r="P3" s="697"/>
      <c r="Q3" s="697"/>
      <c r="R3" s="697"/>
      <c r="S3" s="697"/>
      <c r="T3" s="697"/>
      <c r="U3" s="697"/>
      <c r="V3" s="698"/>
      <c r="W3" s="697"/>
      <c r="X3" s="697"/>
      <c r="Y3" s="697"/>
      <c r="Z3" s="697"/>
      <c r="AA3" s="697"/>
      <c r="AB3" s="697"/>
      <c r="AC3" s="697"/>
      <c r="AD3" s="697"/>
      <c r="AE3" s="697"/>
      <c r="AF3" s="697"/>
      <c r="AG3" s="697"/>
      <c r="AH3" s="697"/>
      <c r="AI3" s="698"/>
      <c r="AJ3" s="697"/>
      <c r="AK3" s="697"/>
      <c r="AL3" s="697"/>
      <c r="AM3" s="697"/>
      <c r="AN3" s="697"/>
      <c r="AO3" s="697"/>
      <c r="AP3" s="697"/>
      <c r="AQ3" s="697"/>
      <c r="AR3" s="697"/>
      <c r="AS3" s="697"/>
      <c r="AT3" s="697"/>
      <c r="AU3" s="697"/>
      <c r="AV3" s="697"/>
      <c r="AW3" s="697"/>
      <c r="AX3" s="697"/>
    </row>
    <row r="4" spans="1:53" s="693" customFormat="1" ht="14.25" customHeight="1" x14ac:dyDescent="0.25">
      <c r="A4" s="692"/>
      <c r="K4" s="695"/>
      <c r="V4" s="695"/>
      <c r="AI4" s="695"/>
    </row>
    <row r="5" spans="1:53" s="693" customFormat="1" ht="14.25" customHeight="1" x14ac:dyDescent="0.25">
      <c r="A5" s="699"/>
      <c r="B5" s="694"/>
      <c r="D5" s="700"/>
      <c r="E5" s="696"/>
      <c r="G5" s="696"/>
      <c r="H5" s="697"/>
      <c r="I5" s="697"/>
      <c r="J5" s="697"/>
      <c r="K5" s="698"/>
      <c r="L5" s="697"/>
      <c r="M5" s="697"/>
      <c r="N5" s="697"/>
      <c r="O5" s="697"/>
      <c r="P5" s="697"/>
      <c r="Q5" s="697"/>
      <c r="R5" s="697"/>
      <c r="S5" s="697"/>
      <c r="T5" s="697"/>
      <c r="U5" s="697"/>
      <c r="V5" s="698"/>
      <c r="W5" s="697"/>
      <c r="X5" s="697"/>
      <c r="Y5" s="697"/>
      <c r="Z5" s="697"/>
      <c r="AA5" s="697"/>
      <c r="AB5" s="697"/>
      <c r="AC5" s="697"/>
      <c r="AD5" s="697"/>
      <c r="AE5" s="697"/>
      <c r="AF5" s="697"/>
      <c r="AG5" s="697"/>
      <c r="AH5" s="697"/>
      <c r="AI5" s="698"/>
      <c r="AJ5" s="697"/>
      <c r="AK5" s="697"/>
      <c r="AL5" s="697"/>
      <c r="AM5" s="697"/>
      <c r="AN5" s="697"/>
      <c r="AO5" s="697"/>
      <c r="AP5" s="697"/>
      <c r="AQ5" s="697"/>
      <c r="AR5" s="697"/>
      <c r="AS5" s="697"/>
      <c r="AT5" s="697"/>
      <c r="AU5" s="697"/>
      <c r="AV5" s="697"/>
      <c r="AW5" s="697"/>
      <c r="AX5" s="697"/>
    </row>
    <row r="6" spans="1:53" s="693" customFormat="1" ht="31.5" customHeight="1" x14ac:dyDescent="0.25">
      <c r="A6" s="1018"/>
      <c r="B6" s="1018"/>
      <c r="D6" s="701"/>
      <c r="E6" s="696"/>
      <c r="F6" s="696"/>
      <c r="G6" s="696"/>
      <c r="H6" s="697"/>
      <c r="I6" s="697"/>
      <c r="J6" s="697"/>
      <c r="K6" s="698"/>
      <c r="L6" s="697"/>
      <c r="M6" s="697"/>
      <c r="N6" s="697"/>
      <c r="O6" s="697"/>
      <c r="P6" s="697"/>
      <c r="Q6" s="697"/>
      <c r="R6" s="697"/>
      <c r="S6" s="697"/>
      <c r="T6" s="697"/>
      <c r="U6" s="697"/>
      <c r="V6" s="698"/>
      <c r="W6" s="697"/>
      <c r="X6" s="697"/>
      <c r="Y6" s="698"/>
      <c r="Z6" s="697"/>
      <c r="AA6" s="697"/>
      <c r="AB6" s="697"/>
      <c r="AC6" s="697"/>
      <c r="AD6" s="697"/>
      <c r="AE6" s="697"/>
      <c r="AF6" s="697"/>
      <c r="AG6" s="697"/>
      <c r="AH6" s="697"/>
      <c r="AI6" s="698"/>
      <c r="AJ6" s="697"/>
      <c r="AK6" s="697"/>
      <c r="AL6" s="697"/>
      <c r="AM6" s="697"/>
      <c r="AN6" s="697"/>
      <c r="AO6" s="697"/>
      <c r="AP6" s="697"/>
      <c r="AQ6" s="697"/>
      <c r="AR6" s="697"/>
      <c r="AS6" s="697"/>
      <c r="AT6" s="697"/>
      <c r="AU6" s="697"/>
      <c r="AV6" s="697"/>
      <c r="AW6" s="697"/>
      <c r="AX6" s="697"/>
    </row>
    <row r="7" spans="1:53" s="703" customFormat="1" ht="15.75" customHeight="1" thickBot="1" x14ac:dyDescent="0.25">
      <c r="A7" s="702"/>
      <c r="H7" s="704"/>
      <c r="I7" s="704"/>
      <c r="J7" s="704"/>
      <c r="K7" s="705"/>
      <c r="L7" s="704"/>
      <c r="M7" s="704"/>
      <c r="N7" s="704"/>
      <c r="O7" s="704"/>
      <c r="P7" s="704"/>
      <c r="Q7" s="704"/>
      <c r="R7" s="704"/>
      <c r="S7" s="704"/>
      <c r="T7" s="706"/>
      <c r="U7" s="704"/>
      <c r="V7" s="705"/>
      <c r="W7" s="704"/>
      <c r="X7" s="704"/>
      <c r="Y7" s="704"/>
      <c r="Z7" s="704"/>
      <c r="AA7" s="704"/>
      <c r="AB7" s="704"/>
      <c r="AC7" s="704"/>
      <c r="AD7" s="704"/>
      <c r="AE7" s="704"/>
      <c r="AF7" s="704"/>
      <c r="AG7" s="706"/>
      <c r="AH7" s="704"/>
      <c r="AI7" s="705"/>
      <c r="AJ7" s="704"/>
      <c r="AK7" s="704"/>
      <c r="AL7" s="704"/>
      <c r="AM7" s="704"/>
      <c r="AN7" s="704"/>
      <c r="AO7" s="704"/>
      <c r="AP7" s="704"/>
      <c r="AQ7" s="704"/>
      <c r="AR7" s="704"/>
      <c r="AS7" s="704"/>
      <c r="AT7" s="706"/>
      <c r="AV7" s="707"/>
      <c r="AW7" s="707"/>
    </row>
    <row r="8" spans="1:53" ht="13.5" customHeight="1" thickTop="1" x14ac:dyDescent="0.2">
      <c r="A8" s="1019" t="s">
        <v>459</v>
      </c>
      <c r="B8" s="1021" t="s">
        <v>460</v>
      </c>
      <c r="C8" s="1022" t="s">
        <v>461</v>
      </c>
      <c r="D8" s="1024" t="s">
        <v>500</v>
      </c>
      <c r="E8" s="1022" t="s">
        <v>501</v>
      </c>
      <c r="F8" s="1024" t="s">
        <v>502</v>
      </c>
      <c r="G8" s="1022" t="s">
        <v>503</v>
      </c>
      <c r="H8" s="1028">
        <v>2012</v>
      </c>
      <c r="I8" s="1029"/>
      <c r="J8" s="1029"/>
      <c r="K8" s="1029"/>
      <c r="L8" s="1029"/>
      <c r="M8" s="1029"/>
      <c r="N8" s="1029"/>
      <c r="O8" s="1029"/>
      <c r="P8" s="1029"/>
      <c r="Q8" s="1029"/>
      <c r="R8" s="1029"/>
      <c r="S8" s="1030"/>
      <c r="T8" s="1026">
        <f>H8</f>
        <v>2012</v>
      </c>
      <c r="U8" s="1035">
        <f>H8+1</f>
        <v>2013</v>
      </c>
      <c r="V8" s="1029"/>
      <c r="W8" s="1029"/>
      <c r="X8" s="1029"/>
      <c r="Y8" s="1029"/>
      <c r="Z8" s="1029"/>
      <c r="AA8" s="1029"/>
      <c r="AB8" s="1029"/>
      <c r="AC8" s="1029"/>
      <c r="AD8" s="1029"/>
      <c r="AE8" s="1029"/>
      <c r="AF8" s="1030"/>
      <c r="AG8" s="1026">
        <f>U8</f>
        <v>2013</v>
      </c>
      <c r="AH8" s="1035">
        <f>U8+1</f>
        <v>2014</v>
      </c>
      <c r="AI8" s="1029"/>
      <c r="AJ8" s="1029"/>
      <c r="AK8" s="1029"/>
      <c r="AL8" s="1029"/>
      <c r="AM8" s="1029"/>
      <c r="AN8" s="1029"/>
      <c r="AO8" s="1029"/>
      <c r="AP8" s="1029"/>
      <c r="AQ8" s="1029"/>
      <c r="AR8" s="1029"/>
      <c r="AS8" s="1030"/>
      <c r="AT8" s="1026">
        <f>AH8</f>
        <v>2014</v>
      </c>
      <c r="AV8" s="1031" t="s">
        <v>462</v>
      </c>
      <c r="AW8" s="1033" t="s">
        <v>463</v>
      </c>
    </row>
    <row r="9" spans="1:53" s="714" customFormat="1" ht="49.5" customHeight="1" thickBot="1" x14ac:dyDescent="0.25">
      <c r="A9" s="1020"/>
      <c r="B9" s="1021"/>
      <c r="C9" s="1023"/>
      <c r="D9" s="1025"/>
      <c r="E9" s="1023"/>
      <c r="F9" s="1025"/>
      <c r="G9" s="1023"/>
      <c r="H9" s="709" t="s">
        <v>464</v>
      </c>
      <c r="I9" s="710" t="s">
        <v>465</v>
      </c>
      <c r="J9" s="710" t="s">
        <v>466</v>
      </c>
      <c r="K9" s="711" t="s">
        <v>467</v>
      </c>
      <c r="L9" s="710" t="s">
        <v>468</v>
      </c>
      <c r="M9" s="710" t="s">
        <v>469</v>
      </c>
      <c r="N9" s="710" t="s">
        <v>470</v>
      </c>
      <c r="O9" s="710" t="s">
        <v>471</v>
      </c>
      <c r="P9" s="710" t="s">
        <v>472</v>
      </c>
      <c r="Q9" s="710" t="s">
        <v>473</v>
      </c>
      <c r="R9" s="710" t="s">
        <v>474</v>
      </c>
      <c r="S9" s="712" t="s">
        <v>475</v>
      </c>
      <c r="T9" s="1027"/>
      <c r="U9" s="713" t="s">
        <v>464</v>
      </c>
      <c r="V9" s="711" t="s">
        <v>465</v>
      </c>
      <c r="W9" s="710" t="s">
        <v>466</v>
      </c>
      <c r="X9" s="710" t="s">
        <v>467</v>
      </c>
      <c r="Y9" s="710" t="s">
        <v>468</v>
      </c>
      <c r="Z9" s="710" t="s">
        <v>469</v>
      </c>
      <c r="AA9" s="710" t="s">
        <v>470</v>
      </c>
      <c r="AB9" s="710" t="s">
        <v>471</v>
      </c>
      <c r="AC9" s="710" t="s">
        <v>472</v>
      </c>
      <c r="AD9" s="710" t="s">
        <v>473</v>
      </c>
      <c r="AE9" s="710" t="s">
        <v>474</v>
      </c>
      <c r="AF9" s="712" t="s">
        <v>475</v>
      </c>
      <c r="AG9" s="1027"/>
      <c r="AH9" s="713" t="s">
        <v>464</v>
      </c>
      <c r="AI9" s="711" t="s">
        <v>465</v>
      </c>
      <c r="AJ9" s="710" t="s">
        <v>466</v>
      </c>
      <c r="AK9" s="710" t="s">
        <v>467</v>
      </c>
      <c r="AL9" s="710" t="s">
        <v>468</v>
      </c>
      <c r="AM9" s="710" t="s">
        <v>469</v>
      </c>
      <c r="AN9" s="710" t="s">
        <v>470</v>
      </c>
      <c r="AO9" s="710" t="s">
        <v>471</v>
      </c>
      <c r="AP9" s="710" t="s">
        <v>472</v>
      </c>
      <c r="AQ9" s="710" t="s">
        <v>473</v>
      </c>
      <c r="AR9" s="710" t="s">
        <v>474</v>
      </c>
      <c r="AS9" s="712" t="s">
        <v>475</v>
      </c>
      <c r="AT9" s="1027"/>
      <c r="AV9" s="1032"/>
      <c r="AW9" s="1034"/>
    </row>
    <row r="10" spans="1:53" s="703" customFormat="1" x14ac:dyDescent="0.2">
      <c r="A10" s="715" t="s">
        <v>476</v>
      </c>
      <c r="B10" s="715"/>
      <c r="C10" s="716"/>
      <c r="D10" s="717"/>
      <c r="E10" s="718"/>
      <c r="F10" s="717"/>
      <c r="G10" s="718"/>
      <c r="H10" s="719"/>
      <c r="I10" s="720"/>
      <c r="J10" s="719"/>
      <c r="K10" s="482"/>
      <c r="L10" s="719"/>
      <c r="N10" s="719"/>
      <c r="O10" s="719"/>
      <c r="P10" s="719"/>
      <c r="Q10" s="719"/>
      <c r="R10" s="719"/>
      <c r="S10" s="721"/>
      <c r="T10" s="722"/>
      <c r="U10" s="723"/>
      <c r="V10" s="482"/>
      <c r="W10" s="719" t="s">
        <v>477</v>
      </c>
      <c r="X10" s="719"/>
      <c r="Y10" s="719" t="s">
        <v>477</v>
      </c>
      <c r="Z10" s="719"/>
      <c r="AA10" s="719"/>
      <c r="AB10" s="719" t="s">
        <v>477</v>
      </c>
      <c r="AC10" s="719"/>
      <c r="AD10" s="719"/>
      <c r="AE10" s="719" t="s">
        <v>477</v>
      </c>
      <c r="AF10" s="721"/>
      <c r="AG10" s="722"/>
      <c r="AH10" s="723"/>
      <c r="AI10" s="482"/>
      <c r="AJ10" s="719" t="s">
        <v>477</v>
      </c>
      <c r="AK10" s="719"/>
      <c r="AL10" s="719"/>
      <c r="AM10" s="719"/>
      <c r="AN10" s="719"/>
      <c r="AO10" s="719"/>
      <c r="AP10" s="719"/>
      <c r="AQ10" s="719"/>
      <c r="AR10" s="719"/>
      <c r="AS10" s="721"/>
      <c r="AT10" s="722"/>
      <c r="AV10" s="724"/>
      <c r="AW10" s="725"/>
    </row>
    <row r="11" spans="1:53" s="703" customFormat="1" ht="6" customHeight="1" x14ac:dyDescent="0.25">
      <c r="A11" s="715"/>
      <c r="B11" s="726"/>
      <c r="C11" s="727"/>
      <c r="D11" s="728"/>
      <c r="E11" s="729"/>
      <c r="F11" s="728"/>
      <c r="G11" s="729"/>
      <c r="H11" s="730"/>
      <c r="I11" s="730"/>
      <c r="J11" s="730"/>
      <c r="K11" s="730"/>
      <c r="L11" s="730"/>
      <c r="M11" s="730"/>
      <c r="N11" s="730"/>
      <c r="O11" s="730"/>
      <c r="P11" s="730"/>
      <c r="Q11" s="730"/>
      <c r="R11" s="730"/>
      <c r="S11" s="731"/>
      <c r="T11" s="732"/>
      <c r="U11" s="733"/>
      <c r="V11" s="730"/>
      <c r="W11" s="730"/>
      <c r="X11" s="730"/>
      <c r="Y11" s="730"/>
      <c r="Z11" s="730"/>
      <c r="AA11" s="730"/>
      <c r="AB11" s="730"/>
      <c r="AC11" s="730"/>
      <c r="AD11" s="730"/>
      <c r="AE11" s="730"/>
      <c r="AF11" s="731"/>
      <c r="AG11" s="732"/>
      <c r="AH11" s="733"/>
      <c r="AI11" s="730"/>
      <c r="AJ11" s="730"/>
      <c r="AK11" s="730"/>
      <c r="AL11" s="730"/>
      <c r="AM11" s="730"/>
      <c r="AN11" s="730"/>
      <c r="AO11" s="730"/>
      <c r="AP11" s="730"/>
      <c r="AQ11" s="730"/>
      <c r="AR11" s="730"/>
      <c r="AS11" s="731"/>
      <c r="AT11" s="732"/>
      <c r="AV11" s="734"/>
      <c r="AW11" s="735"/>
    </row>
    <row r="12" spans="1:53" s="703" customFormat="1" x14ac:dyDescent="0.2">
      <c r="A12" s="736" t="s">
        <v>478</v>
      </c>
      <c r="B12" s="726"/>
      <c r="C12" s="737"/>
      <c r="D12" s="738"/>
      <c r="E12" s="739"/>
      <c r="F12" s="738"/>
      <c r="G12" s="739"/>
      <c r="H12" s="740"/>
      <c r="I12" s="740"/>
      <c r="J12" s="740"/>
      <c r="K12" s="740"/>
      <c r="L12" s="740"/>
      <c r="M12" s="740"/>
      <c r="N12" s="740"/>
      <c r="O12" s="740"/>
      <c r="P12" s="740"/>
      <c r="Q12" s="740"/>
      <c r="R12" s="740"/>
      <c r="S12" s="741"/>
      <c r="T12" s="742"/>
      <c r="U12" s="743"/>
      <c r="V12" s="740"/>
      <c r="W12" s="744"/>
      <c r="X12" s="740"/>
      <c r="Y12" s="740"/>
      <c r="Z12" s="740"/>
      <c r="AA12" s="740"/>
      <c r="AB12" s="740"/>
      <c r="AC12" s="740"/>
      <c r="AD12" s="740"/>
      <c r="AE12" s="958"/>
      <c r="AF12" s="741"/>
      <c r="AG12" s="742"/>
      <c r="AH12" s="743"/>
      <c r="AI12" s="958"/>
      <c r="AJ12" s="740"/>
      <c r="AK12" s="740"/>
      <c r="AL12" s="740"/>
      <c r="AM12" s="740"/>
      <c r="AN12" s="740"/>
      <c r="AO12" s="740"/>
      <c r="AP12" s="740"/>
      <c r="AQ12" s="740"/>
      <c r="AR12" s="740"/>
      <c r="AS12" s="741"/>
      <c r="AT12" s="742"/>
      <c r="AV12" s="745"/>
      <c r="AW12" s="746"/>
    </row>
    <row r="13" spans="1:53" s="748" customFormat="1" ht="12.75" customHeight="1" x14ac:dyDescent="0.2">
      <c r="A13" s="747" t="s">
        <v>479</v>
      </c>
      <c r="B13" s="823">
        <f>'Datu ievade'!E84</f>
        <v>263237.34999999998</v>
      </c>
      <c r="C13" s="942">
        <f>B13/$B$16</f>
        <v>0.85</v>
      </c>
      <c r="D13" s="824"/>
      <c r="E13" s="825"/>
      <c r="F13" s="824"/>
      <c r="G13" s="825"/>
      <c r="H13" s="826"/>
      <c r="I13" s="826"/>
      <c r="J13" s="826"/>
      <c r="K13" s="826"/>
      <c r="L13" s="826"/>
      <c r="M13" s="826"/>
      <c r="N13" s="826"/>
      <c r="O13" s="826"/>
      <c r="P13" s="826"/>
      <c r="Q13" s="826"/>
      <c r="R13" s="826"/>
      <c r="S13" s="827"/>
      <c r="T13" s="828">
        <f>SUM(H13:S13)</f>
        <v>0</v>
      </c>
      <c r="U13" s="829"/>
      <c r="V13" s="830"/>
      <c r="W13" s="826">
        <f>B13*0.2</f>
        <v>52647.47</v>
      </c>
      <c r="X13" s="826">
        <f>T22*C13</f>
        <v>5100</v>
      </c>
      <c r="Y13" s="831"/>
      <c r="Z13" s="826">
        <f>Y22*C13</f>
        <v>70472.65849999999</v>
      </c>
      <c r="AB13" s="826"/>
      <c r="AC13" s="832">
        <f>AB22*C13</f>
        <v>70472.649999999994</v>
      </c>
      <c r="AD13" s="835"/>
      <c r="AE13" s="826"/>
      <c r="AF13" s="827">
        <f>B13-W13-X13-Z13-AC13-AK13</f>
        <v>17825.171499999989</v>
      </c>
      <c r="AG13" s="828">
        <f>SUM(U13:AF13)</f>
        <v>216517.94999999998</v>
      </c>
      <c r="AH13" s="829"/>
      <c r="AI13" s="830"/>
      <c r="AJ13" s="826"/>
      <c r="AK13" s="830">
        <f>SUM(AI22:AJ22)*C13</f>
        <v>46719.4</v>
      </c>
      <c r="AL13" s="833"/>
      <c r="AM13" s="826"/>
      <c r="AN13" s="830"/>
      <c r="AO13" s="826"/>
      <c r="AQ13" s="832"/>
      <c r="AS13" s="827"/>
      <c r="AT13" s="828">
        <f>SUM(AH13:AS13)</f>
        <v>46719.4</v>
      </c>
      <c r="AU13" s="833"/>
      <c r="AV13" s="834">
        <f>T13+AG13+AT13</f>
        <v>263237.34999999998</v>
      </c>
      <c r="AW13" s="916">
        <f>AV13/$AV$16</f>
        <v>0.85</v>
      </c>
      <c r="AX13" s="749">
        <f t="shared" ref="AX13:AX32" si="0">B13-AV13</f>
        <v>0</v>
      </c>
      <c r="AY13" s="750"/>
      <c r="BA13" s="751"/>
    </row>
    <row r="14" spans="1:53" s="748" customFormat="1" ht="12.75" hidden="1" customHeight="1" x14ac:dyDescent="0.2">
      <c r="A14" s="752" t="s">
        <v>504</v>
      </c>
      <c r="B14" s="823">
        <v>0</v>
      </c>
      <c r="C14" s="942">
        <f>B14/$B$16</f>
        <v>0</v>
      </c>
      <c r="D14" s="834"/>
      <c r="E14" s="825"/>
      <c r="F14" s="834"/>
      <c r="G14" s="825"/>
      <c r="H14" s="826"/>
      <c r="I14" s="826"/>
      <c r="J14" s="830"/>
      <c r="K14" s="830"/>
      <c r="L14" s="826"/>
      <c r="M14" s="835"/>
      <c r="N14" s="830"/>
      <c r="O14" s="826"/>
      <c r="P14" s="832"/>
      <c r="Q14" s="826"/>
      <c r="R14" s="826"/>
      <c r="S14" s="827"/>
      <c r="T14" s="828">
        <f>SUM(H14:S14)</f>
        <v>0</v>
      </c>
      <c r="U14" s="829"/>
      <c r="V14" s="830"/>
      <c r="W14" s="830"/>
      <c r="X14" s="830"/>
      <c r="Y14" s="826"/>
      <c r="Z14" s="826"/>
      <c r="AA14" s="830"/>
      <c r="AB14" s="826"/>
      <c r="AC14" s="832"/>
      <c r="AD14" s="826"/>
      <c r="AE14" s="826"/>
      <c r="AF14" s="827"/>
      <c r="AG14" s="828">
        <f>SUM(U14:AF14)</f>
        <v>0</v>
      </c>
      <c r="AH14" s="829"/>
      <c r="AI14" s="830"/>
      <c r="AJ14" s="830"/>
      <c r="AK14" s="830"/>
      <c r="AL14" s="826"/>
      <c r="AM14" s="826"/>
      <c r="AN14" s="830"/>
      <c r="AO14" s="826"/>
      <c r="AP14" s="832"/>
      <c r="AQ14" s="826"/>
      <c r="AR14" s="826"/>
      <c r="AS14" s="827"/>
      <c r="AT14" s="828">
        <f>SUM(AH14:AS14)</f>
        <v>0</v>
      </c>
      <c r="AU14" s="833"/>
      <c r="AV14" s="834">
        <f>T14+AG14+AT14</f>
        <v>0</v>
      </c>
      <c r="AW14" s="916">
        <f>AV14/$AV$16</f>
        <v>0</v>
      </c>
      <c r="AX14" s="749">
        <f t="shared" si="0"/>
        <v>0</v>
      </c>
      <c r="AY14" s="750"/>
      <c r="BA14" s="751"/>
    </row>
    <row r="15" spans="1:53" s="748" customFormat="1" ht="12.75" customHeight="1" thickBot="1" x14ac:dyDescent="0.25">
      <c r="A15" s="752" t="s">
        <v>3</v>
      </c>
      <c r="B15" s="823">
        <f>'Datu ievade'!D81</f>
        <v>46453.650000000023</v>
      </c>
      <c r="C15" s="942">
        <f>B15/$B$16</f>
        <v>0.15000000000000008</v>
      </c>
      <c r="D15" s="836"/>
      <c r="E15" s="825"/>
      <c r="F15" s="836"/>
      <c r="G15" s="825"/>
      <c r="H15" s="826"/>
      <c r="I15" s="826"/>
      <c r="J15" s="830"/>
      <c r="K15" s="826"/>
      <c r="M15" s="835"/>
      <c r="N15" s="833">
        <v>2000</v>
      </c>
      <c r="O15" s="826"/>
      <c r="P15" s="832"/>
      <c r="Q15" s="826"/>
      <c r="R15" s="826">
        <v>4000</v>
      </c>
      <c r="S15" s="827"/>
      <c r="T15" s="828">
        <f>SUM(H15:S15)</f>
        <v>6000</v>
      </c>
      <c r="U15" s="829"/>
      <c r="V15" s="826"/>
      <c r="W15" s="830"/>
      <c r="X15" s="830"/>
      <c r="Y15" s="826">
        <v>40453.65</v>
      </c>
      <c r="Z15" s="826"/>
      <c r="AA15" s="830"/>
      <c r="AB15" s="826"/>
      <c r="AC15" s="832"/>
      <c r="AD15" s="826"/>
      <c r="AE15" s="826"/>
      <c r="AF15" s="827"/>
      <c r="AG15" s="828">
        <f>SUM(U15:AF15)</f>
        <v>40453.65</v>
      </c>
      <c r="AH15" s="829"/>
      <c r="AI15" s="830"/>
      <c r="AJ15" s="826"/>
      <c r="AK15" s="830"/>
      <c r="AL15" s="826"/>
      <c r="AM15" s="826"/>
      <c r="AN15" s="830"/>
      <c r="AO15" s="826"/>
      <c r="AP15" s="832"/>
      <c r="AQ15" s="826"/>
      <c r="AR15" s="826"/>
      <c r="AS15" s="827"/>
      <c r="AT15" s="828">
        <f>SUM(AH15:AS15)</f>
        <v>0</v>
      </c>
      <c r="AU15" s="833"/>
      <c r="AV15" s="834">
        <f>T15+AG15+AT15</f>
        <v>46453.65</v>
      </c>
      <c r="AW15" s="916">
        <f>AV15/$AV$16</f>
        <v>0.15</v>
      </c>
      <c r="AX15" s="749">
        <f t="shared" si="0"/>
        <v>0</v>
      </c>
      <c r="AY15" s="750"/>
      <c r="BA15" s="751"/>
    </row>
    <row r="16" spans="1:53" s="702" customFormat="1" ht="26.25" customHeight="1" thickBot="1" x14ac:dyDescent="0.25">
      <c r="A16" s="753" t="s">
        <v>480</v>
      </c>
      <c r="B16" s="837">
        <f>SUM(B13:B15)</f>
        <v>309691</v>
      </c>
      <c r="C16" s="944">
        <f>SUM(C13:C15)</f>
        <v>1</v>
      </c>
      <c r="D16" s="838"/>
      <c r="E16" s="839"/>
      <c r="F16" s="838"/>
      <c r="G16" s="839"/>
      <c r="H16" s="840">
        <f t="shared" ref="H16:S16" si="1">SUM(H13:H15)</f>
        <v>0</v>
      </c>
      <c r="I16" s="840">
        <f t="shared" si="1"/>
        <v>0</v>
      </c>
      <c r="J16" s="840">
        <f t="shared" si="1"/>
        <v>0</v>
      </c>
      <c r="K16" s="840">
        <f t="shared" si="1"/>
        <v>0</v>
      </c>
      <c r="L16" s="840">
        <f t="shared" si="1"/>
        <v>0</v>
      </c>
      <c r="M16" s="840">
        <f t="shared" si="1"/>
        <v>0</v>
      </c>
      <c r="N16" s="840">
        <f>SUM(N13:N15)</f>
        <v>2000</v>
      </c>
      <c r="O16" s="840">
        <f t="shared" si="1"/>
        <v>0</v>
      </c>
      <c r="P16" s="840">
        <f t="shared" si="1"/>
        <v>0</v>
      </c>
      <c r="Q16" s="840">
        <f>SUM(Q13:Q15)</f>
        <v>0</v>
      </c>
      <c r="R16" s="840">
        <f t="shared" si="1"/>
        <v>4000</v>
      </c>
      <c r="S16" s="841">
        <f t="shared" si="1"/>
        <v>0</v>
      </c>
      <c r="T16" s="842">
        <f>SUM(H16:S16)</f>
        <v>6000</v>
      </c>
      <c r="U16" s="843">
        <f t="shared" ref="U16:AF16" si="2">SUM(U13:U15)</f>
        <v>0</v>
      </c>
      <c r="V16" s="840">
        <f t="shared" si="2"/>
        <v>0</v>
      </c>
      <c r="W16" s="840">
        <f t="shared" si="2"/>
        <v>52647.47</v>
      </c>
      <c r="X16" s="840">
        <f t="shared" si="2"/>
        <v>5100</v>
      </c>
      <c r="Y16" s="840">
        <f t="shared" si="2"/>
        <v>40453.65</v>
      </c>
      <c r="Z16" s="840">
        <f t="shared" si="2"/>
        <v>70472.65849999999</v>
      </c>
      <c r="AA16" s="840">
        <f t="shared" si="2"/>
        <v>0</v>
      </c>
      <c r="AB16" s="840">
        <f>SUM(AB13:AB15)</f>
        <v>0</v>
      </c>
      <c r="AC16" s="840">
        <f t="shared" si="2"/>
        <v>70472.649999999994</v>
      </c>
      <c r="AD16" s="840">
        <f t="shared" si="2"/>
        <v>0</v>
      </c>
      <c r="AE16" s="840">
        <f t="shared" si="2"/>
        <v>0</v>
      </c>
      <c r="AF16" s="841">
        <f t="shared" si="2"/>
        <v>17825.171499999989</v>
      </c>
      <c r="AG16" s="842">
        <f>SUM(U16:AF16)</f>
        <v>256971.59999999998</v>
      </c>
      <c r="AH16" s="843">
        <f t="shared" ref="AH16:AS16" si="3">SUM(AH13:AH15)</f>
        <v>0</v>
      </c>
      <c r="AI16" s="840">
        <f t="shared" si="3"/>
        <v>0</v>
      </c>
      <c r="AJ16" s="840">
        <f t="shared" si="3"/>
        <v>0</v>
      </c>
      <c r="AK16" s="840">
        <f t="shared" si="3"/>
        <v>46719.4</v>
      </c>
      <c r="AL16" s="840">
        <f t="shared" si="3"/>
        <v>0</v>
      </c>
      <c r="AM16" s="840">
        <f t="shared" si="3"/>
        <v>0</v>
      </c>
      <c r="AN16" s="840">
        <f t="shared" si="3"/>
        <v>0</v>
      </c>
      <c r="AO16" s="840">
        <f t="shared" si="3"/>
        <v>0</v>
      </c>
      <c r="AP16" s="840">
        <f t="shared" si="3"/>
        <v>0</v>
      </c>
      <c r="AQ16" s="840">
        <f>SUM(AQ13:AQ15)</f>
        <v>0</v>
      </c>
      <c r="AR16" s="840">
        <f>SUM(AR13:AR15)</f>
        <v>0</v>
      </c>
      <c r="AS16" s="841">
        <f t="shared" si="3"/>
        <v>0</v>
      </c>
      <c r="AT16" s="842">
        <f>SUM(AH16:AS16)</f>
        <v>46719.4</v>
      </c>
      <c r="AU16" s="844"/>
      <c r="AV16" s="838">
        <f>SUM(AV13:AV15)</f>
        <v>309691</v>
      </c>
      <c r="AW16" s="917">
        <f>SUM(AW13:AW15)</f>
        <v>1</v>
      </c>
      <c r="AX16" s="749">
        <f t="shared" si="0"/>
        <v>0</v>
      </c>
    </row>
    <row r="17" spans="1:50" s="703" customFormat="1" ht="12.75" customHeight="1" x14ac:dyDescent="0.2">
      <c r="A17" s="736" t="s">
        <v>481</v>
      </c>
      <c r="B17" s="845"/>
      <c r="C17" s="910"/>
      <c r="D17" s="847"/>
      <c r="E17" s="848"/>
      <c r="F17" s="847"/>
      <c r="G17" s="848"/>
      <c r="H17" s="849"/>
      <c r="I17" s="845"/>
      <c r="J17" s="845"/>
      <c r="K17" s="845"/>
      <c r="L17" s="845"/>
      <c r="M17" s="845"/>
      <c r="N17" s="845"/>
      <c r="O17" s="845"/>
      <c r="P17" s="845"/>
      <c r="Q17" s="845"/>
      <c r="R17" s="845"/>
      <c r="S17" s="850"/>
      <c r="T17" s="851"/>
      <c r="U17" s="849"/>
      <c r="V17" s="845"/>
      <c r="W17" s="845"/>
      <c r="X17" s="845"/>
      <c r="Y17" s="845"/>
      <c r="Z17" s="845"/>
      <c r="AA17" s="845"/>
      <c r="AB17" s="845"/>
      <c r="AC17" s="845"/>
      <c r="AD17" s="845"/>
      <c r="AE17" s="845"/>
      <c r="AF17" s="850"/>
      <c r="AG17" s="851"/>
      <c r="AH17" s="849"/>
      <c r="AI17" s="845"/>
      <c r="AJ17" s="845"/>
      <c r="AK17" s="845"/>
      <c r="AL17" s="845"/>
      <c r="AM17" s="845"/>
      <c r="AN17" s="845"/>
      <c r="AO17" s="845"/>
      <c r="AP17" s="845"/>
      <c r="AQ17" s="845"/>
      <c r="AR17" s="845"/>
      <c r="AS17" s="850"/>
      <c r="AT17" s="851"/>
      <c r="AU17" s="852"/>
      <c r="AV17" s="853"/>
      <c r="AW17" s="918"/>
      <c r="AX17" s="749">
        <f t="shared" si="0"/>
        <v>0</v>
      </c>
    </row>
    <row r="18" spans="1:50" s="703" customFormat="1" ht="18" customHeight="1" x14ac:dyDescent="0.2">
      <c r="A18" s="754" t="s">
        <v>482</v>
      </c>
      <c r="B18" s="845">
        <f>SUM('Datu ievade'!B63:F64,'Datu ievade'!B70:F71)</f>
        <v>296800</v>
      </c>
      <c r="C18" s="943">
        <f>B18/B22</f>
        <v>0.9583746379455651</v>
      </c>
      <c r="D18" s="854"/>
      <c r="E18" s="848"/>
      <c r="F18" s="854"/>
      <c r="G18" s="848"/>
      <c r="H18" s="855"/>
      <c r="I18" s="855"/>
      <c r="J18" s="855"/>
      <c r="K18" s="855"/>
      <c r="L18" s="715"/>
      <c r="M18" s="855"/>
      <c r="N18" s="715"/>
      <c r="O18" s="855"/>
      <c r="P18" s="855"/>
      <c r="Q18" s="855"/>
      <c r="R18" s="855"/>
      <c r="S18" s="855"/>
      <c r="T18" s="856">
        <f>SUM(H18:S18)</f>
        <v>0</v>
      </c>
      <c r="U18" s="855"/>
      <c r="V18" s="855"/>
      <c r="W18" s="855"/>
      <c r="X18" s="855"/>
      <c r="Y18" s="855">
        <v>81100</v>
      </c>
      <c r="Z18" s="855"/>
      <c r="AA18" s="855"/>
      <c r="AB18" s="855">
        <v>81100</v>
      </c>
      <c r="AC18" s="855"/>
      <c r="AD18" s="855"/>
      <c r="AE18" s="855">
        <v>81100</v>
      </c>
      <c r="AF18" s="855"/>
      <c r="AG18" s="856">
        <f>SUM(U18:AF18)</f>
        <v>243300</v>
      </c>
      <c r="AH18" s="855"/>
      <c r="AI18" s="855">
        <v>26000</v>
      </c>
      <c r="AJ18" s="855">
        <v>27500</v>
      </c>
      <c r="AK18" s="855"/>
      <c r="AL18" s="855"/>
      <c r="AM18" s="855"/>
      <c r="AN18" s="855"/>
      <c r="AO18" s="855"/>
      <c r="AP18" s="855"/>
      <c r="AQ18" s="855"/>
      <c r="AR18" s="855"/>
      <c r="AS18" s="855"/>
      <c r="AT18" s="856">
        <f>SUM(AH18:AS18)</f>
        <v>53500</v>
      </c>
      <c r="AU18" s="852"/>
      <c r="AV18" s="854">
        <f>T18+AG18+AT18</f>
        <v>296800</v>
      </c>
      <c r="AW18" s="918">
        <f>AV18/$AV$22</f>
        <v>0.9583746379455651</v>
      </c>
      <c r="AX18" s="749">
        <f t="shared" si="0"/>
        <v>0</v>
      </c>
    </row>
    <row r="19" spans="1:50" s="703" customFormat="1" ht="18" customHeight="1" x14ac:dyDescent="0.2">
      <c r="A19" s="754" t="s">
        <v>520</v>
      </c>
      <c r="B19" s="845">
        <f>SUM('Datu ievade'!B65:F65,'Datu ievade'!B72:F72)</f>
        <v>4216</v>
      </c>
      <c r="C19" s="943">
        <f>B19/$B$22</f>
        <v>1.3613569654914092E-2</v>
      </c>
      <c r="D19" s="854"/>
      <c r="E19" s="848"/>
      <c r="F19" s="854"/>
      <c r="G19" s="848"/>
      <c r="H19" s="855"/>
      <c r="I19" s="855"/>
      <c r="J19" s="855"/>
      <c r="K19" s="855"/>
      <c r="L19" s="715"/>
      <c r="M19" s="855"/>
      <c r="N19" s="715"/>
      <c r="O19" s="855"/>
      <c r="P19" s="855"/>
      <c r="Q19" s="855"/>
      <c r="R19" s="855"/>
      <c r="S19" s="855"/>
      <c r="T19" s="856">
        <f>SUM(H19:S19)</f>
        <v>0</v>
      </c>
      <c r="U19" s="855"/>
      <c r="V19" s="855"/>
      <c r="W19" s="855"/>
      <c r="X19" s="855"/>
      <c r="Y19" s="855">
        <v>1122.67</v>
      </c>
      <c r="Z19" s="855"/>
      <c r="AA19" s="855"/>
      <c r="AB19" s="855">
        <v>1122.67</v>
      </c>
      <c r="AC19" s="855"/>
      <c r="AD19" s="855"/>
      <c r="AE19" s="855">
        <v>1122.6600000000001</v>
      </c>
      <c r="AF19" s="855"/>
      <c r="AG19" s="856">
        <f>SUM(U19:AF19)</f>
        <v>3368</v>
      </c>
      <c r="AH19" s="855"/>
      <c r="AI19" s="855">
        <v>365</v>
      </c>
      <c r="AJ19" s="855">
        <v>483</v>
      </c>
      <c r="AK19" s="855"/>
      <c r="AL19" s="855"/>
      <c r="AM19" s="855"/>
      <c r="AN19" s="855"/>
      <c r="AO19" s="855"/>
      <c r="AP19" s="855"/>
      <c r="AQ19" s="855"/>
      <c r="AR19" s="855"/>
      <c r="AS19" s="855"/>
      <c r="AT19" s="856">
        <f>SUM(AH19:AS19)</f>
        <v>848</v>
      </c>
      <c r="AU19" s="852"/>
      <c r="AV19" s="854">
        <f>T19+AG19+AT19</f>
        <v>4216</v>
      </c>
      <c r="AW19" s="918">
        <f>AV19/$AV$22</f>
        <v>1.3613569654914092E-2</v>
      </c>
      <c r="AX19" s="749">
        <f t="shared" si="0"/>
        <v>0</v>
      </c>
    </row>
    <row r="20" spans="1:50" s="703" customFormat="1" ht="18" customHeight="1" x14ac:dyDescent="0.2">
      <c r="A20" s="754" t="s">
        <v>521</v>
      </c>
      <c r="B20" s="845">
        <f>SUM('Datu ievade'!B66:F66,'Datu ievade'!B73:F73)</f>
        <v>2675</v>
      </c>
      <c r="C20" s="943">
        <f>B20/$B$22</f>
        <v>8.6376420367398465E-3</v>
      </c>
      <c r="D20" s="854"/>
      <c r="E20" s="848"/>
      <c r="F20" s="854"/>
      <c r="G20" s="848"/>
      <c r="H20" s="855"/>
      <c r="I20" s="855"/>
      <c r="J20" s="855"/>
      <c r="K20" s="855"/>
      <c r="L20" s="928"/>
      <c r="M20" s="855"/>
      <c r="N20" s="928"/>
      <c r="O20" s="855"/>
      <c r="P20" s="855"/>
      <c r="Q20" s="855"/>
      <c r="R20" s="855"/>
      <c r="S20" s="855"/>
      <c r="T20" s="856">
        <f>SUM(H20:S20)</f>
        <v>0</v>
      </c>
      <c r="U20" s="855"/>
      <c r="V20" s="855"/>
      <c r="W20" s="855"/>
      <c r="X20" s="855"/>
      <c r="Y20" s="855">
        <v>686.34</v>
      </c>
      <c r="Z20" s="855"/>
      <c r="AA20" s="855"/>
      <c r="AB20" s="855">
        <v>686.33</v>
      </c>
      <c r="AC20" s="855"/>
      <c r="AD20" s="855"/>
      <c r="AE20" s="855">
        <v>686.33</v>
      </c>
      <c r="AF20" s="855"/>
      <c r="AG20" s="856">
        <f>SUM(U20:AF20)</f>
        <v>2059</v>
      </c>
      <c r="AH20" s="855"/>
      <c r="AI20" s="855">
        <v>275</v>
      </c>
      <c r="AJ20" s="855">
        <v>341</v>
      </c>
      <c r="AK20" s="855"/>
      <c r="AL20" s="855"/>
      <c r="AM20" s="855"/>
      <c r="AN20" s="855"/>
      <c r="AO20" s="855"/>
      <c r="AP20" s="855"/>
      <c r="AQ20" s="855"/>
      <c r="AR20" s="855"/>
      <c r="AS20" s="855"/>
      <c r="AT20" s="856">
        <f>SUM(AH20:AS20)</f>
        <v>616</v>
      </c>
      <c r="AU20" s="852"/>
      <c r="AV20" s="854">
        <f>T20+AG20+AT20</f>
        <v>2675</v>
      </c>
      <c r="AW20" s="918">
        <f>AV20/$AV$22</f>
        <v>8.6376420367398465E-3</v>
      </c>
      <c r="AX20" s="749"/>
    </row>
    <row r="21" spans="1:50" s="703" customFormat="1" ht="18" customHeight="1" thickBot="1" x14ac:dyDescent="0.25">
      <c r="A21" s="754" t="s">
        <v>538</v>
      </c>
      <c r="B21" s="845">
        <f>SUM('Datu ievade'!B67:F67,'Datu ievade'!B74:F74)</f>
        <v>6000</v>
      </c>
      <c r="C21" s="943">
        <f>B21/$B$22</f>
        <v>1.9374150362780965E-2</v>
      </c>
      <c r="D21" s="854"/>
      <c r="E21" s="848"/>
      <c r="F21" s="854"/>
      <c r="G21" s="848"/>
      <c r="H21" s="855"/>
      <c r="I21" s="855"/>
      <c r="J21" s="855"/>
      <c r="K21" s="855"/>
      <c r="L21" s="855"/>
      <c r="M21" s="855"/>
      <c r="N21" s="855">
        <v>2000</v>
      </c>
      <c r="O21" s="855"/>
      <c r="P21" s="855"/>
      <c r="Q21" s="855"/>
      <c r="R21" s="855">
        <v>4000</v>
      </c>
      <c r="S21" s="855"/>
      <c r="T21" s="856">
        <f>SUM(H21:S21)</f>
        <v>6000</v>
      </c>
      <c r="U21" s="855"/>
      <c r="V21" s="855"/>
      <c r="W21" s="855"/>
      <c r="X21" s="855"/>
      <c r="Y21" s="855"/>
      <c r="Z21" s="855"/>
      <c r="AA21" s="855"/>
      <c r="AB21" s="855"/>
      <c r="AC21" s="855"/>
      <c r="AD21" s="855"/>
      <c r="AE21" s="855"/>
      <c r="AF21" s="855"/>
      <c r="AG21" s="856">
        <f>SUM(U21:AF21)</f>
        <v>0</v>
      </c>
      <c r="AH21" s="855"/>
      <c r="AI21" s="855"/>
      <c r="AJ21" s="855"/>
      <c r="AK21" s="855"/>
      <c r="AL21" s="855"/>
      <c r="AM21" s="855"/>
      <c r="AN21" s="855"/>
      <c r="AO21" s="855"/>
      <c r="AP21" s="855"/>
      <c r="AQ21" s="855"/>
      <c r="AR21" s="855"/>
      <c r="AS21" s="855"/>
      <c r="AT21" s="856">
        <f>SUM(AH21:AS21)</f>
        <v>0</v>
      </c>
      <c r="AU21" s="852"/>
      <c r="AV21" s="854">
        <f>B21</f>
        <v>6000</v>
      </c>
      <c r="AW21" s="918">
        <f>AV21/$AV$22</f>
        <v>1.9374150362780965E-2</v>
      </c>
      <c r="AX21" s="749">
        <f t="shared" si="0"/>
        <v>0</v>
      </c>
    </row>
    <row r="22" spans="1:50" s="702" customFormat="1" ht="19.5" customHeight="1" thickBot="1" x14ac:dyDescent="0.25">
      <c r="A22" s="753" t="s">
        <v>483</v>
      </c>
      <c r="B22" s="837">
        <f>SUM(B18:B21)</f>
        <v>309691</v>
      </c>
      <c r="C22" s="944">
        <f>SUM(C18:C21)</f>
        <v>1</v>
      </c>
      <c r="D22" s="857"/>
      <c r="E22" s="858"/>
      <c r="F22" s="857"/>
      <c r="G22" s="858"/>
      <c r="H22" s="840">
        <f t="shared" ref="H22:S22" si="4">SUM(H18:H21)</f>
        <v>0</v>
      </c>
      <c r="I22" s="840">
        <f t="shared" si="4"/>
        <v>0</v>
      </c>
      <c r="J22" s="840">
        <f t="shared" si="4"/>
        <v>0</v>
      </c>
      <c r="K22" s="840">
        <f t="shared" si="4"/>
        <v>0</v>
      </c>
      <c r="L22" s="840">
        <f t="shared" si="4"/>
        <v>0</v>
      </c>
      <c r="M22" s="840">
        <f t="shared" si="4"/>
        <v>0</v>
      </c>
      <c r="N22" s="840">
        <f t="shared" si="4"/>
        <v>2000</v>
      </c>
      <c r="O22" s="840">
        <f t="shared" si="4"/>
        <v>0</v>
      </c>
      <c r="P22" s="840">
        <f t="shared" si="4"/>
        <v>0</v>
      </c>
      <c r="Q22" s="840">
        <f t="shared" si="4"/>
        <v>0</v>
      </c>
      <c r="R22" s="840">
        <f t="shared" si="4"/>
        <v>4000</v>
      </c>
      <c r="S22" s="840">
        <f t="shared" si="4"/>
        <v>0</v>
      </c>
      <c r="T22" s="840">
        <f>SUM(H22:S22)</f>
        <v>6000</v>
      </c>
      <c r="U22" s="840">
        <f t="shared" ref="U22:AF22" si="5">SUM(U18:U21)</f>
        <v>0</v>
      </c>
      <c r="V22" s="840">
        <f t="shared" si="5"/>
        <v>0</v>
      </c>
      <c r="W22" s="840">
        <f t="shared" si="5"/>
        <v>0</v>
      </c>
      <c r="X22" s="840">
        <f t="shared" si="5"/>
        <v>0</v>
      </c>
      <c r="Y22" s="840">
        <f t="shared" si="5"/>
        <v>82909.009999999995</v>
      </c>
      <c r="Z22" s="840">
        <f t="shared" si="5"/>
        <v>0</v>
      </c>
      <c r="AA22" s="840">
        <f t="shared" si="5"/>
        <v>0</v>
      </c>
      <c r="AB22" s="840">
        <f t="shared" si="5"/>
        <v>82909</v>
      </c>
      <c r="AC22" s="840">
        <f t="shared" si="5"/>
        <v>0</v>
      </c>
      <c r="AD22" s="840">
        <f t="shared" si="5"/>
        <v>0</v>
      </c>
      <c r="AE22" s="840">
        <f t="shared" si="5"/>
        <v>82908.990000000005</v>
      </c>
      <c r="AF22" s="840">
        <f t="shared" si="5"/>
        <v>0</v>
      </c>
      <c r="AG22" s="842">
        <f>SUM(U22:AF22)</f>
        <v>248727</v>
      </c>
      <c r="AH22" s="840">
        <f t="shared" ref="AH22:AS22" si="6">SUM(AH18:AH21)</f>
        <v>0</v>
      </c>
      <c r="AI22" s="840">
        <f t="shared" si="6"/>
        <v>26640</v>
      </c>
      <c r="AJ22" s="840">
        <f t="shared" si="6"/>
        <v>28324</v>
      </c>
      <c r="AK22" s="840">
        <f t="shared" si="6"/>
        <v>0</v>
      </c>
      <c r="AL22" s="840">
        <f t="shared" si="6"/>
        <v>0</v>
      </c>
      <c r="AM22" s="840">
        <f t="shared" si="6"/>
        <v>0</v>
      </c>
      <c r="AN22" s="840">
        <f t="shared" si="6"/>
        <v>0</v>
      </c>
      <c r="AO22" s="840">
        <f t="shared" si="6"/>
        <v>0</v>
      </c>
      <c r="AP22" s="840">
        <f t="shared" si="6"/>
        <v>0</v>
      </c>
      <c r="AQ22" s="840">
        <f t="shared" si="6"/>
        <v>0</v>
      </c>
      <c r="AR22" s="840">
        <f t="shared" si="6"/>
        <v>0</v>
      </c>
      <c r="AS22" s="840">
        <f t="shared" si="6"/>
        <v>0</v>
      </c>
      <c r="AT22" s="842">
        <f>SUM(AH22:AS22)</f>
        <v>54964</v>
      </c>
      <c r="AU22" s="844"/>
      <c r="AV22" s="857">
        <f>SUM(AV18:AV21)</f>
        <v>309691</v>
      </c>
      <c r="AW22" s="919">
        <f>SUM(AW18:AW21)</f>
        <v>1</v>
      </c>
      <c r="AX22" s="749">
        <f t="shared" si="0"/>
        <v>0</v>
      </c>
    </row>
    <row r="23" spans="1:50" s="756" customFormat="1" ht="19.5" customHeight="1" thickBot="1" x14ac:dyDescent="0.3">
      <c r="A23" s="755" t="s">
        <v>484</v>
      </c>
      <c r="B23" s="859">
        <f>B16-B22</f>
        <v>0</v>
      </c>
      <c r="C23" s="860"/>
      <c r="D23" s="861"/>
      <c r="E23" s="862"/>
      <c r="F23" s="861"/>
      <c r="G23" s="862"/>
      <c r="H23" s="863">
        <f>H16-H22+H28</f>
        <v>0</v>
      </c>
      <c r="I23" s="863">
        <f t="shared" ref="I23:S23" si="7">H23+I28+I16-I22</f>
        <v>0</v>
      </c>
      <c r="J23" s="863">
        <f t="shared" si="7"/>
        <v>0</v>
      </c>
      <c r="K23" s="863">
        <f t="shared" si="7"/>
        <v>0</v>
      </c>
      <c r="L23" s="863">
        <f t="shared" si="7"/>
        <v>0</v>
      </c>
      <c r="M23" s="863">
        <f t="shared" si="7"/>
        <v>0</v>
      </c>
      <c r="N23" s="863">
        <f t="shared" si="7"/>
        <v>0</v>
      </c>
      <c r="O23" s="863">
        <f t="shared" si="7"/>
        <v>0</v>
      </c>
      <c r="P23" s="863">
        <f t="shared" si="7"/>
        <v>0</v>
      </c>
      <c r="Q23" s="863">
        <f t="shared" si="7"/>
        <v>0</v>
      </c>
      <c r="R23" s="863">
        <f t="shared" si="7"/>
        <v>0</v>
      </c>
      <c r="S23" s="863">
        <f t="shared" si="7"/>
        <v>0</v>
      </c>
      <c r="T23" s="863">
        <f>S23</f>
        <v>0</v>
      </c>
      <c r="U23" s="863">
        <f>S23+U28+U16-U22</f>
        <v>0</v>
      </c>
      <c r="V23" s="863">
        <f t="shared" ref="V23:AF23" si="8">U23+V28+V16-V22</f>
        <v>0</v>
      </c>
      <c r="W23" s="863">
        <f t="shared" si="8"/>
        <v>52647.47</v>
      </c>
      <c r="X23" s="863">
        <f t="shared" si="8"/>
        <v>57747.47</v>
      </c>
      <c r="Y23" s="863">
        <f t="shared" si="8"/>
        <v>15292.11</v>
      </c>
      <c r="Z23" s="863">
        <f t="shared" si="8"/>
        <v>85764.768499999991</v>
      </c>
      <c r="AA23" s="863">
        <f t="shared" si="8"/>
        <v>85764.768499999991</v>
      </c>
      <c r="AB23" s="863">
        <f t="shared" si="8"/>
        <v>2855.768499999991</v>
      </c>
      <c r="AC23" s="863">
        <f t="shared" si="8"/>
        <v>73328.418499999985</v>
      </c>
      <c r="AD23" s="863">
        <f t="shared" si="8"/>
        <v>73328.418499999985</v>
      </c>
      <c r="AE23" s="863">
        <f t="shared" si="8"/>
        <v>-1.5000000275904313E-3</v>
      </c>
      <c r="AF23" s="863">
        <f t="shared" si="8"/>
        <v>8244.5999999999622</v>
      </c>
      <c r="AG23" s="863">
        <f>AF23</f>
        <v>8244.5999999999622</v>
      </c>
      <c r="AH23" s="863">
        <f t="shared" ref="AH23:AS23" si="9">AG23+AH28+AH16-AH22</f>
        <v>8244.5999999999622</v>
      </c>
      <c r="AI23" s="863">
        <f t="shared" si="9"/>
        <v>-3.637978807091713E-11</v>
      </c>
      <c r="AJ23" s="863">
        <f t="shared" si="9"/>
        <v>-3.637978807091713E-11</v>
      </c>
      <c r="AK23" s="863">
        <f t="shared" si="9"/>
        <v>-3.637978807091713E-11</v>
      </c>
      <c r="AL23" s="863">
        <f t="shared" si="9"/>
        <v>-3.637978807091713E-11</v>
      </c>
      <c r="AM23" s="863">
        <f t="shared" si="9"/>
        <v>-3.637978807091713E-11</v>
      </c>
      <c r="AN23" s="863">
        <f t="shared" si="9"/>
        <v>-3.637978807091713E-11</v>
      </c>
      <c r="AO23" s="863">
        <f t="shared" si="9"/>
        <v>-3.637978807091713E-11</v>
      </c>
      <c r="AP23" s="863">
        <f t="shared" si="9"/>
        <v>-3.637978807091713E-11</v>
      </c>
      <c r="AQ23" s="863">
        <f t="shared" si="9"/>
        <v>-3.637978807091713E-11</v>
      </c>
      <c r="AR23" s="863">
        <f t="shared" si="9"/>
        <v>-3.637978807091713E-11</v>
      </c>
      <c r="AS23" s="863">
        <f t="shared" si="9"/>
        <v>-3.637978807091713E-11</v>
      </c>
      <c r="AT23" s="863">
        <f>AS23</f>
        <v>-3.637978807091713E-11</v>
      </c>
      <c r="AU23" s="864"/>
      <c r="AV23" s="861">
        <f>AT23</f>
        <v>-3.637978807091713E-11</v>
      </c>
      <c r="AW23" s="865"/>
      <c r="AX23" s="749">
        <f t="shared" si="0"/>
        <v>3.637978807091713E-11</v>
      </c>
    </row>
    <row r="24" spans="1:50" s="703" customFormat="1" ht="18" customHeight="1" x14ac:dyDescent="0.2">
      <c r="A24" s="757" t="s">
        <v>485</v>
      </c>
      <c r="B24" s="845">
        <f>B22*0.21</f>
        <v>65035.11</v>
      </c>
      <c r="C24" s="846"/>
      <c r="D24" s="854"/>
      <c r="E24" s="848"/>
      <c r="F24" s="854"/>
      <c r="G24" s="848"/>
      <c r="H24" s="849"/>
      <c r="I24" s="849"/>
      <c r="J24" s="849"/>
      <c r="K24" s="849"/>
      <c r="L24" s="849"/>
      <c r="M24" s="849"/>
      <c r="N24" s="849">
        <f>N22*0.21</f>
        <v>420</v>
      </c>
      <c r="O24" s="849"/>
      <c r="P24" s="849"/>
      <c r="Q24" s="849"/>
      <c r="R24" s="849">
        <f>R21*0.21</f>
        <v>840</v>
      </c>
      <c r="S24" s="849"/>
      <c r="T24" s="849">
        <f>SUM(H24:S24)</f>
        <v>1260</v>
      </c>
      <c r="U24" s="849"/>
      <c r="V24" s="849"/>
      <c r="W24" s="849"/>
      <c r="X24" s="849"/>
      <c r="Y24" s="849">
        <f>Y22*0.21</f>
        <v>17410.892099999997</v>
      </c>
      <c r="Z24" s="849"/>
      <c r="AA24" s="849"/>
      <c r="AB24" s="849">
        <f>AB22*0.21</f>
        <v>17410.89</v>
      </c>
      <c r="AC24" s="849"/>
      <c r="AD24" s="849"/>
      <c r="AE24" s="849">
        <f>AE22*0.21</f>
        <v>17410.887900000002</v>
      </c>
      <c r="AF24" s="849"/>
      <c r="AG24" s="866">
        <f>SUM(U24:AF24)</f>
        <v>52232.67</v>
      </c>
      <c r="AH24" s="849"/>
      <c r="AI24" s="849">
        <f>AI22*0.21</f>
        <v>5594.4</v>
      </c>
      <c r="AJ24" s="849">
        <f>AJ22*0.21</f>
        <v>5948.04</v>
      </c>
      <c r="AK24" s="849"/>
      <c r="AL24" s="849"/>
      <c r="AM24" s="849"/>
      <c r="AN24" s="849"/>
      <c r="AO24" s="849"/>
      <c r="AP24" s="849"/>
      <c r="AQ24" s="849"/>
      <c r="AR24" s="849"/>
      <c r="AS24" s="867"/>
      <c r="AT24" s="866"/>
      <c r="AU24" s="852"/>
      <c r="AV24" s="868">
        <f>SUM(T24+AG24+AT24)</f>
        <v>53492.67</v>
      </c>
      <c r="AW24" s="869"/>
      <c r="AX24" s="749">
        <f t="shared" si="0"/>
        <v>11542.440000000002</v>
      </c>
    </row>
    <row r="25" spans="1:50" s="703" customFormat="1" ht="18" customHeight="1" thickBot="1" x14ac:dyDescent="0.25">
      <c r="A25" s="759" t="s">
        <v>486</v>
      </c>
      <c r="B25" s="845">
        <v>0</v>
      </c>
      <c r="C25" s="870"/>
      <c r="D25" s="871"/>
      <c r="E25" s="872"/>
      <c r="F25" s="871"/>
      <c r="G25" s="872"/>
      <c r="H25" s="849"/>
      <c r="I25" s="849"/>
      <c r="J25" s="849"/>
      <c r="K25" s="849"/>
      <c r="L25" s="849"/>
      <c r="M25" s="849"/>
      <c r="N25" s="849"/>
      <c r="O25" s="849"/>
      <c r="P25" s="849"/>
      <c r="Q25" s="849"/>
      <c r="R25" s="849"/>
      <c r="S25" s="849"/>
      <c r="T25" s="849">
        <f>SUM(H25:S25)</f>
        <v>0</v>
      </c>
      <c r="U25" s="849"/>
      <c r="V25" s="873"/>
      <c r="W25" s="849"/>
      <c r="X25" s="873"/>
      <c r="Y25" s="849"/>
      <c r="Z25" s="873"/>
      <c r="AA25" s="849"/>
      <c r="AB25" s="873"/>
      <c r="AC25" s="849"/>
      <c r="AD25" s="873"/>
      <c r="AE25" s="849"/>
      <c r="AF25" s="873"/>
      <c r="AG25" s="874">
        <f>SUM(U25:AF25)</f>
        <v>0</v>
      </c>
      <c r="AH25" s="875"/>
      <c r="AI25" s="873"/>
      <c r="AJ25" s="873"/>
      <c r="AK25" s="873"/>
      <c r="AL25" s="873"/>
      <c r="AM25" s="873"/>
      <c r="AN25" s="873"/>
      <c r="AO25" s="873"/>
      <c r="AP25" s="873"/>
      <c r="AQ25" s="873"/>
      <c r="AR25" s="873"/>
      <c r="AS25" s="876"/>
      <c r="AT25" s="874">
        <f>SUM(AH25:AS25)</f>
        <v>0</v>
      </c>
      <c r="AU25" s="852"/>
      <c r="AV25" s="877">
        <f>SUM(T25+AG25+AT25)</f>
        <v>0</v>
      </c>
      <c r="AW25" s="878"/>
      <c r="AX25" s="749">
        <f t="shared" si="0"/>
        <v>0</v>
      </c>
    </row>
    <row r="26" spans="1:50" s="756" customFormat="1" ht="19.5" customHeight="1" thickBot="1" x14ac:dyDescent="0.3">
      <c r="A26" s="760" t="s">
        <v>487</v>
      </c>
      <c r="B26" s="859">
        <v>0</v>
      </c>
      <c r="C26" s="860"/>
      <c r="D26" s="861"/>
      <c r="E26" s="862"/>
      <c r="F26" s="861"/>
      <c r="G26" s="862"/>
      <c r="H26" s="863">
        <f>H30+H16-H22-H24-H25</f>
        <v>0</v>
      </c>
      <c r="I26" s="863">
        <f t="shared" ref="I26:S26" si="10">H26+I16-I22+I30-I24-I25</f>
        <v>0</v>
      </c>
      <c r="J26" s="863">
        <f t="shared" si="10"/>
        <v>0</v>
      </c>
      <c r="K26" s="863">
        <f t="shared" si="10"/>
        <v>0</v>
      </c>
      <c r="L26" s="863">
        <f t="shared" si="10"/>
        <v>0</v>
      </c>
      <c r="M26" s="863">
        <f t="shared" si="10"/>
        <v>0</v>
      </c>
      <c r="N26" s="863">
        <f t="shared" si="10"/>
        <v>0</v>
      </c>
      <c r="O26" s="863">
        <f t="shared" si="10"/>
        <v>0</v>
      </c>
      <c r="P26" s="863">
        <f t="shared" si="10"/>
        <v>0</v>
      </c>
      <c r="Q26" s="863">
        <f t="shared" si="10"/>
        <v>0</v>
      </c>
      <c r="R26" s="863">
        <f t="shared" si="10"/>
        <v>0</v>
      </c>
      <c r="S26" s="863">
        <f t="shared" si="10"/>
        <v>0</v>
      </c>
      <c r="T26" s="879">
        <f>S26</f>
        <v>0</v>
      </c>
      <c r="U26" s="880">
        <f>S26+U30+U16-U22-U24-U25</f>
        <v>0</v>
      </c>
      <c r="V26" s="863">
        <f t="shared" ref="V26:AF26" si="11">U26+V16-V22+V30-V24-V25</f>
        <v>0</v>
      </c>
      <c r="W26" s="863">
        <f t="shared" si="11"/>
        <v>52647.47</v>
      </c>
      <c r="X26" s="863">
        <f t="shared" si="11"/>
        <v>57747.47</v>
      </c>
      <c r="Y26" s="863">
        <f t="shared" si="11"/>
        <v>15292.107900000003</v>
      </c>
      <c r="Z26" s="863">
        <f t="shared" si="11"/>
        <v>85764.766399999993</v>
      </c>
      <c r="AA26" s="863">
        <f t="shared" si="11"/>
        <v>85764.766399999993</v>
      </c>
      <c r="AB26" s="863">
        <f t="shared" si="11"/>
        <v>2855.7663999999932</v>
      </c>
      <c r="AC26" s="863">
        <f t="shared" si="11"/>
        <v>73328.416399999987</v>
      </c>
      <c r="AD26" s="863">
        <f t="shared" si="11"/>
        <v>73328.416399999987</v>
      </c>
      <c r="AE26" s="863">
        <f t="shared" si="11"/>
        <v>-1.5000000203144737E-3</v>
      </c>
      <c r="AF26" s="863">
        <f t="shared" si="11"/>
        <v>8244.5999999999694</v>
      </c>
      <c r="AG26" s="879">
        <f>AF26</f>
        <v>8244.5999999999694</v>
      </c>
      <c r="AH26" s="879">
        <f>AF26+AH30+AH16-AH22-AH24-AH25</f>
        <v>8244.5999999999694</v>
      </c>
      <c r="AI26" s="879">
        <f>AH26+AI30+AI16-AI22-AI24-AI25</f>
        <v>-2.7284841053187847E-11</v>
      </c>
      <c r="AJ26" s="879">
        <f t="shared" ref="AJ26:AS26" si="12">AI26+AJ30+AJ16-AJ22-AJ24-AJ25</f>
        <v>-2.8194335754960775E-11</v>
      </c>
      <c r="AK26" s="879">
        <f t="shared" si="12"/>
        <v>-2.9103830456733704E-11</v>
      </c>
      <c r="AL26" s="879">
        <f t="shared" si="12"/>
        <v>-2.9103830456733704E-11</v>
      </c>
      <c r="AM26" s="879">
        <f t="shared" si="12"/>
        <v>-2.9103830456733704E-11</v>
      </c>
      <c r="AN26" s="879">
        <f t="shared" si="12"/>
        <v>-2.9103830456733704E-11</v>
      </c>
      <c r="AO26" s="879">
        <f t="shared" si="12"/>
        <v>-2.9103830456733704E-11</v>
      </c>
      <c r="AP26" s="879">
        <f t="shared" si="12"/>
        <v>-2.9103830456733704E-11</v>
      </c>
      <c r="AQ26" s="879">
        <f t="shared" si="12"/>
        <v>-2.9103830456733704E-11</v>
      </c>
      <c r="AR26" s="879">
        <f t="shared" si="12"/>
        <v>-2.9103830456733704E-11</v>
      </c>
      <c r="AS26" s="879">
        <f t="shared" si="12"/>
        <v>-2.9103830456733704E-11</v>
      </c>
      <c r="AT26" s="879">
        <f>AS26</f>
        <v>-2.9103830456733704E-11</v>
      </c>
      <c r="AU26" s="864"/>
      <c r="AV26" s="861">
        <f>AT26</f>
        <v>-2.9103830456733704E-11</v>
      </c>
      <c r="AW26" s="865"/>
      <c r="AX26" s="749">
        <f t="shared" si="0"/>
        <v>2.9103830456733704E-11</v>
      </c>
    </row>
    <row r="27" spans="1:50" s="762" customFormat="1" ht="15" customHeight="1" x14ac:dyDescent="0.25">
      <c r="A27" s="761" t="s">
        <v>488</v>
      </c>
      <c r="B27" s="881"/>
      <c r="C27" s="882"/>
      <c r="D27" s="882"/>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2"/>
      <c r="AO27" s="882"/>
      <c r="AP27" s="882"/>
      <c r="AQ27" s="882"/>
      <c r="AR27" s="882"/>
      <c r="AS27" s="882"/>
      <c r="AT27" s="882"/>
      <c r="AU27" s="883"/>
      <c r="AV27" s="884"/>
      <c r="AW27" s="884"/>
      <c r="AX27" s="749">
        <f t="shared" si="0"/>
        <v>0</v>
      </c>
    </row>
    <row r="28" spans="1:50" s="756" customFormat="1" ht="15" customHeight="1" x14ac:dyDescent="0.25">
      <c r="A28" s="763" t="s">
        <v>489</v>
      </c>
      <c r="B28" s="885">
        <f>Y28+AB28+AE28+AI28+AJ28</f>
        <v>56299.97</v>
      </c>
      <c r="C28" s="886"/>
      <c r="D28" s="887"/>
      <c r="E28" s="888"/>
      <c r="F28" s="887"/>
      <c r="G28" s="888"/>
      <c r="H28" s="889"/>
      <c r="I28" s="889"/>
      <c r="J28" s="889"/>
      <c r="K28" s="889"/>
      <c r="L28" s="889"/>
      <c r="M28" s="889"/>
      <c r="N28" s="889"/>
      <c r="O28" s="889"/>
      <c r="P28" s="889"/>
      <c r="Q28" s="889"/>
      <c r="R28" s="889"/>
      <c r="S28" s="889"/>
      <c r="T28" s="890">
        <f>SUM(H28:S28)</f>
        <v>0</v>
      </c>
      <c r="U28" s="891"/>
      <c r="V28" s="891"/>
      <c r="W28" s="891"/>
      <c r="X28" s="891"/>
      <c r="Y28" s="891"/>
      <c r="Z28" s="891"/>
      <c r="AA28" s="891"/>
      <c r="AB28" s="891"/>
      <c r="AC28" s="891"/>
      <c r="AD28" s="891"/>
      <c r="AE28" s="891">
        <v>9580.57</v>
      </c>
      <c r="AF28" s="891">
        <v>-9580.57</v>
      </c>
      <c r="AG28" s="890">
        <f>SUM(U28:AF28)</f>
        <v>0</v>
      </c>
      <c r="AH28" s="891"/>
      <c r="AI28" s="891">
        <v>18395.400000000001</v>
      </c>
      <c r="AJ28" s="891">
        <v>28324</v>
      </c>
      <c r="AK28" s="891">
        <v>-46719.4</v>
      </c>
      <c r="AL28" s="891"/>
      <c r="AM28" s="891"/>
      <c r="AN28" s="891"/>
      <c r="AO28" s="891"/>
      <c r="AP28" s="891"/>
      <c r="AQ28" s="891"/>
      <c r="AR28" s="891"/>
      <c r="AS28" s="891"/>
      <c r="AT28" s="890">
        <f>SUM(AH28:AS28)</f>
        <v>0</v>
      </c>
      <c r="AU28" s="864"/>
      <c r="AV28" s="854">
        <f>T28+AG28+AT28</f>
        <v>0</v>
      </c>
      <c r="AW28" s="892"/>
      <c r="AX28" s="749">
        <f t="shared" si="0"/>
        <v>56299.97</v>
      </c>
    </row>
    <row r="29" spans="1:50" s="756" customFormat="1" ht="15" customHeight="1" thickBot="1" x14ac:dyDescent="0.3">
      <c r="A29" s="763" t="s">
        <v>490</v>
      </c>
      <c r="B29" s="845">
        <f>B24</f>
        <v>65035.11</v>
      </c>
      <c r="C29" s="893"/>
      <c r="D29" s="877"/>
      <c r="E29" s="894"/>
      <c r="F29" s="877"/>
      <c r="G29" s="894"/>
      <c r="H29" s="889"/>
      <c r="I29" s="889"/>
      <c r="J29" s="889"/>
      <c r="K29" s="889"/>
      <c r="L29" s="889"/>
      <c r="M29" s="889"/>
      <c r="N29" s="889">
        <v>420</v>
      </c>
      <c r="O29" s="889"/>
      <c r="P29" s="889"/>
      <c r="Q29" s="889"/>
      <c r="R29" s="889">
        <v>840</v>
      </c>
      <c r="S29" s="889"/>
      <c r="T29" s="890">
        <f>SUM(H29:S29)</f>
        <v>1260</v>
      </c>
      <c r="U29" s="891"/>
      <c r="V29" s="891"/>
      <c r="W29" s="891"/>
      <c r="X29" s="891"/>
      <c r="Y29" s="891">
        <v>17410.89</v>
      </c>
      <c r="Z29" s="891"/>
      <c r="AA29" s="891"/>
      <c r="AB29" s="891">
        <v>17410.89</v>
      </c>
      <c r="AC29" s="891"/>
      <c r="AD29" s="891"/>
      <c r="AE29" s="891">
        <v>17410.89</v>
      </c>
      <c r="AF29" s="891"/>
      <c r="AG29" s="890">
        <f>SUM(U29:AF29)</f>
        <v>52232.67</v>
      </c>
      <c r="AH29" s="891"/>
      <c r="AI29" s="891">
        <v>5594.4</v>
      </c>
      <c r="AJ29" s="891">
        <v>5948.04</v>
      </c>
      <c r="AK29" s="891"/>
      <c r="AL29" s="891"/>
      <c r="AM29" s="891"/>
      <c r="AN29" s="891"/>
      <c r="AO29" s="891"/>
      <c r="AP29" s="891"/>
      <c r="AQ29" s="891"/>
      <c r="AR29" s="891"/>
      <c r="AS29" s="891"/>
      <c r="AT29" s="890">
        <f>SUM(AH29:AS29)</f>
        <v>11542.439999999999</v>
      </c>
      <c r="AU29" s="864"/>
      <c r="AV29" s="854">
        <f>T29+AG29+AT29</f>
        <v>65035.11</v>
      </c>
      <c r="AW29" s="895"/>
      <c r="AX29" s="749">
        <f t="shared" si="0"/>
        <v>0</v>
      </c>
    </row>
    <row r="30" spans="1:50" s="765" customFormat="1" ht="15.75" customHeight="1" thickBot="1" x14ac:dyDescent="0.3">
      <c r="A30" s="764" t="s">
        <v>491</v>
      </c>
      <c r="B30" s="941">
        <f>SUM(B28:B28)</f>
        <v>56299.97</v>
      </c>
      <c r="C30" s="897"/>
      <c r="D30" s="898"/>
      <c r="E30" s="899"/>
      <c r="F30" s="898"/>
      <c r="G30" s="899"/>
      <c r="H30" s="900">
        <f>SUM(H28:H29)</f>
        <v>0</v>
      </c>
      <c r="I30" s="900">
        <f t="shared" ref="I30:AW30" si="13">SUM(I28:I29)</f>
        <v>0</v>
      </c>
      <c r="J30" s="900">
        <f t="shared" si="13"/>
        <v>0</v>
      </c>
      <c r="K30" s="900">
        <f t="shared" si="13"/>
        <v>0</v>
      </c>
      <c r="L30" s="900">
        <f t="shared" si="13"/>
        <v>0</v>
      </c>
      <c r="M30" s="900">
        <f t="shared" si="13"/>
        <v>0</v>
      </c>
      <c r="N30" s="900">
        <f t="shared" si="13"/>
        <v>420</v>
      </c>
      <c r="O30" s="900">
        <f t="shared" si="13"/>
        <v>0</v>
      </c>
      <c r="P30" s="900">
        <f t="shared" si="13"/>
        <v>0</v>
      </c>
      <c r="Q30" s="900">
        <f t="shared" si="13"/>
        <v>0</v>
      </c>
      <c r="R30" s="900">
        <f t="shared" si="13"/>
        <v>840</v>
      </c>
      <c r="S30" s="900">
        <f t="shared" si="13"/>
        <v>0</v>
      </c>
      <c r="T30" s="900">
        <f t="shared" si="13"/>
        <v>1260</v>
      </c>
      <c r="U30" s="900">
        <f t="shared" si="13"/>
        <v>0</v>
      </c>
      <c r="V30" s="900">
        <f t="shared" si="13"/>
        <v>0</v>
      </c>
      <c r="W30" s="900">
        <f t="shared" si="13"/>
        <v>0</v>
      </c>
      <c r="X30" s="900">
        <f t="shared" si="13"/>
        <v>0</v>
      </c>
      <c r="Y30" s="900">
        <f t="shared" si="13"/>
        <v>17410.89</v>
      </c>
      <c r="Z30" s="900">
        <f t="shared" si="13"/>
        <v>0</v>
      </c>
      <c r="AA30" s="900">
        <f t="shared" si="13"/>
        <v>0</v>
      </c>
      <c r="AB30" s="900">
        <f t="shared" si="13"/>
        <v>17410.89</v>
      </c>
      <c r="AC30" s="900">
        <f t="shared" si="13"/>
        <v>0</v>
      </c>
      <c r="AD30" s="900">
        <f t="shared" si="13"/>
        <v>0</v>
      </c>
      <c r="AE30" s="900">
        <f t="shared" si="13"/>
        <v>26991.46</v>
      </c>
      <c r="AF30" s="900">
        <f t="shared" si="13"/>
        <v>-9580.57</v>
      </c>
      <c r="AG30" s="900">
        <f t="shared" si="13"/>
        <v>52232.67</v>
      </c>
      <c r="AH30" s="900">
        <f t="shared" si="13"/>
        <v>0</v>
      </c>
      <c r="AI30" s="900">
        <f t="shared" si="13"/>
        <v>23989.800000000003</v>
      </c>
      <c r="AJ30" s="900">
        <f t="shared" si="13"/>
        <v>34272.04</v>
      </c>
      <c r="AK30" s="900">
        <f t="shared" si="13"/>
        <v>-46719.4</v>
      </c>
      <c r="AL30" s="900">
        <f t="shared" si="13"/>
        <v>0</v>
      </c>
      <c r="AM30" s="900">
        <f t="shared" si="13"/>
        <v>0</v>
      </c>
      <c r="AN30" s="900">
        <f t="shared" si="13"/>
        <v>0</v>
      </c>
      <c r="AO30" s="900">
        <f t="shared" si="13"/>
        <v>0</v>
      </c>
      <c r="AP30" s="900">
        <f t="shared" si="13"/>
        <v>0</v>
      </c>
      <c r="AQ30" s="900">
        <f t="shared" si="13"/>
        <v>0</v>
      </c>
      <c r="AR30" s="900">
        <f t="shared" si="13"/>
        <v>0</v>
      </c>
      <c r="AS30" s="900">
        <f t="shared" si="13"/>
        <v>0</v>
      </c>
      <c r="AT30" s="900">
        <f t="shared" si="13"/>
        <v>11542.439999999999</v>
      </c>
      <c r="AU30" s="900">
        <f t="shared" si="13"/>
        <v>0</v>
      </c>
      <c r="AV30" s="900">
        <f t="shared" si="13"/>
        <v>65035.11</v>
      </c>
      <c r="AW30" s="900">
        <f t="shared" si="13"/>
        <v>0</v>
      </c>
      <c r="AX30" s="749">
        <f t="shared" si="0"/>
        <v>-8735.14</v>
      </c>
    </row>
    <row r="31" spans="1:50" s="765" customFormat="1" ht="17.25" customHeight="1" thickTop="1" thickBot="1" x14ac:dyDescent="0.3">
      <c r="A31" s="766" t="s">
        <v>492</v>
      </c>
      <c r="B31" s="896"/>
      <c r="C31" s="901"/>
      <c r="D31" s="901"/>
      <c r="E31" s="901"/>
      <c r="F31" s="901"/>
      <c r="G31" s="901"/>
      <c r="H31" s="902"/>
      <c r="I31" s="902"/>
      <c r="J31" s="902"/>
      <c r="K31" s="902"/>
      <c r="L31" s="902"/>
      <c r="M31" s="902"/>
      <c r="N31" s="902"/>
      <c r="O31" s="902"/>
      <c r="P31" s="902"/>
      <c r="Q31" s="902"/>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c r="AT31" s="902"/>
      <c r="AU31" s="903"/>
      <c r="AV31" s="904"/>
      <c r="AW31" s="904"/>
      <c r="AX31" s="749">
        <f t="shared" si="0"/>
        <v>0</v>
      </c>
    </row>
    <row r="32" spans="1:50" s="765" customFormat="1" ht="14.25" customHeight="1" thickTop="1" x14ac:dyDescent="0.25">
      <c r="A32" s="767" t="s">
        <v>3</v>
      </c>
      <c r="B32" s="896">
        <v>0</v>
      </c>
      <c r="C32" s="905"/>
      <c r="D32" s="906"/>
      <c r="E32" s="892"/>
      <c r="F32" s="906"/>
      <c r="G32" s="892"/>
      <c r="H32" s="907"/>
      <c r="I32" s="907"/>
      <c r="J32" s="907"/>
      <c r="K32" s="907"/>
      <c r="L32" s="907"/>
      <c r="M32" s="907"/>
      <c r="N32" s="907"/>
      <c r="O32" s="907">
        <v>0</v>
      </c>
      <c r="P32" s="907">
        <v>0</v>
      </c>
      <c r="Q32" s="907">
        <v>0</v>
      </c>
      <c r="R32" s="907">
        <v>0</v>
      </c>
      <c r="S32" s="907">
        <v>0</v>
      </c>
      <c r="T32" s="890">
        <f>SUM(H32:S32)</f>
        <v>0</v>
      </c>
      <c r="U32" s="908">
        <v>0</v>
      </c>
      <c r="V32" s="908"/>
      <c r="W32" s="908">
        <v>0</v>
      </c>
      <c r="X32" s="908"/>
      <c r="Y32" s="908"/>
      <c r="Z32" s="908">
        <v>0</v>
      </c>
      <c r="AA32" s="908">
        <v>0</v>
      </c>
      <c r="AB32" s="908">
        <v>0</v>
      </c>
      <c r="AC32" s="908">
        <v>0</v>
      </c>
      <c r="AD32" s="908">
        <v>0</v>
      </c>
      <c r="AE32" s="908">
        <v>0</v>
      </c>
      <c r="AF32" s="908">
        <v>0</v>
      </c>
      <c r="AG32" s="890">
        <f>SUM(U32:AF32)</f>
        <v>0</v>
      </c>
      <c r="AH32" s="908"/>
      <c r="AI32" s="908">
        <v>0</v>
      </c>
      <c r="AJ32" s="908">
        <v>0</v>
      </c>
      <c r="AK32" s="908">
        <v>0</v>
      </c>
      <c r="AL32" s="908">
        <v>0</v>
      </c>
      <c r="AM32" s="908">
        <v>0</v>
      </c>
      <c r="AN32" s="908">
        <v>0</v>
      </c>
      <c r="AO32" s="908">
        <v>0</v>
      </c>
      <c r="AP32" s="908">
        <v>0</v>
      </c>
      <c r="AQ32" s="908">
        <v>0</v>
      </c>
      <c r="AR32" s="908">
        <v>0</v>
      </c>
      <c r="AS32" s="908">
        <v>0</v>
      </c>
      <c r="AT32" s="890">
        <f>SUM(AH32:AS32)</f>
        <v>0</v>
      </c>
      <c r="AU32" s="903"/>
      <c r="AV32" s="854">
        <f>T32+AG32+AT32</f>
        <v>0</v>
      </c>
      <c r="AW32" s="909"/>
      <c r="AX32" s="749">
        <f t="shared" si="0"/>
        <v>0</v>
      </c>
    </row>
    <row r="33" spans="1:49" s="765" customFormat="1" ht="15" customHeight="1" x14ac:dyDescent="0.25">
      <c r="A33" s="768"/>
      <c r="B33" s="769"/>
      <c r="D33" s="769"/>
      <c r="F33" s="769"/>
      <c r="H33" s="770"/>
      <c r="I33" s="770"/>
      <c r="J33" s="770"/>
      <c r="K33" s="770"/>
      <c r="L33" s="770"/>
      <c r="M33" s="770"/>
      <c r="N33" s="770"/>
      <c r="O33" s="770"/>
      <c r="P33" s="770"/>
      <c r="Q33" s="770"/>
      <c r="R33" s="770"/>
      <c r="S33" s="770"/>
      <c r="T33" s="758"/>
      <c r="U33" s="770"/>
      <c r="V33" s="770"/>
      <c r="W33" s="770"/>
      <c r="X33" s="770"/>
      <c r="Y33" s="770"/>
      <c r="Z33" s="770"/>
      <c r="AA33" s="770"/>
      <c r="AB33" s="770"/>
      <c r="AC33" s="770"/>
      <c r="AD33" s="770"/>
      <c r="AE33" s="770"/>
      <c r="AF33" s="770"/>
      <c r="AG33" s="758"/>
      <c r="AH33" s="770"/>
      <c r="AI33" s="770"/>
      <c r="AJ33" s="770"/>
      <c r="AK33" s="770"/>
      <c r="AL33" s="770"/>
      <c r="AM33" s="770"/>
      <c r="AN33" s="770"/>
      <c r="AO33" s="770"/>
      <c r="AP33" s="770"/>
      <c r="AQ33" s="770"/>
      <c r="AR33" s="770"/>
      <c r="AS33" s="770"/>
      <c r="AT33" s="758"/>
      <c r="AV33" s="758"/>
    </row>
    <row r="34" spans="1:49" s="697" customFormat="1" ht="16.5" customHeight="1" x14ac:dyDescent="0.25">
      <c r="A34" s="771" t="s">
        <v>493</v>
      </c>
      <c r="K34" s="698"/>
      <c r="V34" s="698"/>
      <c r="AI34" s="698"/>
    </row>
    <row r="35" spans="1:49" s="696" customFormat="1" ht="15" customHeight="1" x14ac:dyDescent="0.25">
      <c r="A35" s="772"/>
      <c r="B35" s="697"/>
      <c r="D35" s="692"/>
      <c r="E35" s="697"/>
      <c r="F35" s="692"/>
      <c r="G35" s="772"/>
      <c r="H35" s="773"/>
      <c r="I35" s="773"/>
      <c r="J35" s="773"/>
      <c r="K35" s="774"/>
      <c r="L35" s="773"/>
      <c r="M35" s="773"/>
      <c r="N35" s="773"/>
      <c r="O35" s="773"/>
      <c r="P35" s="773"/>
      <c r="Q35" s="773"/>
      <c r="R35" s="773"/>
      <c r="S35" s="773"/>
      <c r="T35" s="773"/>
      <c r="U35" s="773"/>
      <c r="V35" s="774"/>
      <c r="W35" s="773"/>
      <c r="X35" s="773"/>
      <c r="Y35" s="773"/>
      <c r="Z35" s="773"/>
      <c r="AA35" s="773"/>
      <c r="AB35" s="773"/>
      <c r="AC35" s="773"/>
      <c r="AD35" s="773"/>
      <c r="AE35" s="773"/>
      <c r="AF35" s="773"/>
      <c r="AG35" s="773"/>
      <c r="AH35" s="773"/>
      <c r="AI35" s="774"/>
      <c r="AJ35" s="773"/>
      <c r="AK35" s="773"/>
      <c r="AL35" s="773"/>
      <c r="AM35" s="773"/>
      <c r="AN35" s="773"/>
      <c r="AO35" s="773"/>
      <c r="AP35" s="773"/>
      <c r="AQ35" s="773"/>
      <c r="AR35" s="773"/>
      <c r="AS35" s="773"/>
      <c r="AT35" s="773"/>
      <c r="AU35" s="773"/>
      <c r="AV35" s="773"/>
      <c r="AW35" s="773"/>
    </row>
    <row r="36" spans="1:49" s="696" customFormat="1" ht="14.25" customHeight="1" x14ac:dyDescent="0.25">
      <c r="A36" s="692" t="s">
        <v>494</v>
      </c>
      <c r="B36" s="693"/>
      <c r="D36" s="693"/>
      <c r="E36" s="693"/>
      <c r="F36" s="693"/>
      <c r="G36" s="693"/>
      <c r="K36" s="700"/>
      <c r="V36" s="700"/>
      <c r="X36" s="700"/>
      <c r="AI36" s="700"/>
    </row>
    <row r="37" spans="1:49" s="696" customFormat="1" ht="14.25" customHeight="1" x14ac:dyDescent="0.25">
      <c r="A37" s="693" t="s">
        <v>534</v>
      </c>
      <c r="B37" s="693"/>
      <c r="D37" s="775"/>
      <c r="E37" s="693"/>
      <c r="F37" s="693"/>
      <c r="G37" s="693"/>
      <c r="K37" s="700"/>
      <c r="V37" s="700"/>
      <c r="X37" s="700"/>
      <c r="AI37" s="700"/>
    </row>
    <row r="38" spans="1:49" s="696" customFormat="1" ht="14.25" customHeight="1" x14ac:dyDescent="0.25">
      <c r="A38" s="693" t="s">
        <v>495</v>
      </c>
      <c r="B38" s="693"/>
      <c r="C38" s="693"/>
      <c r="D38" s="693"/>
      <c r="E38" s="693"/>
      <c r="F38" s="693"/>
      <c r="G38" s="693"/>
      <c r="K38" s="700"/>
      <c r="V38" s="700"/>
      <c r="X38" s="700"/>
      <c r="AI38" s="700"/>
    </row>
    <row r="39" spans="1:49" s="696" customFormat="1" ht="14.25" customHeight="1" x14ac:dyDescent="0.25">
      <c r="A39" s="693" t="s">
        <v>522</v>
      </c>
      <c r="B39" s="693"/>
      <c r="C39" s="693"/>
      <c r="D39" s="693"/>
      <c r="E39" s="693"/>
      <c r="F39" s="693"/>
      <c r="G39" s="693"/>
      <c r="K39" s="700"/>
      <c r="V39" s="700"/>
      <c r="X39" s="700"/>
      <c r="AI39" s="700"/>
    </row>
    <row r="40" spans="1:49" s="696" customFormat="1" ht="15" customHeight="1" x14ac:dyDescent="0.25">
      <c r="A40" s="693" t="s">
        <v>496</v>
      </c>
      <c r="K40" s="700"/>
      <c r="V40" s="700"/>
      <c r="AI40" s="700"/>
    </row>
    <row r="41" spans="1:49" s="696" customFormat="1" ht="15" customHeight="1" x14ac:dyDescent="0.25">
      <c r="A41" s="776" t="s">
        <v>497</v>
      </c>
      <c r="K41" s="700"/>
      <c r="V41" s="700"/>
      <c r="AI41" s="700"/>
    </row>
    <row r="42" spans="1:49" s="696" customFormat="1" ht="9" customHeight="1" x14ac:dyDescent="0.2">
      <c r="A42" s="1036" t="s">
        <v>498</v>
      </c>
      <c r="B42" s="1037"/>
      <c r="C42" s="1037"/>
      <c r="K42" s="700"/>
      <c r="V42" s="700"/>
      <c r="AI42" s="700"/>
    </row>
    <row r="43" spans="1:49" s="696" customFormat="1" ht="14.25" customHeight="1" x14ac:dyDescent="0.2">
      <c r="A43" s="1037"/>
      <c r="B43" s="1037"/>
      <c r="C43" s="1037"/>
      <c r="K43" s="700"/>
      <c r="V43" s="700"/>
      <c r="AI43" s="700"/>
    </row>
    <row r="44" spans="1:49" s="696" customFormat="1" ht="13.5" customHeight="1" x14ac:dyDescent="0.2">
      <c r="A44" s="1037"/>
      <c r="B44" s="1037"/>
      <c r="C44" s="1037"/>
      <c r="K44" s="700"/>
      <c r="V44" s="700"/>
      <c r="AI44" s="700"/>
    </row>
    <row r="45" spans="1:49" s="777" customFormat="1" ht="15" customHeight="1" x14ac:dyDescent="0.25">
      <c r="A45" s="772" t="s">
        <v>499</v>
      </c>
      <c r="K45" s="778"/>
      <c r="V45" s="778"/>
      <c r="AI45" s="778"/>
    </row>
    <row r="46" spans="1:49" s="777" customFormat="1" ht="13.5" customHeight="1" x14ac:dyDescent="0.2">
      <c r="A46" s="1036" t="s">
        <v>523</v>
      </c>
      <c r="B46" s="1037"/>
      <c r="C46" s="1037"/>
      <c r="K46" s="778"/>
      <c r="V46" s="778"/>
      <c r="AI46" s="778"/>
    </row>
    <row r="47" spans="1:49" s="777" customFormat="1" ht="18" customHeight="1" x14ac:dyDescent="0.2">
      <c r="A47" s="1037"/>
      <c r="B47" s="1037"/>
      <c r="C47" s="1037"/>
      <c r="K47" s="778"/>
      <c r="V47" s="778"/>
      <c r="AI47" s="778"/>
    </row>
    <row r="48" spans="1:49" s="777" customFormat="1" ht="13.5" customHeight="1" x14ac:dyDescent="0.2">
      <c r="A48" s="647"/>
      <c r="K48" s="778"/>
      <c r="V48" s="778"/>
      <c r="AI48" s="778"/>
    </row>
    <row r="49" spans="1:35" s="777" customFormat="1" ht="13.5" customHeight="1" x14ac:dyDescent="0.2">
      <c r="A49" s="647"/>
      <c r="K49" s="778"/>
      <c r="V49" s="778"/>
      <c r="AI49" s="778"/>
    </row>
    <row r="50" spans="1:35" s="777" customFormat="1" ht="18.75" customHeight="1" x14ac:dyDescent="0.2">
      <c r="A50" s="647"/>
      <c r="K50" s="778"/>
      <c r="V50" s="778"/>
      <c r="AI50" s="778"/>
    </row>
    <row r="51" spans="1:35" s="777" customFormat="1" ht="18.75" customHeight="1" x14ac:dyDescent="0.2">
      <c r="A51" s="647"/>
      <c r="K51" s="778"/>
      <c r="V51" s="778"/>
      <c r="AI51" s="778"/>
    </row>
    <row r="52" spans="1:35" s="777" customFormat="1" ht="13.5" customHeight="1" x14ac:dyDescent="0.2">
      <c r="A52" s="647"/>
      <c r="K52" s="778"/>
      <c r="V52" s="778"/>
      <c r="AI52" s="778"/>
    </row>
    <row r="53" spans="1:35" s="777" customFormat="1" ht="13.5" customHeight="1" x14ac:dyDescent="0.2">
      <c r="A53" s="647"/>
      <c r="K53" s="778"/>
      <c r="V53" s="778"/>
      <c r="AI53" s="778"/>
    </row>
    <row r="54" spans="1:35" s="777" customFormat="1" ht="15.75" x14ac:dyDescent="0.25">
      <c r="A54" s="647"/>
      <c r="B54" s="779"/>
      <c r="C54" s="780"/>
      <c r="D54" s="779"/>
      <c r="E54" s="780"/>
      <c r="F54" s="779"/>
      <c r="G54" s="780"/>
      <c r="K54" s="778"/>
      <c r="V54" s="778"/>
      <c r="AI54" s="778"/>
    </row>
    <row r="55" spans="1:35" s="777" customFormat="1" ht="15.75" x14ac:dyDescent="0.25">
      <c r="A55" s="647"/>
      <c r="B55" s="693"/>
      <c r="C55" s="781"/>
      <c r="D55" s="693"/>
      <c r="E55" s="781"/>
      <c r="F55" s="693"/>
      <c r="G55" s="781"/>
      <c r="K55" s="778"/>
      <c r="V55" s="778"/>
      <c r="AI55" s="778"/>
    </row>
    <row r="56" spans="1:35" s="777" customFormat="1" ht="15.75" x14ac:dyDescent="0.25">
      <c r="A56" s="692"/>
      <c r="B56" s="782"/>
      <c r="C56" s="693"/>
      <c r="D56" s="782"/>
      <c r="E56" s="693"/>
      <c r="F56" s="782"/>
      <c r="G56" s="693"/>
      <c r="H56" s="696"/>
      <c r="I56" s="696"/>
      <c r="J56" s="696"/>
      <c r="K56" s="700"/>
      <c r="L56" s="696"/>
      <c r="M56" s="696"/>
      <c r="N56" s="696"/>
      <c r="O56" s="696"/>
      <c r="P56" s="696"/>
      <c r="Q56" s="696"/>
      <c r="R56" s="696"/>
      <c r="S56" s="696"/>
      <c r="T56" s="696"/>
      <c r="V56" s="778"/>
      <c r="AI56" s="778"/>
    </row>
    <row r="57" spans="1:35" s="777" customFormat="1" ht="13.5" customHeight="1" x14ac:dyDescent="0.25">
      <c r="A57" s="783"/>
      <c r="B57" s="693"/>
      <c r="C57" s="780"/>
      <c r="D57" s="693"/>
      <c r="E57" s="780"/>
      <c r="F57" s="693"/>
      <c r="G57" s="780"/>
      <c r="H57" s="696"/>
      <c r="I57" s="696"/>
      <c r="J57" s="696"/>
      <c r="K57" s="700"/>
      <c r="L57" s="696"/>
      <c r="M57" s="696"/>
      <c r="N57" s="696"/>
      <c r="O57" s="696"/>
      <c r="P57" s="696"/>
      <c r="Q57" s="696"/>
      <c r="R57" s="696"/>
      <c r="S57" s="696"/>
      <c r="T57" s="696"/>
      <c r="V57" s="778"/>
      <c r="AI57" s="778"/>
    </row>
    <row r="58" spans="1:35" s="777" customFormat="1" ht="15.75" x14ac:dyDescent="0.25">
      <c r="A58" s="783"/>
      <c r="B58" s="779"/>
      <c r="C58" s="780"/>
      <c r="D58" s="779"/>
      <c r="E58" s="780"/>
      <c r="F58" s="779"/>
      <c r="G58" s="780"/>
      <c r="H58" s="696"/>
      <c r="I58" s="696"/>
      <c r="J58" s="696"/>
      <c r="K58" s="700"/>
      <c r="L58" s="696"/>
      <c r="M58" s="696"/>
      <c r="N58" s="696"/>
      <c r="O58" s="696"/>
      <c r="P58" s="696"/>
      <c r="Q58" s="696"/>
      <c r="R58" s="696"/>
      <c r="S58" s="696"/>
      <c r="T58" s="696"/>
      <c r="V58" s="778"/>
      <c r="AI58" s="778"/>
    </row>
    <row r="59" spans="1:35" s="777" customFormat="1" ht="15.75" x14ac:dyDescent="0.25">
      <c r="A59" s="783"/>
      <c r="B59" s="779"/>
      <c r="C59" s="780"/>
      <c r="D59" s="779"/>
      <c r="E59" s="780"/>
      <c r="F59" s="779"/>
      <c r="G59" s="780"/>
      <c r="H59" s="696"/>
      <c r="I59" s="696"/>
      <c r="J59" s="696"/>
      <c r="K59" s="700"/>
      <c r="L59" s="696"/>
      <c r="M59" s="696"/>
      <c r="N59" s="696"/>
      <c r="O59" s="696"/>
      <c r="P59" s="696"/>
      <c r="Q59" s="696"/>
      <c r="R59" s="696"/>
      <c r="S59" s="696"/>
      <c r="T59" s="696"/>
      <c r="V59" s="778"/>
      <c r="AI59" s="778"/>
    </row>
    <row r="60" spans="1:35" s="777" customFormat="1" ht="15.75" x14ac:dyDescent="0.25">
      <c r="A60" s="783"/>
      <c r="B60" s="779"/>
      <c r="C60" s="780"/>
      <c r="D60" s="779"/>
      <c r="E60" s="780"/>
      <c r="F60" s="779"/>
      <c r="G60" s="780"/>
      <c r="H60" s="696"/>
      <c r="I60" s="696"/>
      <c r="J60" s="696"/>
      <c r="K60" s="700"/>
      <c r="L60" s="696"/>
      <c r="M60" s="696"/>
      <c r="N60" s="696"/>
      <c r="O60" s="696"/>
      <c r="P60" s="696"/>
      <c r="Q60" s="696"/>
      <c r="R60" s="696"/>
      <c r="S60" s="696"/>
      <c r="T60" s="696"/>
      <c r="V60" s="778"/>
      <c r="AI60" s="778"/>
    </row>
    <row r="61" spans="1:35" ht="15.75" x14ac:dyDescent="0.25">
      <c r="A61" s="692"/>
      <c r="B61" s="779"/>
      <c r="C61" s="780"/>
      <c r="D61" s="779"/>
      <c r="E61" s="780"/>
      <c r="F61" s="779"/>
      <c r="G61" s="780"/>
      <c r="H61" s="777"/>
      <c r="I61" s="777"/>
      <c r="J61" s="777"/>
      <c r="K61" s="778"/>
      <c r="L61" s="777"/>
      <c r="M61" s="777"/>
      <c r="N61" s="777"/>
      <c r="O61" s="777"/>
      <c r="P61" s="777"/>
      <c r="Q61" s="777"/>
      <c r="R61" s="777"/>
      <c r="S61" s="777"/>
      <c r="T61" s="777"/>
    </row>
    <row r="62" spans="1:35" ht="15.75" x14ac:dyDescent="0.25">
      <c r="A62" s="693"/>
      <c r="B62" s="693"/>
      <c r="C62" s="696"/>
      <c r="D62" s="693"/>
      <c r="E62" s="696"/>
      <c r="F62" s="693"/>
      <c r="G62" s="696"/>
      <c r="H62" s="777"/>
      <c r="I62" s="777"/>
      <c r="J62" s="777"/>
      <c r="K62" s="778"/>
      <c r="L62" s="777"/>
      <c r="M62" s="777"/>
      <c r="N62" s="777"/>
      <c r="O62" s="777"/>
      <c r="P62" s="777"/>
      <c r="Q62" s="777"/>
      <c r="R62" s="777"/>
      <c r="S62" s="777"/>
      <c r="T62" s="777"/>
    </row>
    <row r="63" spans="1:35" ht="15.75" x14ac:dyDescent="0.25">
      <c r="A63" s="693"/>
      <c r="B63" s="779"/>
      <c r="C63" s="780"/>
      <c r="D63" s="779"/>
      <c r="E63" s="780"/>
      <c r="F63" s="779"/>
      <c r="G63" s="780"/>
      <c r="H63" s="777"/>
      <c r="I63" s="777"/>
      <c r="J63" s="777"/>
      <c r="K63" s="778"/>
      <c r="L63" s="777"/>
      <c r="M63" s="777"/>
      <c r="N63" s="777"/>
      <c r="O63" s="777"/>
      <c r="P63" s="777"/>
      <c r="Q63" s="777"/>
      <c r="R63" s="777"/>
      <c r="S63" s="777"/>
      <c r="T63" s="777"/>
    </row>
    <row r="64" spans="1:35" ht="15.75" x14ac:dyDescent="0.25">
      <c r="A64" s="693"/>
      <c r="B64" s="782"/>
      <c r="C64" s="785"/>
      <c r="D64" s="782"/>
      <c r="E64" s="785"/>
      <c r="F64" s="782"/>
      <c r="G64" s="785"/>
      <c r="H64" s="777"/>
      <c r="I64" s="777"/>
      <c r="J64" s="777"/>
      <c r="K64" s="778"/>
      <c r="L64" s="777"/>
      <c r="M64" s="777"/>
      <c r="N64" s="777"/>
      <c r="O64" s="777"/>
      <c r="P64" s="777"/>
      <c r="Q64" s="777"/>
      <c r="R64" s="777"/>
      <c r="S64" s="777"/>
      <c r="T64" s="777"/>
    </row>
    <row r="65" spans="1:20" ht="15.75" x14ac:dyDescent="0.25">
      <c r="A65" s="693"/>
      <c r="B65" s="693"/>
      <c r="C65" s="693"/>
      <c r="D65" s="693"/>
      <c r="E65" s="693"/>
      <c r="F65" s="693"/>
      <c r="G65" s="693"/>
      <c r="H65" s="777"/>
      <c r="I65" s="777"/>
      <c r="J65" s="777"/>
      <c r="K65" s="778"/>
      <c r="L65" s="777"/>
      <c r="M65" s="777"/>
      <c r="N65" s="777"/>
      <c r="O65" s="777"/>
      <c r="P65" s="777"/>
      <c r="Q65" s="777"/>
      <c r="R65" s="777"/>
      <c r="S65" s="777"/>
      <c r="T65" s="777"/>
    </row>
    <row r="66" spans="1:20" ht="15.75" x14ac:dyDescent="0.25">
      <c r="A66" s="693"/>
      <c r="B66" s="779"/>
      <c r="C66" s="786"/>
      <c r="D66" s="779"/>
      <c r="E66" s="786"/>
      <c r="F66" s="779"/>
      <c r="G66" s="786"/>
      <c r="H66" s="777"/>
      <c r="I66" s="777"/>
      <c r="J66" s="777"/>
      <c r="K66" s="778"/>
      <c r="L66" s="777"/>
      <c r="M66" s="777"/>
      <c r="N66" s="777"/>
      <c r="O66" s="777"/>
      <c r="P66" s="777"/>
      <c r="Q66" s="777"/>
      <c r="R66" s="777"/>
      <c r="S66" s="777"/>
      <c r="T66" s="777"/>
    </row>
    <row r="67" spans="1:20" ht="15.75" x14ac:dyDescent="0.25">
      <c r="A67" s="693"/>
      <c r="B67" s="787"/>
      <c r="C67" s="788"/>
      <c r="D67" s="787"/>
      <c r="E67" s="788"/>
      <c r="F67" s="787"/>
      <c r="G67" s="788"/>
      <c r="H67" s="777"/>
      <c r="I67" s="777"/>
      <c r="J67" s="777"/>
      <c r="K67" s="778"/>
      <c r="L67" s="777"/>
      <c r="M67" s="777"/>
      <c r="N67" s="777"/>
      <c r="O67" s="777"/>
      <c r="P67" s="777"/>
      <c r="Q67" s="777"/>
      <c r="R67" s="777"/>
      <c r="S67" s="777"/>
      <c r="T67" s="777"/>
    </row>
    <row r="68" spans="1:20" ht="15.75" x14ac:dyDescent="0.25">
      <c r="A68" s="693"/>
      <c r="B68" s="693"/>
      <c r="D68" s="693"/>
      <c r="F68" s="693"/>
      <c r="H68" s="777"/>
      <c r="I68" s="777"/>
      <c r="J68" s="777"/>
      <c r="K68" s="778"/>
      <c r="L68" s="777"/>
      <c r="M68" s="777"/>
      <c r="N68" s="777"/>
      <c r="O68" s="777"/>
      <c r="P68" s="777"/>
      <c r="Q68" s="777"/>
      <c r="R68" s="777"/>
      <c r="S68" s="777"/>
      <c r="T68" s="777"/>
    </row>
    <row r="69" spans="1:20" ht="15.75" x14ac:dyDescent="0.25">
      <c r="A69" s="693"/>
      <c r="B69" s="693"/>
      <c r="C69" s="780"/>
      <c r="D69" s="693"/>
      <c r="E69" s="780"/>
      <c r="F69" s="693"/>
      <c r="G69" s="780"/>
      <c r="H69" s="777"/>
      <c r="I69" s="777"/>
      <c r="J69" s="777"/>
      <c r="K69" s="778"/>
      <c r="L69" s="777"/>
      <c r="M69" s="777"/>
      <c r="N69" s="777"/>
      <c r="O69" s="777"/>
      <c r="P69" s="777"/>
      <c r="Q69" s="777"/>
      <c r="R69" s="777"/>
      <c r="S69" s="777"/>
      <c r="T69" s="777"/>
    </row>
    <row r="70" spans="1:20" ht="15.75" x14ac:dyDescent="0.25">
      <c r="A70" s="692"/>
      <c r="B70" s="693"/>
      <c r="C70" s="693"/>
      <c r="D70" s="693"/>
      <c r="E70" s="693"/>
      <c r="F70" s="693"/>
      <c r="G70" s="693"/>
      <c r="H70" s="777"/>
      <c r="I70" s="777"/>
      <c r="J70" s="777"/>
      <c r="K70" s="778"/>
      <c r="L70" s="777"/>
      <c r="M70" s="777"/>
      <c r="N70" s="777"/>
      <c r="O70" s="777"/>
      <c r="P70" s="777"/>
      <c r="Q70" s="777"/>
      <c r="R70" s="777"/>
      <c r="S70" s="777"/>
      <c r="T70" s="777"/>
    </row>
    <row r="71" spans="1:20" ht="15.75" x14ac:dyDescent="0.25">
      <c r="A71" s="693"/>
      <c r="B71" s="779"/>
      <c r="C71" s="780"/>
      <c r="D71" s="779"/>
      <c r="E71" s="780"/>
      <c r="F71" s="779"/>
      <c r="G71" s="780"/>
      <c r="H71" s="777"/>
      <c r="I71" s="777"/>
      <c r="J71" s="777"/>
      <c r="K71" s="778"/>
      <c r="L71" s="777"/>
      <c r="M71" s="777"/>
      <c r="N71" s="777"/>
      <c r="O71" s="777"/>
      <c r="P71" s="777"/>
      <c r="Q71" s="777"/>
      <c r="R71" s="777"/>
      <c r="S71" s="777"/>
      <c r="T71" s="777"/>
    </row>
    <row r="72" spans="1:20" ht="15.75" x14ac:dyDescent="0.25">
      <c r="A72" s="693"/>
      <c r="B72" s="779"/>
      <c r="C72" s="780"/>
      <c r="D72" s="779"/>
      <c r="E72" s="780"/>
      <c r="F72" s="779"/>
      <c r="G72" s="780"/>
      <c r="H72" s="777"/>
      <c r="I72" s="777"/>
      <c r="J72" s="777"/>
      <c r="K72" s="778"/>
      <c r="L72" s="777"/>
      <c r="M72" s="777"/>
      <c r="N72" s="777"/>
      <c r="O72" s="777"/>
      <c r="P72" s="777"/>
      <c r="Q72" s="777"/>
      <c r="R72" s="777"/>
      <c r="S72" s="777"/>
      <c r="T72" s="777"/>
    </row>
  </sheetData>
  <mergeCells count="18">
    <mergeCell ref="A42:C44"/>
    <mergeCell ref="A46:C47"/>
    <mergeCell ref="F8:F9"/>
    <mergeCell ref="G8:G9"/>
    <mergeCell ref="AH8:AS8"/>
    <mergeCell ref="E8:E9"/>
    <mergeCell ref="AT8:AT9"/>
    <mergeCell ref="H8:S8"/>
    <mergeCell ref="T8:T9"/>
    <mergeCell ref="AV8:AV9"/>
    <mergeCell ref="AW8:AW9"/>
    <mergeCell ref="U8:AF8"/>
    <mergeCell ref="AG8:AG9"/>
    <mergeCell ref="A6:B6"/>
    <mergeCell ref="A8:A9"/>
    <mergeCell ref="B8:B9"/>
    <mergeCell ref="C8:C9"/>
    <mergeCell ref="D8:D9"/>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G18"/>
  <sheetViews>
    <sheetView workbookViewId="0">
      <selection activeCell="E29" sqref="E29"/>
    </sheetView>
  </sheetViews>
  <sheetFormatPr defaultRowHeight="11.25" x14ac:dyDescent="0.2"/>
  <cols>
    <col min="1" max="1" width="4.5703125" style="214" customWidth="1"/>
    <col min="2" max="2" width="45.7109375" style="214" customWidth="1"/>
    <col min="3" max="3" width="14" style="214" customWidth="1"/>
    <col min="4" max="4" width="15" style="214" customWidth="1"/>
    <col min="5" max="5" width="13" style="214" customWidth="1"/>
    <col min="6" max="6" width="12.85546875" style="214" customWidth="1"/>
    <col min="7" max="7" width="14.28515625" style="214" customWidth="1"/>
    <col min="8" max="16384" width="9.140625" style="214"/>
  </cols>
  <sheetData>
    <row r="4" spans="1:7" ht="12.75" x14ac:dyDescent="0.2">
      <c r="A4" s="657" t="s">
        <v>443</v>
      </c>
      <c r="B4" s="658"/>
      <c r="C4" s="658"/>
      <c r="D4" s="658"/>
      <c r="E4" s="658"/>
      <c r="F4" s="658"/>
    </row>
    <row r="5" spans="1:7" ht="12.75" x14ac:dyDescent="0.2">
      <c r="A5" s="658"/>
      <c r="B5" s="658"/>
      <c r="C5" s="658"/>
      <c r="D5" s="658"/>
      <c r="E5" s="658"/>
      <c r="F5" s="658"/>
    </row>
    <row r="6" spans="1:7" ht="60" x14ac:dyDescent="0.25">
      <c r="B6" s="659"/>
      <c r="C6" s="660" t="s">
        <v>444</v>
      </c>
      <c r="D6" s="660" t="s">
        <v>445</v>
      </c>
      <c r="E6" s="658"/>
      <c r="F6" s="658"/>
      <c r="G6" s="658"/>
    </row>
    <row r="7" spans="1:7" ht="15" x14ac:dyDescent="0.25">
      <c r="B7" s="659" t="s">
        <v>446</v>
      </c>
      <c r="C7" s="661">
        <f>Aprekini!M188</f>
        <v>-8.3073054309783512E-3</v>
      </c>
      <c r="D7" s="661">
        <f>Aprekini!M241</f>
        <v>0.28018550129799835</v>
      </c>
      <c r="E7" s="658"/>
      <c r="F7" s="658"/>
      <c r="G7" s="658"/>
    </row>
    <row r="8" spans="1:7" ht="15" x14ac:dyDescent="0.25">
      <c r="B8" s="659" t="s">
        <v>447</v>
      </c>
      <c r="C8" s="662">
        <f>Aprekini!M189</f>
        <v>-199201.15023013591</v>
      </c>
      <c r="D8" s="662">
        <f>Aprekini!M242</f>
        <v>34241.844020384677</v>
      </c>
      <c r="E8" s="658"/>
      <c r="F8" s="658"/>
      <c r="G8" s="658"/>
    </row>
    <row r="9" spans="1:7" ht="12.75" x14ac:dyDescent="0.2">
      <c r="B9" s="658"/>
      <c r="C9" s="658"/>
      <c r="D9" s="658"/>
      <c r="E9" s="658"/>
      <c r="F9" s="658"/>
      <c r="G9" s="658"/>
    </row>
    <row r="10" spans="1:7" ht="12.75" x14ac:dyDescent="0.2">
      <c r="B10" s="658"/>
      <c r="C10" s="658"/>
      <c r="D10" s="658"/>
      <c r="E10" s="658"/>
      <c r="F10" s="658"/>
      <c r="G10" s="658"/>
    </row>
    <row r="11" spans="1:7" ht="12.75" x14ac:dyDescent="0.2">
      <c r="A11" s="657" t="s">
        <v>455</v>
      </c>
      <c r="C11" s="658"/>
      <c r="D11" s="658"/>
      <c r="E11" s="658"/>
      <c r="F11" s="658"/>
      <c r="G11" s="658"/>
    </row>
    <row r="12" spans="1:7" ht="12.75" x14ac:dyDescent="0.2">
      <c r="B12" s="664"/>
      <c r="C12" s="673"/>
      <c r="D12" s="658"/>
      <c r="E12" s="658"/>
      <c r="F12" s="658"/>
      <c r="G12" s="658"/>
    </row>
    <row r="13" spans="1:7" ht="12.75" x14ac:dyDescent="0.2">
      <c r="B13" s="657" t="s">
        <v>456</v>
      </c>
      <c r="C13" s="673"/>
      <c r="D13" s="658"/>
      <c r="E13" s="658"/>
      <c r="F13" s="658"/>
      <c r="G13" s="658"/>
    </row>
    <row r="14" spans="1:7" ht="12.75" x14ac:dyDescent="0.2">
      <c r="B14" s="665"/>
      <c r="C14" s="663"/>
      <c r="D14" s="658"/>
      <c r="E14" s="658"/>
      <c r="F14" s="658"/>
      <c r="G14" s="658"/>
    </row>
    <row r="15" spans="1:7" ht="63.75" x14ac:dyDescent="0.2">
      <c r="B15" s="666" t="s">
        <v>370</v>
      </c>
      <c r="C15" s="666" t="s">
        <v>448</v>
      </c>
      <c r="D15" s="666" t="s">
        <v>449</v>
      </c>
      <c r="E15" s="666" t="s">
        <v>371</v>
      </c>
      <c r="F15" s="666" t="s">
        <v>453</v>
      </c>
      <c r="G15" s="666" t="s">
        <v>454</v>
      </c>
    </row>
    <row r="16" spans="1:7" ht="12.75" x14ac:dyDescent="0.2">
      <c r="B16" s="667">
        <v>1</v>
      </c>
      <c r="C16" s="667">
        <v>2</v>
      </c>
      <c r="D16" s="667">
        <v>3</v>
      </c>
      <c r="E16" s="667" t="s">
        <v>450</v>
      </c>
      <c r="F16" s="667" t="s">
        <v>451</v>
      </c>
      <c r="G16" s="667" t="s">
        <v>452</v>
      </c>
    </row>
    <row r="17" spans="2:7" ht="12.75" x14ac:dyDescent="0.2">
      <c r="B17" s="674">
        <f>Aprekini!B95</f>
        <v>309691</v>
      </c>
      <c r="C17" s="668">
        <v>1</v>
      </c>
      <c r="D17" s="669">
        <f>'Datu ievade'!B86</f>
        <v>0.85</v>
      </c>
      <c r="E17" s="670">
        <f>IF(C17*B17&gt;351402,351402,C17*B17)</f>
        <v>309691</v>
      </c>
      <c r="F17" s="671">
        <f>G17/B17</f>
        <v>0.85</v>
      </c>
      <c r="G17" s="670">
        <f>E17*D17</f>
        <v>263237.34999999998</v>
      </c>
    </row>
    <row r="18" spans="2:7" ht="12.75" x14ac:dyDescent="0.2">
      <c r="B18" s="658"/>
      <c r="C18" s="658"/>
      <c r="D18" s="658"/>
      <c r="E18" s="658"/>
      <c r="F18" s="672">
        <f>G18/B17</f>
        <v>0.85</v>
      </c>
      <c r="G18" s="663">
        <f>E17*D17</f>
        <v>263237.34999999998</v>
      </c>
    </row>
  </sheetData>
  <sheetProtection password="D9D4" sheet="1"/>
  <phoneticPr fontId="2"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J30"/>
  <sheetViews>
    <sheetView showGridLines="0" zoomScale="120" zoomScaleNormal="120" zoomScaleSheetLayoutView="90" workbookViewId="0">
      <selection activeCell="D29" sqref="D29"/>
    </sheetView>
  </sheetViews>
  <sheetFormatPr defaultRowHeight="12" x14ac:dyDescent="0.2"/>
  <cols>
    <col min="1" max="1" width="43.5703125" style="397" customWidth="1"/>
    <col min="2" max="2" width="8.7109375" style="397" customWidth="1"/>
    <col min="3" max="3" width="10.42578125" style="397" customWidth="1"/>
    <col min="4" max="4" width="10.5703125" style="397" customWidth="1"/>
    <col min="5" max="16" width="8.7109375" style="397" customWidth="1"/>
    <col min="17" max="33" width="9.85546875" style="397" customWidth="1"/>
    <col min="34" max="16384" width="9.140625" style="397"/>
  </cols>
  <sheetData>
    <row r="1" spans="1:34" ht="16.5" x14ac:dyDescent="0.2">
      <c r="A1" s="395" t="str">
        <f>'Datu ievade'!B4</f>
        <v>X novada dome</v>
      </c>
      <c r="B1" s="396" t="str">
        <f>'Datu ievade'!B6</f>
        <v>Ūdenssaimniecības attīstība A ciemā</v>
      </c>
    </row>
    <row r="3" spans="1:34" ht="37.5" x14ac:dyDescent="0.2">
      <c r="A3" s="398" t="s">
        <v>422</v>
      </c>
      <c r="B3" s="399"/>
      <c r="C3" s="399"/>
      <c r="D3" s="399"/>
      <c r="E3" s="399"/>
      <c r="F3" s="399"/>
      <c r="G3" s="399"/>
      <c r="H3" s="399"/>
      <c r="I3" s="399"/>
      <c r="J3" s="399"/>
      <c r="K3" s="399"/>
      <c r="L3" s="399"/>
      <c r="M3" s="399"/>
      <c r="N3" s="399"/>
      <c r="O3" s="399"/>
      <c r="P3" s="400"/>
      <c r="Q3" s="400"/>
      <c r="R3" s="400"/>
      <c r="S3" s="400"/>
      <c r="T3" s="400"/>
      <c r="U3" s="400"/>
      <c r="V3" s="400"/>
      <c r="W3" s="400"/>
      <c r="X3" s="400"/>
      <c r="Y3" s="400"/>
      <c r="Z3" s="400"/>
      <c r="AA3" s="400"/>
      <c r="AB3" s="400"/>
      <c r="AC3" s="400"/>
      <c r="AD3" s="400"/>
      <c r="AE3" s="400"/>
      <c r="AF3" s="799"/>
      <c r="AG3" s="799"/>
      <c r="AH3" s="799"/>
    </row>
    <row r="4" spans="1:34" s="404" customFormat="1" ht="12.75" x14ac:dyDescent="0.2">
      <c r="A4" s="401"/>
      <c r="B4" s="402"/>
      <c r="C4" s="402"/>
      <c r="D4" s="402"/>
      <c r="E4" s="402"/>
      <c r="F4" s="402"/>
      <c r="G4" s="402"/>
      <c r="H4" s="402"/>
      <c r="I4" s="402"/>
      <c r="J4" s="402"/>
      <c r="K4" s="402"/>
      <c r="L4" s="402"/>
      <c r="M4" s="402"/>
      <c r="N4" s="402"/>
      <c r="O4" s="402"/>
      <c r="P4" s="402"/>
      <c r="Q4" s="403" t="s">
        <v>25</v>
      </c>
      <c r="R4" s="402"/>
      <c r="S4" s="402"/>
      <c r="T4" s="402"/>
      <c r="U4" s="402"/>
      <c r="V4" s="402"/>
      <c r="W4" s="402"/>
      <c r="X4" s="402"/>
      <c r="Y4" s="402"/>
      <c r="Z4" s="402"/>
      <c r="AA4" s="402"/>
      <c r="AB4" s="402"/>
      <c r="AC4" s="402"/>
      <c r="AD4" s="402"/>
      <c r="AE4" s="402"/>
      <c r="AF4" s="951"/>
      <c r="AG4" s="951"/>
      <c r="AH4" s="800"/>
    </row>
    <row r="5" spans="1:34" s="404" customFormat="1" ht="12.75" x14ac:dyDescent="0.2">
      <c r="A5" s="401"/>
      <c r="B5" s="405">
        <f>Aprekini!B5</f>
        <v>2012</v>
      </c>
      <c r="C5" s="405">
        <f t="shared" ref="C5:AG5" si="0">B5+1</f>
        <v>2013</v>
      </c>
      <c r="D5" s="405">
        <f t="shared" si="0"/>
        <v>2014</v>
      </c>
      <c r="E5" s="405">
        <f t="shared" si="0"/>
        <v>2015</v>
      </c>
      <c r="F5" s="405">
        <f t="shared" si="0"/>
        <v>2016</v>
      </c>
      <c r="G5" s="405">
        <f t="shared" si="0"/>
        <v>2017</v>
      </c>
      <c r="H5" s="405">
        <f t="shared" si="0"/>
        <v>2018</v>
      </c>
      <c r="I5" s="405">
        <f t="shared" si="0"/>
        <v>2019</v>
      </c>
      <c r="J5" s="405">
        <f t="shared" si="0"/>
        <v>2020</v>
      </c>
      <c r="K5" s="405">
        <f t="shared" si="0"/>
        <v>2021</v>
      </c>
      <c r="L5" s="405">
        <f t="shared" si="0"/>
        <v>2022</v>
      </c>
      <c r="M5" s="405">
        <f t="shared" si="0"/>
        <v>2023</v>
      </c>
      <c r="N5" s="405">
        <f t="shared" si="0"/>
        <v>2024</v>
      </c>
      <c r="O5" s="405">
        <f t="shared" si="0"/>
        <v>2025</v>
      </c>
      <c r="P5" s="405">
        <f t="shared" si="0"/>
        <v>2026</v>
      </c>
      <c r="Q5" s="405">
        <f t="shared" si="0"/>
        <v>2027</v>
      </c>
      <c r="R5" s="405">
        <f t="shared" si="0"/>
        <v>2028</v>
      </c>
      <c r="S5" s="405">
        <f t="shared" si="0"/>
        <v>2029</v>
      </c>
      <c r="T5" s="405">
        <f t="shared" si="0"/>
        <v>2030</v>
      </c>
      <c r="U5" s="405">
        <f t="shared" si="0"/>
        <v>2031</v>
      </c>
      <c r="V5" s="405">
        <f t="shared" si="0"/>
        <v>2032</v>
      </c>
      <c r="W5" s="405">
        <f t="shared" si="0"/>
        <v>2033</v>
      </c>
      <c r="X5" s="405">
        <f t="shared" si="0"/>
        <v>2034</v>
      </c>
      <c r="Y5" s="405">
        <f t="shared" si="0"/>
        <v>2035</v>
      </c>
      <c r="Z5" s="405">
        <f t="shared" si="0"/>
        <v>2036</v>
      </c>
      <c r="AA5" s="405">
        <f t="shared" si="0"/>
        <v>2037</v>
      </c>
      <c r="AB5" s="405">
        <f t="shared" si="0"/>
        <v>2038</v>
      </c>
      <c r="AC5" s="405">
        <f t="shared" si="0"/>
        <v>2039</v>
      </c>
      <c r="AD5" s="405">
        <f t="shared" si="0"/>
        <v>2040</v>
      </c>
      <c r="AE5" s="405">
        <f t="shared" si="0"/>
        <v>2041</v>
      </c>
      <c r="AF5" s="952">
        <f t="shared" si="0"/>
        <v>2042</v>
      </c>
      <c r="AG5" s="952">
        <f t="shared" si="0"/>
        <v>2043</v>
      </c>
      <c r="AH5" s="801"/>
    </row>
    <row r="6" spans="1:34" s="404" customFormat="1" ht="12.75" x14ac:dyDescent="0.2">
      <c r="A6" s="406" t="s">
        <v>112</v>
      </c>
      <c r="B6" s="407"/>
      <c r="C6" s="407"/>
      <c r="D6" s="407"/>
      <c r="E6" s="407"/>
      <c r="F6" s="407"/>
      <c r="G6" s="407"/>
      <c r="H6" s="407"/>
      <c r="I6" s="407"/>
      <c r="J6" s="407"/>
      <c r="K6" s="407"/>
      <c r="L6" s="407"/>
      <c r="M6" s="407"/>
      <c r="N6" s="407"/>
      <c r="O6" s="407"/>
      <c r="P6" s="407"/>
      <c r="Q6" s="407"/>
      <c r="R6" s="407"/>
      <c r="S6" s="407"/>
      <c r="T6" s="407"/>
      <c r="U6" s="405"/>
      <c r="V6" s="405"/>
      <c r="W6" s="405"/>
      <c r="X6" s="405"/>
      <c r="Y6" s="405"/>
      <c r="Z6" s="405"/>
      <c r="AA6" s="405"/>
      <c r="AB6" s="405"/>
      <c r="AC6" s="405"/>
      <c r="AD6" s="405"/>
      <c r="AE6" s="405"/>
      <c r="AF6" s="952"/>
      <c r="AG6" s="952"/>
      <c r="AH6" s="801"/>
    </row>
    <row r="7" spans="1:34" s="404" customFormat="1" ht="12.75" x14ac:dyDescent="0.2">
      <c r="A7" s="408" t="s">
        <v>113</v>
      </c>
      <c r="B7" s="409">
        <f>Aprekini!B294</f>
        <v>-2335.4150000000054</v>
      </c>
      <c r="C7" s="409">
        <f>Aprekini!C294</f>
        <v>19.084574999998949</v>
      </c>
      <c r="D7" s="409">
        <f>Aprekini!D294</f>
        <v>2.8669250000011743</v>
      </c>
      <c r="E7" s="409">
        <f>Aprekini!E294</f>
        <v>823.10632500000247</v>
      </c>
      <c r="F7" s="409">
        <f>Aprekini!F294</f>
        <v>795.73646999999437</v>
      </c>
      <c r="G7" s="409">
        <f>Aprekini!G294</f>
        <v>1395.6571150000145</v>
      </c>
      <c r="H7" s="409">
        <f>Aprekini!H294</f>
        <v>1769.4271100000024</v>
      </c>
      <c r="I7" s="409">
        <f>Aprekini!I294</f>
        <v>1763.9096050000062</v>
      </c>
      <c r="J7" s="409">
        <f>Aprekini!J294</f>
        <v>1758.3921000000064</v>
      </c>
      <c r="K7" s="409">
        <f>Aprekini!K294</f>
        <v>2752.8745949999957</v>
      </c>
      <c r="L7" s="409">
        <f>Aprekini!L294</f>
        <v>3911.3390900000068</v>
      </c>
      <c r="M7" s="409">
        <f>Aprekini!M294</f>
        <v>3905.8215849999997</v>
      </c>
      <c r="N7" s="409">
        <f>Aprekini!N294</f>
        <v>5139.3540800000028</v>
      </c>
      <c r="O7" s="409">
        <f>Aprekini!O294</f>
        <v>5604.4745749999875</v>
      </c>
      <c r="P7" s="409">
        <f>Aprekini!P294</f>
        <v>5352.9540700000107</v>
      </c>
      <c r="Q7" s="409">
        <f>Aprekini!Q294</f>
        <v>5342.858564999995</v>
      </c>
      <c r="R7" s="409">
        <f>Aprekini!R294</f>
        <v>5333.0915600000098</v>
      </c>
      <c r="S7" s="409">
        <f>Aprekini!S294</f>
        <v>5041.3335550000029</v>
      </c>
      <c r="T7" s="409">
        <f>Aprekini!T294</f>
        <v>5260.0660500000013</v>
      </c>
      <c r="U7" s="409">
        <f>Aprekini!U294</f>
        <v>5088.3905999999988</v>
      </c>
      <c r="V7" s="409">
        <f>Aprekini!V294</f>
        <v>5076.3511500000022</v>
      </c>
      <c r="W7" s="409">
        <f>Aprekini!W294</f>
        <v>5104.549199999994</v>
      </c>
      <c r="X7" s="409">
        <f>Aprekini!X294</f>
        <v>5066.3591000000015</v>
      </c>
      <c r="Y7" s="409">
        <f>Aprekini!Y294</f>
        <v>5068.0779999999941</v>
      </c>
      <c r="Z7" s="409">
        <f>Aprekini!Z294</f>
        <v>5069.7969000000085</v>
      </c>
      <c r="AA7" s="409">
        <f>Aprekini!AA294</f>
        <v>5071.5157999999938</v>
      </c>
      <c r="AB7" s="409">
        <f>Aprekini!AB294</f>
        <v>5113.4722000000038</v>
      </c>
      <c r="AC7" s="409">
        <f>Aprekini!AC294</f>
        <v>5075.2820999999967</v>
      </c>
      <c r="AD7" s="409">
        <f>Aprekini!AD294</f>
        <v>5077.0009999999966</v>
      </c>
      <c r="AE7" s="409">
        <f>Aprekini!AE294</f>
        <v>5078.7198999999891</v>
      </c>
      <c r="AF7" s="949">
        <f>Aprekini!AF294</f>
        <v>5077.4388000000035</v>
      </c>
      <c r="AG7" s="950">
        <f>Aprekini!AG294</f>
        <v>5074.908199999998</v>
      </c>
      <c r="AH7" s="802"/>
    </row>
    <row r="8" spans="1:34" s="579" customFormat="1" ht="12.75" x14ac:dyDescent="0.2">
      <c r="A8" s="144" t="s">
        <v>114</v>
      </c>
      <c r="B8" s="578">
        <f>-'Saimnieciskas pamatdarbibas NP'!B74*'Datu ievade'!E302</f>
        <v>-1256.9475</v>
      </c>
      <c r="C8" s="578">
        <f>-'Saimnieciskas pamatdarbibas NP'!C74*'Datu ievade'!F302</f>
        <v>-1473.4160750000001</v>
      </c>
      <c r="D8" s="578">
        <f>-'Saimnieciskas pamatdarbibas NP'!D74*'Datu ievade'!G302</f>
        <v>-2519.9144000000001</v>
      </c>
      <c r="E8" s="578">
        <f>-'Saimnieciskas pamatdarbibas NP'!E74*'Datu ievade'!H302</f>
        <v>-3010.9989600000004</v>
      </c>
      <c r="F8" s="578">
        <f>-'Saimnieciskas pamatdarbibas NP'!F74*'Datu ievade'!I302</f>
        <v>-3068.7044400000004</v>
      </c>
      <c r="G8" s="578">
        <f>-'Saimnieciskas pamatdarbibas NP'!G74*'Datu ievade'!J302</f>
        <v>-3094.2987600000006</v>
      </c>
      <c r="H8" s="578">
        <f>-'Saimnieciskas pamatdarbibas NP'!H74*'Datu ievade'!K302</f>
        <v>-3123.1120799999999</v>
      </c>
      <c r="I8" s="578">
        <f>-'Saimnieciskas pamatdarbibas NP'!I74*'Datu ievade'!L302</f>
        <v>-3161.5823999999998</v>
      </c>
      <c r="J8" s="578">
        <f>-'Saimnieciskas pamatdarbibas NP'!J74*'Datu ievade'!M302</f>
        <v>-3200.0527200000001</v>
      </c>
      <c r="K8" s="578">
        <f>-'Saimnieciskas pamatdarbibas NP'!K74*'Datu ievade'!N302</f>
        <v>-3238.52304</v>
      </c>
      <c r="L8" s="578">
        <f>-'Saimnieciskas pamatdarbibas NP'!L74*'Datu ievade'!O302</f>
        <v>-3322.1119200000003</v>
      </c>
      <c r="M8" s="578">
        <f>-'Saimnieciskas pamatdarbibas NP'!M74*'Datu ievade'!P302</f>
        <v>-3360.5822400000006</v>
      </c>
      <c r="N8" s="578">
        <f>-'Saimnieciskas pamatdarbibas NP'!N74*'Datu ievade'!Q302</f>
        <v>-3386.1765599999999</v>
      </c>
      <c r="O8" s="578">
        <f>-'Saimnieciskas pamatdarbibas NP'!O74*'Datu ievade'!R302</f>
        <v>-3415.0687199999988</v>
      </c>
      <c r="P8" s="578">
        <f>-'Saimnieciskas pamatdarbibas NP'!P74*'Datu ievade'!S302</f>
        <v>-2156.4007500000002</v>
      </c>
      <c r="Q8" s="578">
        <f>-'Saimnieciskas pamatdarbibas NP'!Q74*'Datu ievade'!T302</f>
        <v>-2190.4548</v>
      </c>
      <c r="R8" s="578">
        <f>-'Saimnieciskas pamatdarbibas NP'!R74*'Datu ievade'!U302</f>
        <v>-2224.525275</v>
      </c>
      <c r="S8" s="578">
        <f>-'Saimnieciskas pamatdarbibas NP'!S74*'Datu ievade'!V302</f>
        <v>-2244.4962</v>
      </c>
      <c r="T8" s="578">
        <f>-'Saimnieciskas pamatdarbibas NP'!T74*'Datu ievade'!W302</f>
        <v>-2246.4916499999999</v>
      </c>
      <c r="U8" s="578">
        <f>-'Saimnieciskas pamatdarbibas NP'!U74*'Datu ievade'!X302</f>
        <v>-2278.5831000000003</v>
      </c>
      <c r="V8" s="578">
        <f>-'Saimnieciskas pamatdarbibas NP'!V74*'Datu ievade'!Y302</f>
        <v>-2318.6563500000002</v>
      </c>
      <c r="W8" s="578">
        <f>-'Saimnieciskas pamatdarbibas NP'!W74*'Datu ievade'!Z302</f>
        <v>-2360.7414750000003</v>
      </c>
      <c r="X8" s="578">
        <f>-'Saimnieciskas pamatdarbibas NP'!X74*'Datu ievade'!AA302</f>
        <v>-2402.8266000000003</v>
      </c>
      <c r="Y8" s="578">
        <f>-'Saimnieciskas pamatdarbibas NP'!Y74*'Datu ievade'!AB302</f>
        <v>-2446.9071749999998</v>
      </c>
      <c r="Z8" s="578">
        <f>-'Saimnieciskas pamatdarbibas NP'!Z74*'Datu ievade'!AC302</f>
        <v>-2490.9877500000002</v>
      </c>
      <c r="AA8" s="578">
        <f>-'Saimnieciskas pamatdarbibas NP'!AA74*'Datu ievade'!AD302</f>
        <v>-2535.0683250000002</v>
      </c>
      <c r="AB8" s="578">
        <f>-'Saimnieciskas pamatdarbibas NP'!AB74*'Datu ievade'!AE302</f>
        <v>-2581.1607749999998</v>
      </c>
      <c r="AC8" s="578">
        <f>-'Saimnieciskas pamatdarbibas NP'!AC74*'Datu ievade'!AF302</f>
        <v>-2623.2459000000003</v>
      </c>
      <c r="AD8" s="578">
        <f>-'Saimnieciskas pamatdarbibas NP'!AD74*'Datu ievade'!AG302</f>
        <v>-2667.3264749999998</v>
      </c>
      <c r="AE8" s="578">
        <f>-'Saimnieciskas pamatdarbibas NP'!AE74*'Datu ievade'!AH302</f>
        <v>-2711.4070499999998</v>
      </c>
      <c r="AF8" s="578">
        <f>-'Saimnieciskas pamatdarbibas NP'!AF74*'Datu ievade'!AI302</f>
        <v>-2755.4876250000002</v>
      </c>
      <c r="AG8" s="578">
        <f>-'Saimnieciskas pamatdarbibas NP'!AG74*'Datu ievade'!AJ302</f>
        <v>-2809.5947250000004</v>
      </c>
      <c r="AH8" s="803"/>
    </row>
    <row r="9" spans="1:34" s="579" customFormat="1" ht="12.75" x14ac:dyDescent="0.2">
      <c r="A9" s="144" t="s">
        <v>115</v>
      </c>
      <c r="B9" s="578">
        <f>Aprekini!B293</f>
        <v>5700</v>
      </c>
      <c r="C9" s="578">
        <f>Aprekini!C293</f>
        <v>5700</v>
      </c>
      <c r="D9" s="578">
        <f>Aprekini!D293</f>
        <v>5000</v>
      </c>
      <c r="E9" s="578">
        <f>Aprekini!E293</f>
        <v>15885.1</v>
      </c>
      <c r="F9" s="578">
        <f>Aprekini!F293</f>
        <v>15885.1</v>
      </c>
      <c r="G9" s="578">
        <f>Aprekini!G293</f>
        <v>15185.1</v>
      </c>
      <c r="H9" s="578">
        <f>Aprekini!H293</f>
        <v>14685.1</v>
      </c>
      <c r="I9" s="578">
        <f>Aprekini!I293</f>
        <v>14685.1</v>
      </c>
      <c r="J9" s="578">
        <f>Aprekini!J293</f>
        <v>14685.1</v>
      </c>
      <c r="K9" s="578">
        <f>Aprekini!K293</f>
        <v>13685.1</v>
      </c>
      <c r="L9" s="578">
        <f>Aprekini!L293</f>
        <v>13085.1</v>
      </c>
      <c r="M9" s="578">
        <f>Aprekini!M293</f>
        <v>13085.1</v>
      </c>
      <c r="N9" s="578">
        <f>Aprekini!N293</f>
        <v>11685.1</v>
      </c>
      <c r="O9" s="578">
        <f>Aprekini!O293</f>
        <v>9996</v>
      </c>
      <c r="P9" s="578">
        <f>Aprekini!P293</f>
        <v>9996</v>
      </c>
      <c r="Q9" s="578">
        <f>Aprekini!Q293</f>
        <v>9996</v>
      </c>
      <c r="R9" s="578">
        <f>Aprekini!R293</f>
        <v>9996</v>
      </c>
      <c r="S9" s="578">
        <f>Aprekini!S293</f>
        <v>9996</v>
      </c>
      <c r="T9" s="578">
        <f>Aprekini!T293</f>
        <v>4196</v>
      </c>
      <c r="U9" s="578">
        <f>Aprekini!U293</f>
        <v>4196</v>
      </c>
      <c r="V9" s="578">
        <f>Aprekini!V293</f>
        <v>4196</v>
      </c>
      <c r="W9" s="578">
        <f>Aprekini!W293</f>
        <v>4196</v>
      </c>
      <c r="X9" s="578">
        <f>Aprekini!X293</f>
        <v>4196</v>
      </c>
      <c r="Y9" s="578">
        <f>Aprekini!Y293</f>
        <v>4196</v>
      </c>
      <c r="Z9" s="578">
        <f>Aprekini!Z293</f>
        <v>4196</v>
      </c>
      <c r="AA9" s="578">
        <f>Aprekini!AA293</f>
        <v>4196</v>
      </c>
      <c r="AB9" s="578">
        <f>Aprekini!AB293</f>
        <v>4196</v>
      </c>
      <c r="AC9" s="578">
        <f>Aprekini!AC293</f>
        <v>4196</v>
      </c>
      <c r="AD9" s="578">
        <f>Aprekini!AD293</f>
        <v>4196</v>
      </c>
      <c r="AE9" s="578">
        <f>Aprekini!AE293</f>
        <v>4196</v>
      </c>
      <c r="AF9" s="794">
        <f>Aprekini!AF293</f>
        <v>4196</v>
      </c>
      <c r="AG9" s="809">
        <f>Aprekini!AG293</f>
        <v>4196</v>
      </c>
      <c r="AH9" s="803"/>
    </row>
    <row r="10" spans="1:34" s="579" customFormat="1" ht="12.75" x14ac:dyDescent="0.2">
      <c r="A10" s="144" t="s">
        <v>116</v>
      </c>
      <c r="B10" s="578">
        <f>-(Aprekini!B274+Aprekini!B279)</f>
        <v>0</v>
      </c>
      <c r="C10" s="578">
        <f>-(Aprekini!C274+Aprekini!C279)</f>
        <v>0</v>
      </c>
      <c r="D10" s="578">
        <f>-(Aprekini!D274+Aprekini!D279)</f>
        <v>0</v>
      </c>
      <c r="E10" s="578">
        <f>-(Aprekini!E274+Aprekini!E279)</f>
        <v>-9592.3349999999991</v>
      </c>
      <c r="F10" s="578">
        <f>-(Aprekini!F274+Aprekini!F279)</f>
        <v>-9592.3349999999991</v>
      </c>
      <c r="G10" s="578">
        <f>-(Aprekini!G274+Aprekini!G279)</f>
        <v>-9592.3349999999991</v>
      </c>
      <c r="H10" s="578">
        <f>-(Aprekini!H274+Aprekini!H279)</f>
        <v>-9592.3349999999991</v>
      </c>
      <c r="I10" s="578">
        <f>-(Aprekini!I274+Aprekini!I279)</f>
        <v>-9592.3349999999991</v>
      </c>
      <c r="J10" s="578">
        <f>-(Aprekini!J274+Aprekini!J279)</f>
        <v>-9592.3349999999991</v>
      </c>
      <c r="K10" s="578">
        <f>-(Aprekini!K274+Aprekini!K279)</f>
        <v>-9592.3349999999991</v>
      </c>
      <c r="L10" s="578">
        <f>-(Aprekini!L274+Aprekini!L279)</f>
        <v>-9592.3349999999991</v>
      </c>
      <c r="M10" s="578">
        <f>-(Aprekini!M274+Aprekini!M279)</f>
        <v>-9592.3349999999991</v>
      </c>
      <c r="N10" s="578">
        <f>-(Aprekini!N274+Aprekini!N279)</f>
        <v>-9592.3349999999991</v>
      </c>
      <c r="O10" s="578">
        <f>-(Aprekini!O274+Aprekini!O279)</f>
        <v>-8496.6</v>
      </c>
      <c r="P10" s="578">
        <f>-(Aprekini!P274+Aprekini!P279)</f>
        <v>-8496.6</v>
      </c>
      <c r="Q10" s="578">
        <f>-(Aprekini!Q274+Aprekini!Q279)</f>
        <v>-8496.6</v>
      </c>
      <c r="R10" s="578">
        <f>-(Aprekini!R274+Aprekini!R279)</f>
        <v>-8496.6</v>
      </c>
      <c r="S10" s="578">
        <f>-(Aprekini!S274+Aprekini!S279)</f>
        <v>-8496.6</v>
      </c>
      <c r="T10" s="578">
        <f>-(Aprekini!T274+Aprekini!T279)</f>
        <v>-3566.5999999999995</v>
      </c>
      <c r="U10" s="578">
        <f>-(Aprekini!U274+Aprekini!U279)</f>
        <v>-3566.5999999999995</v>
      </c>
      <c r="V10" s="578">
        <f>-(Aprekini!V274+Aprekini!V279)</f>
        <v>-3566.5999999999995</v>
      </c>
      <c r="W10" s="578">
        <f>-(Aprekini!W274+Aprekini!W279)</f>
        <v>-3566.5999999999995</v>
      </c>
      <c r="X10" s="578">
        <f>-(Aprekini!X274+Aprekini!X279)</f>
        <v>-3566.5999999999995</v>
      </c>
      <c r="Y10" s="578">
        <f>-(Aprekini!Y274+Aprekini!Y279)</f>
        <v>-3566.5999999999995</v>
      </c>
      <c r="Z10" s="578">
        <f>-(Aprekini!Z274+Aprekini!Z279)</f>
        <v>-3566.5999999999995</v>
      </c>
      <c r="AA10" s="578">
        <f>-(Aprekini!AA274+Aprekini!AA279)</f>
        <v>-3566.5999999999995</v>
      </c>
      <c r="AB10" s="578">
        <f>-(Aprekini!AB274+Aprekini!AB279)</f>
        <v>-3566.5999999999995</v>
      </c>
      <c r="AC10" s="578">
        <f>-(Aprekini!AC274+Aprekini!AC279)</f>
        <v>-3566.5999999999995</v>
      </c>
      <c r="AD10" s="578">
        <f>-(Aprekini!AD274+Aprekini!AD279)</f>
        <v>-3566.5999999999995</v>
      </c>
      <c r="AE10" s="578">
        <f>-(Aprekini!AE274+Aprekini!AE279)</f>
        <v>-3566.5999999999995</v>
      </c>
      <c r="AF10" s="794">
        <f>-(Aprekini!AF274+Aprekini!AF279)</f>
        <v>-3566.5999999999995</v>
      </c>
      <c r="AG10" s="809">
        <f>-(Aprekini!AG274+Aprekini!AG279)</f>
        <v>-3566.5999999999995</v>
      </c>
      <c r="AH10" s="803"/>
    </row>
    <row r="11" spans="1:34" s="404" customFormat="1" ht="12.75" x14ac:dyDescent="0.2">
      <c r="A11" s="411" t="s">
        <v>117</v>
      </c>
      <c r="B11" s="412">
        <f t="shared" ref="B11:AG11" si="1">SUM(B7:B10)</f>
        <v>2107.6374999999944</v>
      </c>
      <c r="C11" s="412">
        <f t="shared" si="1"/>
        <v>4245.6684999999989</v>
      </c>
      <c r="D11" s="412">
        <f t="shared" si="1"/>
        <v>2482.9525250000011</v>
      </c>
      <c r="E11" s="412">
        <f t="shared" si="1"/>
        <v>4104.8723650000029</v>
      </c>
      <c r="F11" s="412">
        <f t="shared" si="1"/>
        <v>4019.7970299999943</v>
      </c>
      <c r="G11" s="412">
        <f t="shared" si="1"/>
        <v>3894.1233550000143</v>
      </c>
      <c r="H11" s="412">
        <f t="shared" si="1"/>
        <v>3739.0800300000046</v>
      </c>
      <c r="I11" s="412">
        <f t="shared" si="1"/>
        <v>3695.0922050000081</v>
      </c>
      <c r="J11" s="412">
        <f t="shared" si="1"/>
        <v>3651.104380000008</v>
      </c>
      <c r="K11" s="412">
        <f t="shared" si="1"/>
        <v>3607.1165549999969</v>
      </c>
      <c r="L11" s="412">
        <f t="shared" si="1"/>
        <v>4081.9921700000086</v>
      </c>
      <c r="M11" s="412">
        <f t="shared" si="1"/>
        <v>4038.0043450000012</v>
      </c>
      <c r="N11" s="412">
        <f t="shared" si="1"/>
        <v>3845.9425200000042</v>
      </c>
      <c r="O11" s="412">
        <f t="shared" si="1"/>
        <v>3688.8058549999878</v>
      </c>
      <c r="P11" s="412">
        <f t="shared" si="1"/>
        <v>4695.9533200000096</v>
      </c>
      <c r="Q11" s="412">
        <f t="shared" si="1"/>
        <v>4651.8037649999951</v>
      </c>
      <c r="R11" s="412">
        <f t="shared" si="1"/>
        <v>4607.9662850000095</v>
      </c>
      <c r="S11" s="412">
        <f t="shared" si="1"/>
        <v>4296.2373550000029</v>
      </c>
      <c r="T11" s="412">
        <f t="shared" si="1"/>
        <v>3642.9744000000019</v>
      </c>
      <c r="U11" s="412">
        <f t="shared" si="1"/>
        <v>3439.2074999999995</v>
      </c>
      <c r="V11" s="412">
        <f t="shared" si="1"/>
        <v>3387.0948000000026</v>
      </c>
      <c r="W11" s="412">
        <f t="shared" si="1"/>
        <v>3373.2077249999938</v>
      </c>
      <c r="X11" s="412">
        <f t="shared" si="1"/>
        <v>3292.9325000000017</v>
      </c>
      <c r="Y11" s="412">
        <f t="shared" si="1"/>
        <v>3250.5708249999943</v>
      </c>
      <c r="Z11" s="412">
        <f t="shared" si="1"/>
        <v>3208.2091500000088</v>
      </c>
      <c r="AA11" s="412">
        <f t="shared" si="1"/>
        <v>3165.8474749999941</v>
      </c>
      <c r="AB11" s="412">
        <f t="shared" si="1"/>
        <v>3161.7114250000041</v>
      </c>
      <c r="AC11" s="412">
        <f t="shared" si="1"/>
        <v>3081.4361999999974</v>
      </c>
      <c r="AD11" s="412">
        <f t="shared" si="1"/>
        <v>3039.0745249999973</v>
      </c>
      <c r="AE11" s="412">
        <f t="shared" si="1"/>
        <v>2996.7128499999899</v>
      </c>
      <c r="AF11" s="795">
        <f t="shared" si="1"/>
        <v>2951.3511750000043</v>
      </c>
      <c r="AG11" s="810">
        <f t="shared" si="1"/>
        <v>2894.7134749999977</v>
      </c>
      <c r="AH11" s="804"/>
    </row>
    <row r="12" spans="1:34" s="404" customFormat="1" ht="12.75" x14ac:dyDescent="0.2">
      <c r="A12" s="411" t="s">
        <v>118</v>
      </c>
      <c r="B12" s="413"/>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796"/>
      <c r="AG12" s="811"/>
      <c r="AH12" s="805"/>
    </row>
    <row r="13" spans="1:34" s="404" customFormat="1" ht="12.75" x14ac:dyDescent="0.2">
      <c r="A13" s="408" t="s">
        <v>119</v>
      </c>
      <c r="B13" s="409">
        <f>-Aprekini!B140</f>
        <v>-6000</v>
      </c>
      <c r="C13" s="409">
        <f>-Aprekini!C140</f>
        <v>-248727</v>
      </c>
      <c r="D13" s="409">
        <f>-Aprekini!D140</f>
        <v>-54964</v>
      </c>
      <c r="E13" s="409">
        <f>-Aprekini!E140</f>
        <v>0</v>
      </c>
      <c r="F13" s="409">
        <f>-Aprekini!F140</f>
        <v>0</v>
      </c>
      <c r="G13" s="409">
        <f>-Aprekini!G140</f>
        <v>0</v>
      </c>
      <c r="H13" s="409">
        <f>-Aprekini!H140</f>
        <v>0</v>
      </c>
      <c r="I13" s="409">
        <f>-Aprekini!I140</f>
        <v>0</v>
      </c>
      <c r="J13" s="409">
        <f>-Aprekini!J140</f>
        <v>0</v>
      </c>
      <c r="K13" s="409">
        <f>-Aprekini!K140</f>
        <v>0</v>
      </c>
      <c r="L13" s="409">
        <f>-Aprekini!L140</f>
        <v>0</v>
      </c>
      <c r="M13" s="409">
        <f>-Aprekini!M140</f>
        <v>0</v>
      </c>
      <c r="N13" s="409">
        <f>-Aprekini!N140</f>
        <v>0</v>
      </c>
      <c r="O13" s="409">
        <f>-Aprekini!O140</f>
        <v>0</v>
      </c>
      <c r="P13" s="409">
        <f>-Aprekini!P140</f>
        <v>0</v>
      </c>
      <c r="Q13" s="409">
        <f>-Aprekini!Q140</f>
        <v>0</v>
      </c>
      <c r="R13" s="409">
        <f>-Aprekini!R140</f>
        <v>0</v>
      </c>
      <c r="S13" s="409">
        <f>-Aprekini!S140</f>
        <v>0</v>
      </c>
      <c r="T13" s="409">
        <f>-Aprekini!T140</f>
        <v>0</v>
      </c>
      <c r="U13" s="409">
        <f>-Aprekini!U140</f>
        <v>0</v>
      </c>
      <c r="V13" s="409">
        <f>-Aprekini!V140</f>
        <v>0</v>
      </c>
      <c r="W13" s="409">
        <f>-Aprekini!W140</f>
        <v>0</v>
      </c>
      <c r="X13" s="409">
        <f>-Aprekini!X140</f>
        <v>0</v>
      </c>
      <c r="Y13" s="409">
        <f>-Aprekini!Y140</f>
        <v>0</v>
      </c>
      <c r="Z13" s="409">
        <f>-Aprekini!Z140</f>
        <v>0</v>
      </c>
      <c r="AA13" s="409">
        <f>-Aprekini!AA140</f>
        <v>0</v>
      </c>
      <c r="AB13" s="409">
        <f>-Aprekini!AB140</f>
        <v>0</v>
      </c>
      <c r="AC13" s="409">
        <f>-Aprekini!AC140</f>
        <v>0</v>
      </c>
      <c r="AD13" s="409">
        <f>-Aprekini!AD140</f>
        <v>0</v>
      </c>
      <c r="AE13" s="409">
        <f>-Aprekini!AE140</f>
        <v>0</v>
      </c>
      <c r="AF13" s="645">
        <f>-Aprekini!AF140</f>
        <v>0</v>
      </c>
      <c r="AG13" s="808">
        <f>-Aprekini!AG140</f>
        <v>0</v>
      </c>
      <c r="AH13" s="802"/>
    </row>
    <row r="14" spans="1:34" s="404" customFormat="1" ht="12.75" x14ac:dyDescent="0.2">
      <c r="A14" s="411" t="s">
        <v>120</v>
      </c>
      <c r="B14" s="412">
        <f t="shared" ref="B14:AG14" si="2">SUM(B13:B13)</f>
        <v>-6000</v>
      </c>
      <c r="C14" s="412">
        <f t="shared" si="2"/>
        <v>-248727</v>
      </c>
      <c r="D14" s="412">
        <f t="shared" si="2"/>
        <v>-54964</v>
      </c>
      <c r="E14" s="412">
        <f t="shared" si="2"/>
        <v>0</v>
      </c>
      <c r="F14" s="412">
        <f t="shared" si="2"/>
        <v>0</v>
      </c>
      <c r="G14" s="412">
        <f t="shared" si="2"/>
        <v>0</v>
      </c>
      <c r="H14" s="412">
        <f t="shared" si="2"/>
        <v>0</v>
      </c>
      <c r="I14" s="412">
        <f t="shared" si="2"/>
        <v>0</v>
      </c>
      <c r="J14" s="412">
        <f t="shared" si="2"/>
        <v>0</v>
      </c>
      <c r="K14" s="412">
        <f t="shared" si="2"/>
        <v>0</v>
      </c>
      <c r="L14" s="412">
        <f t="shared" si="2"/>
        <v>0</v>
      </c>
      <c r="M14" s="412">
        <f t="shared" si="2"/>
        <v>0</v>
      </c>
      <c r="N14" s="412">
        <f t="shared" si="2"/>
        <v>0</v>
      </c>
      <c r="O14" s="412">
        <f t="shared" si="2"/>
        <v>0</v>
      </c>
      <c r="P14" s="412">
        <f t="shared" si="2"/>
        <v>0</v>
      </c>
      <c r="Q14" s="412">
        <f t="shared" si="2"/>
        <v>0</v>
      </c>
      <c r="R14" s="412">
        <f t="shared" si="2"/>
        <v>0</v>
      </c>
      <c r="S14" s="412">
        <f t="shared" si="2"/>
        <v>0</v>
      </c>
      <c r="T14" s="412">
        <f t="shared" si="2"/>
        <v>0</v>
      </c>
      <c r="U14" s="412">
        <f t="shared" si="2"/>
        <v>0</v>
      </c>
      <c r="V14" s="412">
        <f t="shared" si="2"/>
        <v>0</v>
      </c>
      <c r="W14" s="412">
        <f t="shared" si="2"/>
        <v>0</v>
      </c>
      <c r="X14" s="412">
        <f t="shared" si="2"/>
        <v>0</v>
      </c>
      <c r="Y14" s="412">
        <f t="shared" si="2"/>
        <v>0</v>
      </c>
      <c r="Z14" s="412">
        <f t="shared" si="2"/>
        <v>0</v>
      </c>
      <c r="AA14" s="412">
        <f t="shared" si="2"/>
        <v>0</v>
      </c>
      <c r="AB14" s="412">
        <f t="shared" si="2"/>
        <v>0</v>
      </c>
      <c r="AC14" s="412">
        <f t="shared" si="2"/>
        <v>0</v>
      </c>
      <c r="AD14" s="412">
        <f t="shared" si="2"/>
        <v>0</v>
      </c>
      <c r="AE14" s="412">
        <f t="shared" si="2"/>
        <v>0</v>
      </c>
      <c r="AF14" s="795">
        <f t="shared" si="2"/>
        <v>0</v>
      </c>
      <c r="AG14" s="810">
        <f t="shared" si="2"/>
        <v>0</v>
      </c>
      <c r="AH14" s="804"/>
    </row>
    <row r="15" spans="1:34" s="404" customFormat="1" ht="12.75" x14ac:dyDescent="0.2">
      <c r="A15" s="411" t="s">
        <v>121</v>
      </c>
      <c r="B15" s="414"/>
      <c r="C15" s="414"/>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797"/>
      <c r="AG15" s="812"/>
      <c r="AH15" s="806"/>
    </row>
    <row r="16" spans="1:34" s="404" customFormat="1" ht="12.75" x14ac:dyDescent="0.2">
      <c r="A16" s="408" t="s">
        <v>122</v>
      </c>
      <c r="B16" s="409">
        <f t="shared" ref="B16:AG16" si="3">SUM(B17:B23)</f>
        <v>5999.9999999999991</v>
      </c>
      <c r="C16" s="409">
        <f t="shared" si="3"/>
        <v>248727</v>
      </c>
      <c r="D16" s="409">
        <f t="shared" si="3"/>
        <v>54964</v>
      </c>
      <c r="E16" s="409">
        <f t="shared" si="3"/>
        <v>0</v>
      </c>
      <c r="F16" s="409">
        <f t="shared" si="3"/>
        <v>0</v>
      </c>
      <c r="G16" s="409">
        <f t="shared" si="3"/>
        <v>0</v>
      </c>
      <c r="H16" s="409">
        <f t="shared" si="3"/>
        <v>0</v>
      </c>
      <c r="I16" s="409">
        <f t="shared" si="3"/>
        <v>0</v>
      </c>
      <c r="J16" s="409">
        <f t="shared" si="3"/>
        <v>0</v>
      </c>
      <c r="K16" s="409">
        <f t="shared" si="3"/>
        <v>0</v>
      </c>
      <c r="L16" s="409">
        <f t="shared" si="3"/>
        <v>0</v>
      </c>
      <c r="M16" s="409">
        <f t="shared" si="3"/>
        <v>0</v>
      </c>
      <c r="N16" s="409">
        <f t="shared" si="3"/>
        <v>0</v>
      </c>
      <c r="O16" s="409">
        <f t="shared" si="3"/>
        <v>0</v>
      </c>
      <c r="P16" s="409">
        <f t="shared" si="3"/>
        <v>0</v>
      </c>
      <c r="Q16" s="409">
        <f t="shared" si="3"/>
        <v>0</v>
      </c>
      <c r="R16" s="409">
        <f t="shared" si="3"/>
        <v>0</v>
      </c>
      <c r="S16" s="409">
        <f t="shared" si="3"/>
        <v>0</v>
      </c>
      <c r="T16" s="409">
        <f t="shared" si="3"/>
        <v>0</v>
      </c>
      <c r="U16" s="409">
        <f t="shared" si="3"/>
        <v>0</v>
      </c>
      <c r="V16" s="409">
        <f t="shared" si="3"/>
        <v>0</v>
      </c>
      <c r="W16" s="409">
        <f t="shared" si="3"/>
        <v>0</v>
      </c>
      <c r="X16" s="409">
        <f t="shared" si="3"/>
        <v>0</v>
      </c>
      <c r="Y16" s="409">
        <f t="shared" si="3"/>
        <v>0</v>
      </c>
      <c r="Z16" s="409">
        <f t="shared" si="3"/>
        <v>0</v>
      </c>
      <c r="AA16" s="409">
        <f t="shared" si="3"/>
        <v>0</v>
      </c>
      <c r="AB16" s="409">
        <f t="shared" si="3"/>
        <v>0</v>
      </c>
      <c r="AC16" s="409">
        <f t="shared" si="3"/>
        <v>0</v>
      </c>
      <c r="AD16" s="409">
        <f t="shared" si="3"/>
        <v>0</v>
      </c>
      <c r="AE16" s="409">
        <f t="shared" si="3"/>
        <v>0</v>
      </c>
      <c r="AF16" s="645">
        <f t="shared" si="3"/>
        <v>0</v>
      </c>
      <c r="AG16" s="808">
        <f t="shared" si="3"/>
        <v>0</v>
      </c>
      <c r="AH16" s="802"/>
    </row>
    <row r="17" spans="1:36" s="404" customFormat="1" ht="12.75" x14ac:dyDescent="0.2">
      <c r="A17" s="599" t="str">
        <f>Aprekini!A144</f>
        <v>3.1. Pašvaldības pašu līdzekļi</v>
      </c>
      <c r="B17" s="409">
        <f>'Datu ievade'!B$126</f>
        <v>0</v>
      </c>
      <c r="C17" s="409">
        <f>'Datu ievade'!C$126</f>
        <v>0</v>
      </c>
      <c r="D17" s="409">
        <f>'Datu ievade'!D$126</f>
        <v>0</v>
      </c>
      <c r="E17" s="409">
        <f>'Datu ievade'!E$126</f>
        <v>0</v>
      </c>
      <c r="F17" s="409">
        <f>'Datu ievade'!F$126</f>
        <v>0</v>
      </c>
      <c r="G17" s="409">
        <f>'Datu ievade'!F$127</f>
        <v>0</v>
      </c>
      <c r="H17" s="409">
        <f>'Datu ievade'!H$127</f>
        <v>0</v>
      </c>
      <c r="I17" s="409">
        <f>'Datu ievade'!I$127</f>
        <v>0</v>
      </c>
      <c r="J17" s="409">
        <f>'Datu ievade'!J$127</f>
        <v>0</v>
      </c>
      <c r="K17" s="409">
        <f>'Datu ievade'!K$127</f>
        <v>0</v>
      </c>
      <c r="L17" s="409">
        <f>'Datu ievade'!L106+'Datu ievade'!L107</f>
        <v>0</v>
      </c>
      <c r="M17" s="409">
        <f>'Datu ievade'!M106+'Datu ievade'!M107</f>
        <v>0</v>
      </c>
      <c r="N17" s="409">
        <f>'Datu ievade'!N106+'Datu ievade'!N107</f>
        <v>0</v>
      </c>
      <c r="O17" s="409">
        <f>'Datu ievade'!O106+'Datu ievade'!O107</f>
        <v>0</v>
      </c>
      <c r="P17" s="409">
        <f>'Datu ievade'!P106+'Datu ievade'!P107</f>
        <v>0</v>
      </c>
      <c r="Q17" s="409">
        <f>'Datu ievade'!Q106+'Datu ievade'!Q107</f>
        <v>0</v>
      </c>
      <c r="R17" s="409">
        <f>'Datu ievade'!R106+'Datu ievade'!R107</f>
        <v>0</v>
      </c>
      <c r="S17" s="409">
        <f>'Datu ievade'!S106+'Datu ievade'!S107</f>
        <v>0</v>
      </c>
      <c r="T17" s="409">
        <f>'Datu ievade'!T106+'Datu ievade'!T107</f>
        <v>0</v>
      </c>
      <c r="U17" s="409">
        <f>'Datu ievade'!U106+'Datu ievade'!U107</f>
        <v>0</v>
      </c>
      <c r="V17" s="409">
        <f>'Datu ievade'!V106+'Datu ievade'!V107</f>
        <v>0</v>
      </c>
      <c r="W17" s="409">
        <f>'Datu ievade'!W106+'Datu ievade'!W107</f>
        <v>0</v>
      </c>
      <c r="X17" s="409">
        <f>'Datu ievade'!X106+'Datu ievade'!X107</f>
        <v>0</v>
      </c>
      <c r="Y17" s="409">
        <f>'Datu ievade'!Y106+'Datu ievade'!Y107</f>
        <v>0</v>
      </c>
      <c r="Z17" s="409">
        <f>'Datu ievade'!Z106+'Datu ievade'!Z107</f>
        <v>0</v>
      </c>
      <c r="AA17" s="409">
        <f>'Datu ievade'!AA106+'Datu ievade'!AA107</f>
        <v>0</v>
      </c>
      <c r="AB17" s="409">
        <f>'Datu ievade'!AB106+'Datu ievade'!AB107</f>
        <v>0</v>
      </c>
      <c r="AC17" s="409">
        <f>'Datu ievade'!AC106+'Datu ievade'!AC107</f>
        <v>0</v>
      </c>
      <c r="AD17" s="409">
        <f>'Datu ievade'!AD106+'Datu ievade'!AD107</f>
        <v>0</v>
      </c>
      <c r="AE17" s="409">
        <f>'Datu ievade'!AE106+'Datu ievade'!AE107</f>
        <v>0</v>
      </c>
      <c r="AF17" s="645">
        <f>'Datu ievade'!AF106+'Datu ievade'!AF107</f>
        <v>0</v>
      </c>
      <c r="AG17" s="808">
        <f>'Datu ievade'!AG106+'Datu ievade'!AG107</f>
        <v>0</v>
      </c>
      <c r="AH17" s="802"/>
    </row>
    <row r="18" spans="1:36" s="404" customFormat="1" ht="12.75" x14ac:dyDescent="0.2">
      <c r="A18" s="599" t="str">
        <f>Aprekini!A146</f>
        <v>3.2. Pašvaldības komercsabiedrības pašu līdzekļi</v>
      </c>
      <c r="B18" s="409">
        <f>'Datu ievade'!B128</f>
        <v>0</v>
      </c>
      <c r="C18" s="409">
        <f>'Datu ievade'!C128</f>
        <v>0</v>
      </c>
      <c r="D18" s="409">
        <f>'Datu ievade'!D128</f>
        <v>0</v>
      </c>
      <c r="E18" s="409">
        <f>'Datu ievade'!E128</f>
        <v>0</v>
      </c>
      <c r="F18" s="409">
        <f>'Datu ievade'!F128</f>
        <v>0</v>
      </c>
      <c r="G18" s="409">
        <f>'Datu ievade'!G128</f>
        <v>0</v>
      </c>
      <c r="H18" s="409">
        <f>'Datu ievade'!H128</f>
        <v>0</v>
      </c>
      <c r="I18" s="409">
        <f>'Datu ievade'!I128</f>
        <v>0</v>
      </c>
      <c r="J18" s="409">
        <f>'Datu ievade'!J128</f>
        <v>0</v>
      </c>
      <c r="K18" s="409">
        <f>'Datu ievade'!K128</f>
        <v>0</v>
      </c>
      <c r="L18" s="409">
        <f>'Datu ievade'!L128</f>
        <v>0</v>
      </c>
      <c r="M18" s="409">
        <f>'Datu ievade'!M128</f>
        <v>0</v>
      </c>
      <c r="N18" s="409">
        <f>'Datu ievade'!N128</f>
        <v>0</v>
      </c>
      <c r="O18" s="409">
        <f>'Datu ievade'!O128</f>
        <v>0</v>
      </c>
      <c r="P18" s="409">
        <f>'Datu ievade'!P128</f>
        <v>0</v>
      </c>
      <c r="Q18" s="409">
        <f>'Datu ievade'!Q128</f>
        <v>0</v>
      </c>
      <c r="R18" s="409">
        <f>'Datu ievade'!R128</f>
        <v>0</v>
      </c>
      <c r="S18" s="409">
        <f>'Datu ievade'!S128</f>
        <v>0</v>
      </c>
      <c r="T18" s="409">
        <f>'Datu ievade'!T128</f>
        <v>0</v>
      </c>
      <c r="U18" s="409">
        <f>'Datu ievade'!U128</f>
        <v>0</v>
      </c>
      <c r="V18" s="409">
        <f>'Datu ievade'!V128</f>
        <v>0</v>
      </c>
      <c r="W18" s="409">
        <f>'Datu ievade'!W128</f>
        <v>0</v>
      </c>
      <c r="X18" s="409">
        <f>'Datu ievade'!X128</f>
        <v>0</v>
      </c>
      <c r="Y18" s="409">
        <f>'Datu ievade'!Y128</f>
        <v>0</v>
      </c>
      <c r="Z18" s="409">
        <f>'Datu ievade'!Z128</f>
        <v>0</v>
      </c>
      <c r="AA18" s="409">
        <f>'Datu ievade'!AA128</f>
        <v>0</v>
      </c>
      <c r="AB18" s="409">
        <f>'Datu ievade'!AB128</f>
        <v>0</v>
      </c>
      <c r="AC18" s="409">
        <f>'Datu ievade'!AC128</f>
        <v>0</v>
      </c>
      <c r="AD18" s="409">
        <f>'Datu ievade'!AD128</f>
        <v>0</v>
      </c>
      <c r="AE18" s="409">
        <f>'Datu ievade'!AE128</f>
        <v>0</v>
      </c>
      <c r="AF18" s="645">
        <f>'Datu ievade'!AF128</f>
        <v>0</v>
      </c>
      <c r="AG18" s="808">
        <f>'Datu ievade'!AG128</f>
        <v>0</v>
      </c>
      <c r="AH18" s="802"/>
    </row>
    <row r="19" spans="1:36" s="404" customFormat="1" ht="12.75" x14ac:dyDescent="0.2">
      <c r="A19" s="599" t="str">
        <f>Aprekini!A148</f>
        <v>3.4. Valsts budžeta dotācija</v>
      </c>
      <c r="B19" s="409">
        <f>'Datu ievade'!B$130</f>
        <v>0</v>
      </c>
      <c r="C19" s="409">
        <f>'Datu ievade'!C$130</f>
        <v>0</v>
      </c>
      <c r="D19" s="409">
        <f>'Datu ievade'!D$130</f>
        <v>0</v>
      </c>
      <c r="E19" s="409">
        <f>'Datu ievade'!E$130</f>
        <v>0</v>
      </c>
      <c r="F19" s="409">
        <f>'Datu ievade'!F$130</f>
        <v>0</v>
      </c>
      <c r="G19" s="409">
        <f>'Datu ievade'!G114</f>
        <v>0</v>
      </c>
      <c r="H19" s="409">
        <f>'Datu ievade'!H114</f>
        <v>0</v>
      </c>
      <c r="I19" s="409">
        <f>'Datu ievade'!I114</f>
        <v>0</v>
      </c>
      <c r="J19" s="409">
        <f>'Datu ievade'!J114</f>
        <v>0</v>
      </c>
      <c r="K19" s="409">
        <f>'Datu ievade'!K114</f>
        <v>0</v>
      </c>
      <c r="L19" s="409">
        <f>'Datu ievade'!L114</f>
        <v>0</v>
      </c>
      <c r="M19" s="409">
        <f>'Datu ievade'!M114</f>
        <v>0</v>
      </c>
      <c r="N19" s="409">
        <f>'Datu ievade'!N114</f>
        <v>0</v>
      </c>
      <c r="O19" s="409">
        <f>'Datu ievade'!O114</f>
        <v>0</v>
      </c>
      <c r="P19" s="409">
        <f>'Datu ievade'!P114</f>
        <v>0</v>
      </c>
      <c r="Q19" s="409">
        <f>'Datu ievade'!Q114</f>
        <v>0</v>
      </c>
      <c r="R19" s="409">
        <f>'Datu ievade'!R114</f>
        <v>0</v>
      </c>
      <c r="S19" s="409">
        <f>'Datu ievade'!S114</f>
        <v>0</v>
      </c>
      <c r="T19" s="409">
        <f>'Datu ievade'!T114</f>
        <v>0</v>
      </c>
      <c r="U19" s="409">
        <f>'Datu ievade'!U114</f>
        <v>0</v>
      </c>
      <c r="V19" s="409">
        <f>'Datu ievade'!V114</f>
        <v>0</v>
      </c>
      <c r="W19" s="409">
        <f>'Datu ievade'!W114</f>
        <v>0</v>
      </c>
      <c r="X19" s="409">
        <f>'Datu ievade'!X114</f>
        <v>0</v>
      </c>
      <c r="Y19" s="409">
        <f>'Datu ievade'!Y114</f>
        <v>0</v>
      </c>
      <c r="Z19" s="409">
        <f>'Datu ievade'!Z114</f>
        <v>0</v>
      </c>
      <c r="AA19" s="409">
        <f>'Datu ievade'!AA114</f>
        <v>0</v>
      </c>
      <c r="AB19" s="409">
        <f>'Datu ievade'!AB114</f>
        <v>0</v>
      </c>
      <c r="AC19" s="409">
        <f>'Datu ievade'!AC114</f>
        <v>0</v>
      </c>
      <c r="AD19" s="409">
        <f>'Datu ievade'!AD114</f>
        <v>0</v>
      </c>
      <c r="AE19" s="409">
        <f>'Datu ievade'!AE114</f>
        <v>0</v>
      </c>
      <c r="AF19" s="645">
        <f>'Datu ievade'!AF114</f>
        <v>0</v>
      </c>
      <c r="AG19" s="808">
        <f>'Datu ievade'!AG114</f>
        <v>0</v>
      </c>
      <c r="AH19" s="802"/>
    </row>
    <row r="20" spans="1:36" s="404" customFormat="1" ht="12.75" x14ac:dyDescent="0.2">
      <c r="A20" s="599" t="str">
        <f>Aprekini!A152</f>
        <v>3.7. ERAF līdzfinansējums</v>
      </c>
      <c r="B20" s="409">
        <f>'Datu ievade'!B$131</f>
        <v>5099.9999999999991</v>
      </c>
      <c r="C20" s="409">
        <f>'Datu ievade'!C$131</f>
        <v>211417.94999999998</v>
      </c>
      <c r="D20" s="409">
        <f>'Datu ievade'!D$131</f>
        <v>46719.4</v>
      </c>
      <c r="E20" s="409">
        <f>'Datu ievade'!E$131</f>
        <v>0</v>
      </c>
      <c r="F20" s="409">
        <f>'Datu ievade'!F$131</f>
        <v>0</v>
      </c>
      <c r="G20" s="409">
        <f>'Datu ievade'!G117</f>
        <v>0</v>
      </c>
      <c r="H20" s="409">
        <f>'Datu ievade'!H117</f>
        <v>0</v>
      </c>
      <c r="I20" s="409">
        <f>'Datu ievade'!I117</f>
        <v>0</v>
      </c>
      <c r="J20" s="409">
        <f>'Datu ievade'!J117</f>
        <v>0</v>
      </c>
      <c r="K20" s="409">
        <f>'Datu ievade'!K117</f>
        <v>0</v>
      </c>
      <c r="L20" s="409">
        <f>'Datu ievade'!L117</f>
        <v>0</v>
      </c>
      <c r="M20" s="409">
        <f>'Datu ievade'!M117</f>
        <v>0</v>
      </c>
      <c r="N20" s="409">
        <f>'Datu ievade'!N117</f>
        <v>0</v>
      </c>
      <c r="O20" s="409">
        <f>'Datu ievade'!O117</f>
        <v>0</v>
      </c>
      <c r="P20" s="409">
        <f>'Datu ievade'!P117</f>
        <v>0</v>
      </c>
      <c r="Q20" s="409">
        <f>'Datu ievade'!Q117</f>
        <v>0</v>
      </c>
      <c r="R20" s="409">
        <f>'Datu ievade'!R117</f>
        <v>0</v>
      </c>
      <c r="S20" s="409">
        <f>'Datu ievade'!S117</f>
        <v>0</v>
      </c>
      <c r="T20" s="409">
        <f>'Datu ievade'!T117</f>
        <v>0</v>
      </c>
      <c r="U20" s="409">
        <f>'Datu ievade'!U117</f>
        <v>0</v>
      </c>
      <c r="V20" s="409">
        <f>'Datu ievade'!V117</f>
        <v>0</v>
      </c>
      <c r="W20" s="409">
        <f>'Datu ievade'!W117</f>
        <v>0</v>
      </c>
      <c r="X20" s="409">
        <f>'Datu ievade'!X117</f>
        <v>0</v>
      </c>
      <c r="Y20" s="409">
        <f>'Datu ievade'!Y117</f>
        <v>0</v>
      </c>
      <c r="Z20" s="409">
        <f>'Datu ievade'!Z117</f>
        <v>0</v>
      </c>
      <c r="AA20" s="409">
        <f>'Datu ievade'!AA117</f>
        <v>0</v>
      </c>
      <c r="AB20" s="409">
        <f>'Datu ievade'!AB117</f>
        <v>0</v>
      </c>
      <c r="AC20" s="409">
        <f>'Datu ievade'!AC117</f>
        <v>0</v>
      </c>
      <c r="AD20" s="409">
        <f>'Datu ievade'!AD117</f>
        <v>0</v>
      </c>
      <c r="AE20" s="409">
        <f>'Datu ievade'!AE117</f>
        <v>0</v>
      </c>
      <c r="AF20" s="645">
        <f>'Datu ievade'!AF117</f>
        <v>0</v>
      </c>
      <c r="AG20" s="808">
        <f>'Datu ievade'!AG117</f>
        <v>0</v>
      </c>
      <c r="AH20" s="802"/>
    </row>
    <row r="21" spans="1:36" s="404" customFormat="1" ht="12.75" x14ac:dyDescent="0.2">
      <c r="A21" s="599" t="str">
        <f>Aprekini!A149</f>
        <v>3.5. Citi finanšu avoti</v>
      </c>
      <c r="B21" s="409">
        <f>'Datu ievade'!B115+'Datu ievade'!B116</f>
        <v>0</v>
      </c>
      <c r="C21" s="409">
        <f>'Datu ievade'!C115+'Datu ievade'!C116</f>
        <v>0</v>
      </c>
      <c r="D21" s="409">
        <f>'Datu ievade'!D115+'Datu ievade'!D116</f>
        <v>0</v>
      </c>
      <c r="E21" s="409">
        <f>'Datu ievade'!E115+'Datu ievade'!E116</f>
        <v>0</v>
      </c>
      <c r="F21" s="409">
        <f>'Datu ievade'!F115+'Datu ievade'!F116</f>
        <v>0</v>
      </c>
      <c r="G21" s="409">
        <f>'Datu ievade'!G115+'Datu ievade'!G116</f>
        <v>0</v>
      </c>
      <c r="H21" s="409">
        <f>'Datu ievade'!H115+'Datu ievade'!H116</f>
        <v>0</v>
      </c>
      <c r="I21" s="409">
        <f>'Datu ievade'!I115+'Datu ievade'!I116</f>
        <v>0</v>
      </c>
      <c r="J21" s="409">
        <f>'Datu ievade'!J115+'Datu ievade'!J116</f>
        <v>0</v>
      </c>
      <c r="K21" s="409">
        <f>'Datu ievade'!K115+'Datu ievade'!K116</f>
        <v>0</v>
      </c>
      <c r="L21" s="409">
        <f>'Datu ievade'!L115+'Datu ievade'!L116</f>
        <v>0</v>
      </c>
      <c r="M21" s="409">
        <f>'Datu ievade'!M115+'Datu ievade'!M116</f>
        <v>0</v>
      </c>
      <c r="N21" s="409">
        <f>'Datu ievade'!N115+'Datu ievade'!N116</f>
        <v>0</v>
      </c>
      <c r="O21" s="409">
        <f>'Datu ievade'!O115+'Datu ievade'!O116</f>
        <v>0</v>
      </c>
      <c r="P21" s="409">
        <f>'Datu ievade'!P115+'Datu ievade'!P116</f>
        <v>0</v>
      </c>
      <c r="Q21" s="409">
        <f>'Datu ievade'!Q115+'Datu ievade'!Q116</f>
        <v>0</v>
      </c>
      <c r="R21" s="409">
        <f>'Datu ievade'!R115+'Datu ievade'!R116</f>
        <v>0</v>
      </c>
      <c r="S21" s="409">
        <f>'Datu ievade'!S115+'Datu ievade'!S116</f>
        <v>0</v>
      </c>
      <c r="T21" s="409">
        <f>'Datu ievade'!T115+'Datu ievade'!T116</f>
        <v>0</v>
      </c>
      <c r="U21" s="409">
        <f>'Datu ievade'!U115+'Datu ievade'!U116</f>
        <v>0</v>
      </c>
      <c r="V21" s="409">
        <f>'Datu ievade'!V115+'Datu ievade'!V116</f>
        <v>0</v>
      </c>
      <c r="W21" s="409">
        <f>'Datu ievade'!W115+'Datu ievade'!W116</f>
        <v>0</v>
      </c>
      <c r="X21" s="409">
        <f>'Datu ievade'!X115+'Datu ievade'!X116</f>
        <v>0</v>
      </c>
      <c r="Y21" s="409">
        <f>'Datu ievade'!Y115+'Datu ievade'!Y116</f>
        <v>0</v>
      </c>
      <c r="Z21" s="409">
        <f>'Datu ievade'!Z115+'Datu ievade'!Z116</f>
        <v>0</v>
      </c>
      <c r="AA21" s="409">
        <f>'Datu ievade'!AA115+'Datu ievade'!AA116</f>
        <v>0</v>
      </c>
      <c r="AB21" s="409">
        <f>'Datu ievade'!AB115+'Datu ievade'!AB116</f>
        <v>0</v>
      </c>
      <c r="AC21" s="409">
        <f>'Datu ievade'!AC115+'Datu ievade'!AC116</f>
        <v>0</v>
      </c>
      <c r="AD21" s="409">
        <f>'Datu ievade'!AD115+'Datu ievade'!AD116</f>
        <v>0</v>
      </c>
      <c r="AE21" s="409">
        <f>'Datu ievade'!AE115+'Datu ievade'!AE116</f>
        <v>0</v>
      </c>
      <c r="AF21" s="645">
        <f>'Datu ievade'!AF115+'Datu ievade'!AF116</f>
        <v>0</v>
      </c>
      <c r="AG21" s="808">
        <f>'Datu ievade'!AG115+'Datu ievade'!AG116</f>
        <v>0</v>
      </c>
      <c r="AH21" s="802"/>
    </row>
    <row r="22" spans="1:36" s="404" customFormat="1" ht="12.75" x14ac:dyDescent="0.2">
      <c r="A22" s="599" t="str">
        <f>Aprekini!A145</f>
        <v>6.3. Pašvaldības aizņēmumi</v>
      </c>
      <c r="B22" s="409">
        <f>IF('Datu ievade'!$B$95="Jā",'Datu ievade'!B127+'Datu ievade'!B123,0)</f>
        <v>900</v>
      </c>
      <c r="C22" s="409">
        <f>IF('Datu ievade'!$B$95="Jā",'Datu ievade'!C127+'Datu ievade'!C123,0)</f>
        <v>37309.050000000003</v>
      </c>
      <c r="D22" s="409">
        <f>IF('Datu ievade'!$B$95="Jā",'Datu ievade'!D127+'Datu ievade'!D123,0)</f>
        <v>8244.6</v>
      </c>
      <c r="E22" s="409">
        <f>IF('Datu ievade'!$B$95="Jā",'Datu ievade'!E127+'Datu ievade'!E123,0)</f>
        <v>0</v>
      </c>
      <c r="F22" s="409">
        <f>IF('Datu ievade'!$B$95="Jā",'Datu ievade'!F127+'Datu ievade'!F123,0)</f>
        <v>0</v>
      </c>
      <c r="G22" s="409">
        <f>IF('Datu ievade'!$B$95="Jā",'Datu ievade'!G127+'Datu ievade'!G123,0)</f>
        <v>0</v>
      </c>
      <c r="H22" s="409">
        <f>IF('Datu ievade'!$B$95="Jā",'Datu ievade'!H127+'Datu ievade'!H123,0)</f>
        <v>0</v>
      </c>
      <c r="I22" s="409">
        <f>IF('Datu ievade'!$B$95="Jā",'Datu ievade'!I127+'Datu ievade'!I123,0)</f>
        <v>0</v>
      </c>
      <c r="J22" s="409">
        <f>IF('Datu ievade'!$B$95="Jā",'Datu ievade'!J127+'Datu ievade'!J123,0)</f>
        <v>0</v>
      </c>
      <c r="K22" s="409">
        <f>IF('Datu ievade'!$B$95="Jā",'Datu ievade'!K127+'Datu ievade'!K123,0)</f>
        <v>0</v>
      </c>
      <c r="L22" s="409">
        <f>IF('Datu ievade'!$B$95="Jā",'Datu ievade'!L127+'Datu ievade'!L123,0)</f>
        <v>0</v>
      </c>
      <c r="M22" s="409">
        <f>IF('Datu ievade'!$B$95="Jā",'Datu ievade'!M127+'Datu ievade'!M123,0)</f>
        <v>0</v>
      </c>
      <c r="N22" s="409">
        <f>IF('Datu ievade'!$B$95="Jā",'Datu ievade'!N127+'Datu ievade'!N123,0)</f>
        <v>0</v>
      </c>
      <c r="O22" s="409">
        <f>IF('Datu ievade'!$B$95="Jā",'Datu ievade'!O127+'Datu ievade'!O123,0)</f>
        <v>0</v>
      </c>
      <c r="P22" s="409">
        <f>IF('Datu ievade'!$B$95="Jā",'Datu ievade'!P127+'Datu ievade'!P123,0)</f>
        <v>0</v>
      </c>
      <c r="Q22" s="409">
        <f>IF('Datu ievade'!$B$95="Jā",'Datu ievade'!Q127+'Datu ievade'!Q123,0)</f>
        <v>0</v>
      </c>
      <c r="R22" s="409">
        <f>IF('Datu ievade'!$B$95="Jā",'Datu ievade'!R127+'Datu ievade'!R123,0)</f>
        <v>0</v>
      </c>
      <c r="S22" s="409">
        <f>IF('Datu ievade'!$B$95="Jā",'Datu ievade'!S127+'Datu ievade'!S123,0)</f>
        <v>0</v>
      </c>
      <c r="T22" s="409">
        <f>IF('Datu ievade'!$B$95="Jā",'Datu ievade'!T127+'Datu ievade'!T123,0)</f>
        <v>0</v>
      </c>
      <c r="U22" s="409">
        <f>IF('Datu ievade'!$B$95="Jā",'Datu ievade'!U127+'Datu ievade'!U123,0)</f>
        <v>0</v>
      </c>
      <c r="V22" s="409">
        <f>IF('Datu ievade'!$B$95="Jā",'Datu ievade'!V127+'Datu ievade'!V123,0)</f>
        <v>0</v>
      </c>
      <c r="W22" s="409">
        <f>IF('Datu ievade'!$B$95="Jā",'Datu ievade'!W127+'Datu ievade'!W123,0)</f>
        <v>0</v>
      </c>
      <c r="X22" s="409">
        <f>IF('Datu ievade'!$B$95="Jā",'Datu ievade'!X127+'Datu ievade'!X123,0)</f>
        <v>0</v>
      </c>
      <c r="Y22" s="409">
        <f>IF('Datu ievade'!$B$95="Jā",'Datu ievade'!Y127+'Datu ievade'!Y123,0)</f>
        <v>0</v>
      </c>
      <c r="Z22" s="409">
        <f>IF('Datu ievade'!$B$95="Jā",'Datu ievade'!Z127+'Datu ievade'!Z123,0)</f>
        <v>0</v>
      </c>
      <c r="AA22" s="409">
        <f>IF('Datu ievade'!$B$95="Jā",'Datu ievade'!AA127+'Datu ievade'!AA123,0)</f>
        <v>0</v>
      </c>
      <c r="AB22" s="409">
        <f>IF('Datu ievade'!$B$95="Jā",'Datu ievade'!AB127+'Datu ievade'!AB123,0)</f>
        <v>0</v>
      </c>
      <c r="AC22" s="409">
        <f>IF('Datu ievade'!$B$95="Jā",'Datu ievade'!AC127+'Datu ievade'!AC123,0)</f>
        <v>0</v>
      </c>
      <c r="AD22" s="409">
        <f>IF('Datu ievade'!$B$95="Jā",'Datu ievade'!AD127+'Datu ievade'!AD123,0)</f>
        <v>0</v>
      </c>
      <c r="AE22" s="409">
        <f>IF('Datu ievade'!$B$95="Jā",'Datu ievade'!AE127+'Datu ievade'!AE123,0)</f>
        <v>0</v>
      </c>
      <c r="AF22" s="645">
        <f>IF('Datu ievade'!$B$95="Jā",'Datu ievade'!AF127+'Datu ievade'!AF123,0)</f>
        <v>0</v>
      </c>
      <c r="AG22" s="808">
        <f>IF('Datu ievade'!$B$95="Jā",'Datu ievade'!AG127+'Datu ievade'!AG123,0)</f>
        <v>0</v>
      </c>
      <c r="AH22" s="802"/>
    </row>
    <row r="23" spans="1:36" s="404" customFormat="1" ht="12.75" x14ac:dyDescent="0.2">
      <c r="A23" s="415" t="str">
        <f>Aprekini!A147</f>
        <v>3. 3. Pašvaldības komercsabiedrības aizņēmumi</v>
      </c>
      <c r="B23" s="409">
        <f>'Datu ievade'!B112+'Datu ievade'!B113</f>
        <v>0</v>
      </c>
      <c r="C23" s="409">
        <f>'Datu ievade'!C112+'Datu ievade'!C113</f>
        <v>0</v>
      </c>
      <c r="D23" s="409">
        <f>'Datu ievade'!D112+'Datu ievade'!D113</f>
        <v>0</v>
      </c>
      <c r="E23" s="409">
        <f>'Datu ievade'!E112+'Datu ievade'!E113</f>
        <v>0</v>
      </c>
      <c r="F23" s="409">
        <f>'Datu ievade'!F112+'Datu ievade'!F113</f>
        <v>0</v>
      </c>
      <c r="G23" s="409">
        <f>'Datu ievade'!G112+'Datu ievade'!G113</f>
        <v>0</v>
      </c>
      <c r="H23" s="409">
        <f>'Datu ievade'!H112+'Datu ievade'!H113</f>
        <v>0</v>
      </c>
      <c r="I23" s="409">
        <f>'Datu ievade'!I112+'Datu ievade'!I113</f>
        <v>0</v>
      </c>
      <c r="J23" s="409">
        <f>'Datu ievade'!J112+'Datu ievade'!J113</f>
        <v>0</v>
      </c>
      <c r="K23" s="409">
        <f>'Datu ievade'!K112+'Datu ievade'!K113</f>
        <v>0</v>
      </c>
      <c r="L23" s="409">
        <f>'Datu ievade'!L112+'Datu ievade'!L113</f>
        <v>0</v>
      </c>
      <c r="M23" s="409">
        <f>'Datu ievade'!M112+'Datu ievade'!M113</f>
        <v>0</v>
      </c>
      <c r="N23" s="409">
        <f>'Datu ievade'!N112+'Datu ievade'!N113</f>
        <v>0</v>
      </c>
      <c r="O23" s="409">
        <f>'Datu ievade'!O112+'Datu ievade'!O113</f>
        <v>0</v>
      </c>
      <c r="P23" s="409">
        <f>'Datu ievade'!P112+'Datu ievade'!P113</f>
        <v>0</v>
      </c>
      <c r="Q23" s="409">
        <f>'Datu ievade'!Q112+'Datu ievade'!Q113</f>
        <v>0</v>
      </c>
      <c r="R23" s="409">
        <f>'Datu ievade'!R112+'Datu ievade'!R113</f>
        <v>0</v>
      </c>
      <c r="S23" s="409">
        <f>'Datu ievade'!S112+'Datu ievade'!S113</f>
        <v>0</v>
      </c>
      <c r="T23" s="409">
        <f>'Datu ievade'!T112+'Datu ievade'!T113</f>
        <v>0</v>
      </c>
      <c r="U23" s="409">
        <f>'Datu ievade'!U112+'Datu ievade'!U113</f>
        <v>0</v>
      </c>
      <c r="V23" s="409">
        <f>'Datu ievade'!V112+'Datu ievade'!V113</f>
        <v>0</v>
      </c>
      <c r="W23" s="409">
        <f>'Datu ievade'!W112+'Datu ievade'!W113</f>
        <v>0</v>
      </c>
      <c r="X23" s="409">
        <f>'Datu ievade'!X112+'Datu ievade'!X113</f>
        <v>0</v>
      </c>
      <c r="Y23" s="409">
        <f>'Datu ievade'!Y112+'Datu ievade'!Y113</f>
        <v>0</v>
      </c>
      <c r="Z23" s="409">
        <f>'Datu ievade'!Z112+'Datu ievade'!Z113</f>
        <v>0</v>
      </c>
      <c r="AA23" s="409">
        <f>'Datu ievade'!AA112+'Datu ievade'!AA113</f>
        <v>0</v>
      </c>
      <c r="AB23" s="409">
        <f>'Datu ievade'!AB112+'Datu ievade'!AB113</f>
        <v>0</v>
      </c>
      <c r="AC23" s="409">
        <f>'Datu ievade'!AC112+'Datu ievade'!AC113</f>
        <v>0</v>
      </c>
      <c r="AD23" s="409">
        <f>'Datu ievade'!AD112+'Datu ievade'!AD113</f>
        <v>0</v>
      </c>
      <c r="AE23" s="409">
        <f>'Datu ievade'!AE112+'Datu ievade'!AE113</f>
        <v>0</v>
      </c>
      <c r="AF23" s="645">
        <f>'Datu ievade'!AF112+'Datu ievade'!AF113</f>
        <v>0</v>
      </c>
      <c r="AG23" s="808">
        <f>'Datu ievade'!AG112+'Datu ievade'!AG113</f>
        <v>0</v>
      </c>
      <c r="AH23" s="802"/>
    </row>
    <row r="24" spans="1:36" s="606" customFormat="1" ht="12.75" x14ac:dyDescent="0.2">
      <c r="A24" s="144" t="s">
        <v>123</v>
      </c>
      <c r="B24" s="605">
        <f>-Aprekini!B253</f>
        <v>0</v>
      </c>
      <c r="C24" s="605">
        <f>-Aprekini!C253</f>
        <v>0</v>
      </c>
      <c r="D24" s="605">
        <f>-Aprekini!D253</f>
        <v>0</v>
      </c>
      <c r="E24" s="605">
        <f>-Aprekini!E253</f>
        <v>-3096.9100000000003</v>
      </c>
      <c r="F24" s="605">
        <f>-Aprekini!F253</f>
        <v>-3096.9100000000003</v>
      </c>
      <c r="G24" s="605">
        <f>-Aprekini!G253</f>
        <v>-3096.9100000000003</v>
      </c>
      <c r="H24" s="605">
        <f>-Aprekini!H253</f>
        <v>-3096.9100000000003</v>
      </c>
      <c r="I24" s="605">
        <f>-Aprekini!I253</f>
        <v>-3096.9100000000003</v>
      </c>
      <c r="J24" s="605">
        <f>-Aprekini!J253</f>
        <v>-3096.9100000000003</v>
      </c>
      <c r="K24" s="605">
        <f>-Aprekini!K253</f>
        <v>-3096.9100000000003</v>
      </c>
      <c r="L24" s="605">
        <f>-Aprekini!L253</f>
        <v>-3096.9100000000003</v>
      </c>
      <c r="M24" s="605">
        <f>-Aprekini!M253</f>
        <v>-3096.9100000000003</v>
      </c>
      <c r="N24" s="605">
        <f>-Aprekini!N253</f>
        <v>-3096.9100000000003</v>
      </c>
      <c r="O24" s="605">
        <f>-Aprekini!O253</f>
        <v>-3096.9100000000003</v>
      </c>
      <c r="P24" s="605">
        <f>-Aprekini!P253</f>
        <v>-3096.9100000000003</v>
      </c>
      <c r="Q24" s="605">
        <f>-Aprekini!Q253</f>
        <v>-3096.9100000000003</v>
      </c>
      <c r="R24" s="605">
        <f>-Aprekini!R253</f>
        <v>-3096.9100000000003</v>
      </c>
      <c r="S24" s="605">
        <f>-Aprekini!S253</f>
        <v>-3096.9100000000003</v>
      </c>
      <c r="T24" s="605">
        <f>-Aprekini!T253</f>
        <v>0</v>
      </c>
      <c r="U24" s="605">
        <f>-Aprekini!U253</f>
        <v>0</v>
      </c>
      <c r="V24" s="605">
        <f>-Aprekini!V253</f>
        <v>0</v>
      </c>
      <c r="W24" s="605">
        <f>-Aprekini!W253</f>
        <v>0</v>
      </c>
      <c r="X24" s="605">
        <f>-Aprekini!X253</f>
        <v>0</v>
      </c>
      <c r="Y24" s="605">
        <f>-Aprekini!Y253</f>
        <v>0</v>
      </c>
      <c r="Z24" s="605">
        <f>-Aprekini!Z253</f>
        <v>0</v>
      </c>
      <c r="AA24" s="605">
        <f>-Aprekini!AA253</f>
        <v>0</v>
      </c>
      <c r="AB24" s="605">
        <f>-Aprekini!AB253</f>
        <v>0</v>
      </c>
      <c r="AC24" s="605">
        <f>-Aprekini!AC253</f>
        <v>0</v>
      </c>
      <c r="AD24" s="605">
        <f>-Aprekini!AD253</f>
        <v>0</v>
      </c>
      <c r="AE24" s="605">
        <f>-Aprekini!AE253</f>
        <v>0</v>
      </c>
      <c r="AF24" s="798">
        <f>-Aprekini!AF253</f>
        <v>0</v>
      </c>
      <c r="AG24" s="813">
        <f>-Aprekini!AG253</f>
        <v>0</v>
      </c>
      <c r="AH24" s="807"/>
    </row>
    <row r="25" spans="1:36" s="404" customFormat="1" ht="25.5" x14ac:dyDescent="0.2">
      <c r="A25" s="410" t="s">
        <v>124</v>
      </c>
      <c r="B25" s="409">
        <f>-Aprekini!B262</f>
        <v>0</v>
      </c>
      <c r="C25" s="409">
        <f>-Aprekini!C262</f>
        <v>0</v>
      </c>
      <c r="D25" s="409">
        <f>-Aprekini!D262</f>
        <v>0</v>
      </c>
      <c r="E25" s="409">
        <f>-Aprekini!E262</f>
        <v>0</v>
      </c>
      <c r="F25" s="409">
        <f>-Aprekini!F262</f>
        <v>0</v>
      </c>
      <c r="G25" s="409">
        <f>-Aprekini!G262</f>
        <v>0</v>
      </c>
      <c r="H25" s="409">
        <f>-Aprekini!H262</f>
        <v>0</v>
      </c>
      <c r="I25" s="409">
        <f>-Aprekini!I262</f>
        <v>0</v>
      </c>
      <c r="J25" s="409">
        <f>-Aprekini!J262</f>
        <v>0</v>
      </c>
      <c r="K25" s="409">
        <f>-Aprekini!K262</f>
        <v>0</v>
      </c>
      <c r="L25" s="409">
        <f>-Aprekini!L262</f>
        <v>0</v>
      </c>
      <c r="M25" s="409">
        <f>-Aprekini!M262</f>
        <v>0</v>
      </c>
      <c r="N25" s="409">
        <f>-Aprekini!N262</f>
        <v>0</v>
      </c>
      <c r="O25" s="409">
        <f>-Aprekini!O262</f>
        <v>0</v>
      </c>
      <c r="P25" s="409">
        <f>-Aprekini!P262</f>
        <v>0</v>
      </c>
      <c r="Q25" s="409">
        <f>-Aprekini!Q262</f>
        <v>0</v>
      </c>
      <c r="R25" s="409">
        <f>-Aprekini!R262</f>
        <v>0</v>
      </c>
      <c r="S25" s="409">
        <f>-Aprekini!S262</f>
        <v>0</v>
      </c>
      <c r="T25" s="409">
        <f>-Aprekini!T262</f>
        <v>0</v>
      </c>
      <c r="U25" s="409">
        <f>-Aprekini!U262</f>
        <v>0</v>
      </c>
      <c r="V25" s="409">
        <f>-Aprekini!V262</f>
        <v>0</v>
      </c>
      <c r="W25" s="409">
        <f>-Aprekini!W262</f>
        <v>0</v>
      </c>
      <c r="X25" s="409">
        <f>-Aprekini!X262</f>
        <v>0</v>
      </c>
      <c r="Y25" s="409">
        <f>-Aprekini!Y262</f>
        <v>0</v>
      </c>
      <c r="Z25" s="409">
        <f>-Aprekini!Z262</f>
        <v>0</v>
      </c>
      <c r="AA25" s="409">
        <f>-Aprekini!AA262</f>
        <v>0</v>
      </c>
      <c r="AB25" s="409">
        <f>-Aprekini!AB262</f>
        <v>0</v>
      </c>
      <c r="AC25" s="409">
        <f>-Aprekini!AC262</f>
        <v>0</v>
      </c>
      <c r="AD25" s="409">
        <f>-Aprekini!AD262</f>
        <v>0</v>
      </c>
      <c r="AE25" s="409">
        <f>-Aprekini!AE262</f>
        <v>0</v>
      </c>
      <c r="AF25" s="645">
        <f>-Aprekini!AF262</f>
        <v>0</v>
      </c>
      <c r="AG25" s="808">
        <f>-Aprekini!AG262</f>
        <v>0</v>
      </c>
      <c r="AH25" s="802"/>
    </row>
    <row r="26" spans="1:36" s="404" customFormat="1" ht="12.75" x14ac:dyDescent="0.2">
      <c r="A26" s="410" t="s">
        <v>125</v>
      </c>
      <c r="B26" s="412">
        <f t="shared" ref="B26:AG26" si="4">B16+B24+B25</f>
        <v>5999.9999999999991</v>
      </c>
      <c r="C26" s="412">
        <f t="shared" si="4"/>
        <v>248727</v>
      </c>
      <c r="D26" s="412">
        <f t="shared" si="4"/>
        <v>54964</v>
      </c>
      <c r="E26" s="412">
        <f t="shared" si="4"/>
        <v>-3096.9100000000003</v>
      </c>
      <c r="F26" s="412">
        <f t="shared" si="4"/>
        <v>-3096.9100000000003</v>
      </c>
      <c r="G26" s="412">
        <f t="shared" si="4"/>
        <v>-3096.9100000000003</v>
      </c>
      <c r="H26" s="412">
        <f t="shared" si="4"/>
        <v>-3096.9100000000003</v>
      </c>
      <c r="I26" s="412">
        <f t="shared" si="4"/>
        <v>-3096.9100000000003</v>
      </c>
      <c r="J26" s="412">
        <f t="shared" si="4"/>
        <v>-3096.9100000000003</v>
      </c>
      <c r="K26" s="412">
        <f t="shared" si="4"/>
        <v>-3096.9100000000003</v>
      </c>
      <c r="L26" s="412">
        <f t="shared" si="4"/>
        <v>-3096.9100000000003</v>
      </c>
      <c r="M26" s="412">
        <f t="shared" si="4"/>
        <v>-3096.9100000000003</v>
      </c>
      <c r="N26" s="412">
        <f t="shared" si="4"/>
        <v>-3096.9100000000003</v>
      </c>
      <c r="O26" s="412">
        <f t="shared" si="4"/>
        <v>-3096.9100000000003</v>
      </c>
      <c r="P26" s="412">
        <f t="shared" si="4"/>
        <v>-3096.9100000000003</v>
      </c>
      <c r="Q26" s="412">
        <f t="shared" si="4"/>
        <v>-3096.9100000000003</v>
      </c>
      <c r="R26" s="412">
        <f t="shared" si="4"/>
        <v>-3096.9100000000003</v>
      </c>
      <c r="S26" s="412">
        <f t="shared" si="4"/>
        <v>-3096.9100000000003</v>
      </c>
      <c r="T26" s="412">
        <f t="shared" si="4"/>
        <v>0</v>
      </c>
      <c r="U26" s="412">
        <f t="shared" si="4"/>
        <v>0</v>
      </c>
      <c r="V26" s="412">
        <f t="shared" si="4"/>
        <v>0</v>
      </c>
      <c r="W26" s="412">
        <f t="shared" si="4"/>
        <v>0</v>
      </c>
      <c r="X26" s="412">
        <f t="shared" si="4"/>
        <v>0</v>
      </c>
      <c r="Y26" s="412">
        <f t="shared" si="4"/>
        <v>0</v>
      </c>
      <c r="Z26" s="412">
        <f t="shared" si="4"/>
        <v>0</v>
      </c>
      <c r="AA26" s="412">
        <f t="shared" si="4"/>
        <v>0</v>
      </c>
      <c r="AB26" s="412">
        <f t="shared" si="4"/>
        <v>0</v>
      </c>
      <c r="AC26" s="412">
        <f t="shared" si="4"/>
        <v>0</v>
      </c>
      <c r="AD26" s="412">
        <f t="shared" si="4"/>
        <v>0</v>
      </c>
      <c r="AE26" s="412">
        <f t="shared" si="4"/>
        <v>0</v>
      </c>
      <c r="AF26" s="795">
        <f t="shared" si="4"/>
        <v>0</v>
      </c>
      <c r="AG26" s="810">
        <f t="shared" si="4"/>
        <v>0</v>
      </c>
      <c r="AH26" s="804"/>
    </row>
    <row r="27" spans="1:36" s="404" customFormat="1" ht="25.5" x14ac:dyDescent="0.2">
      <c r="A27" s="416" t="s">
        <v>126</v>
      </c>
      <c r="B27" s="412">
        <f t="shared" ref="B27:AG27" si="5">SUM(B11,B14,B26)</f>
        <v>2107.6374999999935</v>
      </c>
      <c r="C27" s="412">
        <f t="shared" si="5"/>
        <v>4245.6684999999998</v>
      </c>
      <c r="D27" s="412">
        <f t="shared" si="5"/>
        <v>2482.9525250000006</v>
      </c>
      <c r="E27" s="412">
        <f t="shared" si="5"/>
        <v>1007.9623650000026</v>
      </c>
      <c r="F27" s="412">
        <f t="shared" si="5"/>
        <v>922.88702999999396</v>
      </c>
      <c r="G27" s="412">
        <f t="shared" si="5"/>
        <v>797.21335500001396</v>
      </c>
      <c r="H27" s="412">
        <f t="shared" si="5"/>
        <v>642.17003000000432</v>
      </c>
      <c r="I27" s="412">
        <f t="shared" si="5"/>
        <v>598.1822050000078</v>
      </c>
      <c r="J27" s="412">
        <f t="shared" si="5"/>
        <v>554.19438000000764</v>
      </c>
      <c r="K27" s="412">
        <f t="shared" si="5"/>
        <v>510.20655499999657</v>
      </c>
      <c r="L27" s="412">
        <f t="shared" si="5"/>
        <v>985.08217000000832</v>
      </c>
      <c r="M27" s="412">
        <f t="shared" si="5"/>
        <v>941.09434500000089</v>
      </c>
      <c r="N27" s="412">
        <f t="shared" si="5"/>
        <v>749.03252000000384</v>
      </c>
      <c r="O27" s="412">
        <f t="shared" si="5"/>
        <v>591.89585499998748</v>
      </c>
      <c r="P27" s="412">
        <f t="shared" si="5"/>
        <v>1599.0433200000093</v>
      </c>
      <c r="Q27" s="412">
        <f t="shared" si="5"/>
        <v>1554.8937649999948</v>
      </c>
      <c r="R27" s="412">
        <f t="shared" si="5"/>
        <v>1511.0562850000092</v>
      </c>
      <c r="S27" s="412">
        <f t="shared" si="5"/>
        <v>1199.3273550000026</v>
      </c>
      <c r="T27" s="412">
        <f t="shared" si="5"/>
        <v>3642.9744000000019</v>
      </c>
      <c r="U27" s="412">
        <f t="shared" si="5"/>
        <v>3439.2074999999995</v>
      </c>
      <c r="V27" s="412">
        <f t="shared" si="5"/>
        <v>3387.0948000000026</v>
      </c>
      <c r="W27" s="412">
        <f t="shared" si="5"/>
        <v>3373.2077249999938</v>
      </c>
      <c r="X27" s="412">
        <f t="shared" si="5"/>
        <v>3292.9325000000017</v>
      </c>
      <c r="Y27" s="412">
        <f t="shared" si="5"/>
        <v>3250.5708249999943</v>
      </c>
      <c r="Z27" s="412">
        <f t="shared" si="5"/>
        <v>3208.2091500000088</v>
      </c>
      <c r="AA27" s="412">
        <f t="shared" si="5"/>
        <v>3165.8474749999941</v>
      </c>
      <c r="AB27" s="412">
        <f t="shared" si="5"/>
        <v>3161.7114250000041</v>
      </c>
      <c r="AC27" s="412">
        <f t="shared" si="5"/>
        <v>3081.4361999999974</v>
      </c>
      <c r="AD27" s="412">
        <f t="shared" si="5"/>
        <v>3039.0745249999973</v>
      </c>
      <c r="AE27" s="412">
        <f t="shared" si="5"/>
        <v>2996.7128499999899</v>
      </c>
      <c r="AF27" s="795">
        <f t="shared" si="5"/>
        <v>2951.3511750000043</v>
      </c>
      <c r="AG27" s="810">
        <f t="shared" si="5"/>
        <v>2894.7134749999977</v>
      </c>
      <c r="AH27" s="804"/>
    </row>
    <row r="28" spans="1:36" s="404" customFormat="1" ht="25.5" x14ac:dyDescent="0.2">
      <c r="A28" s="416" t="s">
        <v>127</v>
      </c>
      <c r="B28" s="412">
        <f>B27+'Datu ievade'!E$304</f>
        <v>2107.6374999999935</v>
      </c>
      <c r="C28" s="412">
        <f>C27+B28+'Datu ievade'!F304</f>
        <v>6353.3059999999932</v>
      </c>
      <c r="D28" s="412">
        <f>D27+C28+'Datu ievade'!G304</f>
        <v>8836.2585249999938</v>
      </c>
      <c r="E28" s="412">
        <f>E27+D28+'Datu ievade'!H304</f>
        <v>9844.2208899999969</v>
      </c>
      <c r="F28" s="412">
        <f>F27+E28+'Datu ievade'!I304</f>
        <v>10767.107919999991</v>
      </c>
      <c r="G28" s="412">
        <f>G27+F28+'Datu ievade'!J304</f>
        <v>11564.321275000006</v>
      </c>
      <c r="H28" s="412">
        <f t="shared" ref="H28:AG28" si="6">H27+G28</f>
        <v>12206.49130500001</v>
      </c>
      <c r="I28" s="412">
        <f t="shared" si="6"/>
        <v>12804.673510000019</v>
      </c>
      <c r="J28" s="412">
        <f t="shared" si="6"/>
        <v>13358.867890000027</v>
      </c>
      <c r="K28" s="412">
        <f t="shared" si="6"/>
        <v>13869.074445000024</v>
      </c>
      <c r="L28" s="412">
        <f t="shared" si="6"/>
        <v>14854.156615000033</v>
      </c>
      <c r="M28" s="412">
        <f t="shared" si="6"/>
        <v>15795.250960000034</v>
      </c>
      <c r="N28" s="412">
        <f t="shared" si="6"/>
        <v>16544.283480000038</v>
      </c>
      <c r="O28" s="412">
        <f t="shared" si="6"/>
        <v>17136.179335000026</v>
      </c>
      <c r="P28" s="412">
        <f t="shared" si="6"/>
        <v>18735.222655000034</v>
      </c>
      <c r="Q28" s="412">
        <f t="shared" si="6"/>
        <v>20290.116420000028</v>
      </c>
      <c r="R28" s="412">
        <f t="shared" si="6"/>
        <v>21801.172705000037</v>
      </c>
      <c r="S28" s="412">
        <f t="shared" si="6"/>
        <v>23000.500060000039</v>
      </c>
      <c r="T28" s="412">
        <f t="shared" si="6"/>
        <v>26643.474460000041</v>
      </c>
      <c r="U28" s="412">
        <f t="shared" si="6"/>
        <v>30082.681960000042</v>
      </c>
      <c r="V28" s="412">
        <f t="shared" si="6"/>
        <v>33469.776760000044</v>
      </c>
      <c r="W28" s="412">
        <f t="shared" si="6"/>
        <v>36842.984485000037</v>
      </c>
      <c r="X28" s="412">
        <f t="shared" si="6"/>
        <v>40135.91698500004</v>
      </c>
      <c r="Y28" s="412">
        <f t="shared" si="6"/>
        <v>43386.487810000035</v>
      </c>
      <c r="Z28" s="412">
        <f t="shared" si="6"/>
        <v>46594.696960000045</v>
      </c>
      <c r="AA28" s="412">
        <f t="shared" si="6"/>
        <v>49760.54443500004</v>
      </c>
      <c r="AB28" s="412">
        <f t="shared" si="6"/>
        <v>52922.255860000041</v>
      </c>
      <c r="AC28" s="412">
        <f t="shared" si="6"/>
        <v>56003.692060000038</v>
      </c>
      <c r="AD28" s="412">
        <f t="shared" si="6"/>
        <v>59042.766585000034</v>
      </c>
      <c r="AE28" s="412">
        <f t="shared" si="6"/>
        <v>62039.479435000023</v>
      </c>
      <c r="AF28" s="795">
        <f t="shared" si="6"/>
        <v>64990.830610000026</v>
      </c>
      <c r="AG28" s="810">
        <f t="shared" si="6"/>
        <v>67885.54408500003</v>
      </c>
      <c r="AH28" s="804"/>
      <c r="AJ28" s="417"/>
    </row>
    <row r="29" spans="1:36" x14ac:dyDescent="0.2">
      <c r="A29" s="418"/>
    </row>
    <row r="30" spans="1:36" x14ac:dyDescent="0.2">
      <c r="B30" s="419"/>
      <c r="C30" s="419"/>
      <c r="D30" s="419"/>
      <c r="E30" s="419"/>
      <c r="F30" s="419"/>
      <c r="G30" s="419"/>
      <c r="H30" s="419"/>
      <c r="I30" s="419"/>
      <c r="J30" s="419"/>
      <c r="K30" s="419"/>
      <c r="L30" s="419"/>
      <c r="M30" s="419"/>
      <c r="N30" s="419"/>
      <c r="O30" s="419"/>
      <c r="P30" s="419"/>
      <c r="Q30" s="419"/>
      <c r="R30" s="419"/>
      <c r="S30" s="419"/>
      <c r="T30" s="419"/>
      <c r="U30" s="419"/>
    </row>
  </sheetData>
  <phoneticPr fontId="2" type="noConversion"/>
  <printOptions horizontalCentered="1"/>
  <pageMargins left="0.59027777777777779" right="0.59027777777777779" top="1" bottom="1.1388888888888888" header="0.51180555555555551" footer="1"/>
  <pageSetup paperSize="9" scale="66" firstPageNumber="0" orientation="landscape" horizontalDpi="300" verticalDpi="300"/>
  <headerFooter alignWithMargins="0">
    <oddFooter>&amp;L&amp;A&amp;R&amp;P</oddFooter>
  </headerFooter>
  <colBreaks count="1" manualBreakCount="1">
    <brk id="19"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R369"/>
  <sheetViews>
    <sheetView showGridLines="0" topLeftCell="A132" zoomScale="120" zoomScaleNormal="120" zoomScaleSheetLayoutView="90" workbookViewId="0">
      <selection activeCell="M245" sqref="M245"/>
    </sheetView>
  </sheetViews>
  <sheetFormatPr defaultColWidth="6.28515625" defaultRowHeight="12.75" outlineLevelRow="1" x14ac:dyDescent="0.2"/>
  <cols>
    <col min="1" max="1" width="45.140625" style="110" customWidth="1"/>
    <col min="2" max="2" width="13.7109375" style="1" customWidth="1"/>
    <col min="3" max="3" width="9.28515625" style="1" customWidth="1"/>
    <col min="4" max="5" width="9.7109375" style="1" customWidth="1"/>
    <col min="6" max="6" width="9.7109375" style="215" customWidth="1"/>
    <col min="7" max="10" width="9.7109375" style="1" customWidth="1"/>
    <col min="11" max="11" width="8.85546875" style="1" customWidth="1"/>
    <col min="12" max="12" width="9.7109375" style="1" customWidth="1"/>
    <col min="13" max="13" width="11.42578125" style="1" customWidth="1"/>
    <col min="14" max="22" width="9.7109375" style="1" customWidth="1"/>
    <col min="23" max="32" width="9.28515625" style="1" customWidth="1"/>
    <col min="33" max="33" width="10.42578125" style="1" customWidth="1"/>
    <col min="34" max="34" width="8.85546875" style="1" customWidth="1"/>
    <col min="35" max="16384" width="6.28515625" style="1"/>
  </cols>
  <sheetData>
    <row r="1" spans="1:33" s="114" customFormat="1" ht="14.25" customHeight="1" x14ac:dyDescent="0.2">
      <c r="A1" s="111" t="str">
        <f>'Datu ievade'!B4</f>
        <v>X novada dome</v>
      </c>
      <c r="B1" s="112" t="str">
        <f>'Datu ievade'!B6</f>
        <v>Ūdenssaimniecības attīstība A ciemā</v>
      </c>
      <c r="C1" s="113"/>
      <c r="D1" s="113"/>
      <c r="E1" s="113"/>
      <c r="F1" s="647"/>
      <c r="G1" s="113"/>
      <c r="H1" s="113"/>
      <c r="I1" s="113"/>
      <c r="J1" s="113"/>
      <c r="K1" s="113"/>
      <c r="L1" s="113"/>
      <c r="M1" s="113"/>
      <c r="N1" s="113"/>
      <c r="O1" s="113"/>
      <c r="P1" s="113"/>
      <c r="Q1" s="113"/>
      <c r="R1" s="113"/>
      <c r="S1" s="113"/>
      <c r="T1" s="113"/>
      <c r="U1" s="113"/>
      <c r="V1" s="113"/>
      <c r="W1" s="113"/>
      <c r="X1" s="113"/>
      <c r="Y1" s="113"/>
      <c r="Z1" s="113"/>
    </row>
    <row r="2" spans="1:33" s="114" customFormat="1" ht="14.25" customHeight="1" x14ac:dyDescent="0.2">
      <c r="A2" s="115"/>
      <c r="B2" s="116"/>
      <c r="C2" s="113"/>
      <c r="D2" s="113"/>
      <c r="E2" s="113"/>
      <c r="F2" s="647"/>
      <c r="G2" s="113"/>
      <c r="H2" s="113"/>
      <c r="I2" s="113"/>
      <c r="J2" s="113"/>
      <c r="K2" s="113"/>
      <c r="L2" s="113"/>
      <c r="M2" s="113"/>
      <c r="N2" s="113"/>
      <c r="O2" s="113"/>
      <c r="P2" s="113"/>
      <c r="Q2" s="113"/>
      <c r="R2" s="113"/>
      <c r="S2" s="113"/>
      <c r="T2" s="113"/>
      <c r="U2" s="113"/>
      <c r="V2" s="113"/>
      <c r="W2" s="113"/>
      <c r="X2" s="113"/>
      <c r="Y2" s="113"/>
      <c r="Z2" s="113"/>
    </row>
    <row r="3" spans="1:33" ht="15.75" x14ac:dyDescent="0.2">
      <c r="A3" s="585" t="s">
        <v>198</v>
      </c>
      <c r="B3" s="95"/>
      <c r="C3" s="95"/>
      <c r="D3" s="95"/>
      <c r="E3" s="96"/>
      <c r="F3" s="328"/>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1:33" s="8" customFormat="1" ht="31.5" x14ac:dyDescent="0.2">
      <c r="A4" s="584" t="s">
        <v>336</v>
      </c>
      <c r="B4" s="41"/>
      <c r="C4" s="124"/>
      <c r="D4" s="124"/>
      <c r="E4" s="124"/>
      <c r="F4" s="648"/>
      <c r="G4" s="124"/>
      <c r="H4" s="124"/>
      <c r="I4" s="124"/>
      <c r="J4" s="124"/>
      <c r="K4" s="124"/>
      <c r="L4" s="124"/>
      <c r="M4" s="124"/>
      <c r="N4" s="124"/>
      <c r="O4" s="124"/>
      <c r="P4" s="124" t="s">
        <v>25</v>
      </c>
      <c r="Q4" s="124"/>
      <c r="R4" s="124"/>
      <c r="S4" s="124"/>
      <c r="T4" s="124"/>
      <c r="U4" s="124"/>
      <c r="V4" s="124"/>
      <c r="W4" s="124"/>
      <c r="X4" s="124"/>
      <c r="Y4" s="124"/>
      <c r="Z4" s="62"/>
      <c r="AA4" s="62"/>
      <c r="AB4" s="62"/>
      <c r="AC4" s="62"/>
      <c r="AD4" s="62"/>
      <c r="AE4" s="62"/>
      <c r="AF4" s="62"/>
      <c r="AG4" s="62"/>
    </row>
    <row r="5" spans="1:33" s="8" customFormat="1" x14ac:dyDescent="0.2">
      <c r="A5" s="125"/>
      <c r="B5" s="60">
        <f>'Datu ievade'!B29</f>
        <v>2012</v>
      </c>
      <c r="C5" s="60">
        <f t="shared" ref="C5:AG5" si="0">B5+1</f>
        <v>2013</v>
      </c>
      <c r="D5" s="60">
        <f t="shared" si="0"/>
        <v>2014</v>
      </c>
      <c r="E5" s="60">
        <f t="shared" si="0"/>
        <v>2015</v>
      </c>
      <c r="F5" s="649">
        <f t="shared" si="0"/>
        <v>2016</v>
      </c>
      <c r="G5" s="60">
        <f t="shared" si="0"/>
        <v>2017</v>
      </c>
      <c r="H5" s="60">
        <f t="shared" si="0"/>
        <v>2018</v>
      </c>
      <c r="I5" s="60">
        <f t="shared" si="0"/>
        <v>2019</v>
      </c>
      <c r="J5" s="60">
        <f t="shared" si="0"/>
        <v>2020</v>
      </c>
      <c r="K5" s="60">
        <f t="shared" si="0"/>
        <v>2021</v>
      </c>
      <c r="L5" s="60">
        <f t="shared" si="0"/>
        <v>2022</v>
      </c>
      <c r="M5" s="60">
        <f t="shared" si="0"/>
        <v>2023</v>
      </c>
      <c r="N5" s="60">
        <f t="shared" si="0"/>
        <v>2024</v>
      </c>
      <c r="O5" s="60">
        <f t="shared" si="0"/>
        <v>2025</v>
      </c>
      <c r="P5" s="60">
        <f t="shared" si="0"/>
        <v>2026</v>
      </c>
      <c r="Q5" s="60">
        <f t="shared" si="0"/>
        <v>2027</v>
      </c>
      <c r="R5" s="60">
        <f t="shared" si="0"/>
        <v>2028</v>
      </c>
      <c r="S5" s="60">
        <f t="shared" si="0"/>
        <v>2029</v>
      </c>
      <c r="T5" s="60">
        <f t="shared" si="0"/>
        <v>2030</v>
      </c>
      <c r="U5" s="60">
        <f t="shared" si="0"/>
        <v>2031</v>
      </c>
      <c r="V5" s="60">
        <f t="shared" si="0"/>
        <v>2032</v>
      </c>
      <c r="W5" s="60">
        <f t="shared" si="0"/>
        <v>2033</v>
      </c>
      <c r="X5" s="60">
        <f t="shared" si="0"/>
        <v>2034</v>
      </c>
      <c r="Y5" s="60">
        <f t="shared" si="0"/>
        <v>2035</v>
      </c>
      <c r="Z5" s="60">
        <f t="shared" si="0"/>
        <v>2036</v>
      </c>
      <c r="AA5" s="60">
        <f t="shared" si="0"/>
        <v>2037</v>
      </c>
      <c r="AB5" s="60">
        <f t="shared" si="0"/>
        <v>2038</v>
      </c>
      <c r="AC5" s="60">
        <f t="shared" si="0"/>
        <v>2039</v>
      </c>
      <c r="AD5" s="60">
        <f t="shared" si="0"/>
        <v>2040</v>
      </c>
      <c r="AE5" s="60">
        <f t="shared" si="0"/>
        <v>2041</v>
      </c>
      <c r="AF5" s="60">
        <f t="shared" si="0"/>
        <v>2042</v>
      </c>
      <c r="AG5" s="60">
        <f t="shared" si="0"/>
        <v>2043</v>
      </c>
    </row>
    <row r="6" spans="1:33" s="8" customFormat="1" x14ac:dyDescent="0.2">
      <c r="A6" s="126" t="s">
        <v>52</v>
      </c>
      <c r="B6" s="127"/>
      <c r="C6" s="128"/>
      <c r="D6" s="128"/>
      <c r="E6" s="128"/>
      <c r="F6" s="650"/>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row>
    <row r="7" spans="1:33" s="47" customFormat="1" ht="27" x14ac:dyDescent="0.25">
      <c r="A7" s="129" t="s">
        <v>528</v>
      </c>
      <c r="B7" s="130"/>
      <c r="C7" s="131"/>
      <c r="D7" s="131"/>
      <c r="E7" s="131"/>
      <c r="F7" s="65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row>
    <row r="8" spans="1:33" s="8" customFormat="1" x14ac:dyDescent="0.2">
      <c r="A8" s="132" t="s">
        <v>13</v>
      </c>
      <c r="B8" s="133">
        <f>'Datu ievade'!B142-B19</f>
        <v>20200</v>
      </c>
      <c r="C8" s="133">
        <f t="shared" ref="C8:AG8" si="1">IF(B8&lt;B19,0,B8-B19)</f>
        <v>18400</v>
      </c>
      <c r="D8" s="133">
        <f t="shared" si="1"/>
        <v>16600</v>
      </c>
      <c r="E8" s="133">
        <f t="shared" si="1"/>
        <v>14800</v>
      </c>
      <c r="F8" s="652">
        <f t="shared" si="1"/>
        <v>13000</v>
      </c>
      <c r="G8" s="133">
        <f t="shared" si="1"/>
        <v>11200</v>
      </c>
      <c r="H8" s="133">
        <f t="shared" si="1"/>
        <v>9400</v>
      </c>
      <c r="I8" s="133">
        <f t="shared" si="1"/>
        <v>7600</v>
      </c>
      <c r="J8" s="133">
        <f t="shared" si="1"/>
        <v>5800</v>
      </c>
      <c r="K8" s="133">
        <f t="shared" si="1"/>
        <v>4000</v>
      </c>
      <c r="L8" s="133">
        <f t="shared" si="1"/>
        <v>2200</v>
      </c>
      <c r="M8" s="133">
        <f t="shared" si="1"/>
        <v>400</v>
      </c>
      <c r="N8" s="133">
        <f t="shared" si="1"/>
        <v>0</v>
      </c>
      <c r="O8" s="133">
        <f t="shared" si="1"/>
        <v>0</v>
      </c>
      <c r="P8" s="133">
        <f t="shared" si="1"/>
        <v>0</v>
      </c>
      <c r="Q8" s="133">
        <f t="shared" si="1"/>
        <v>0</v>
      </c>
      <c r="R8" s="133">
        <f t="shared" si="1"/>
        <v>0</v>
      </c>
      <c r="S8" s="133">
        <f t="shared" si="1"/>
        <v>0</v>
      </c>
      <c r="T8" s="133">
        <f t="shared" si="1"/>
        <v>0</v>
      </c>
      <c r="U8" s="133">
        <f t="shared" si="1"/>
        <v>0</v>
      </c>
      <c r="V8" s="133">
        <f t="shared" si="1"/>
        <v>0</v>
      </c>
      <c r="W8" s="133">
        <f t="shared" si="1"/>
        <v>0</v>
      </c>
      <c r="X8" s="133">
        <f t="shared" si="1"/>
        <v>0</v>
      </c>
      <c r="Y8" s="133">
        <f t="shared" si="1"/>
        <v>0</v>
      </c>
      <c r="Z8" s="133">
        <f t="shared" si="1"/>
        <v>0</v>
      </c>
      <c r="AA8" s="133">
        <f t="shared" si="1"/>
        <v>0</v>
      </c>
      <c r="AB8" s="133">
        <f t="shared" si="1"/>
        <v>0</v>
      </c>
      <c r="AC8" s="133">
        <f t="shared" si="1"/>
        <v>0</v>
      </c>
      <c r="AD8" s="133">
        <f t="shared" si="1"/>
        <v>0</v>
      </c>
      <c r="AE8" s="133">
        <f t="shared" si="1"/>
        <v>0</v>
      </c>
      <c r="AF8" s="133">
        <f t="shared" si="1"/>
        <v>0</v>
      </c>
      <c r="AG8" s="133">
        <f t="shared" si="1"/>
        <v>0</v>
      </c>
    </row>
    <row r="9" spans="1:33" s="8" customFormat="1" x14ac:dyDescent="0.2">
      <c r="A9" s="132" t="s">
        <v>14</v>
      </c>
      <c r="B9" s="133">
        <f>'Datu ievade'!B143-B20</f>
        <v>5300</v>
      </c>
      <c r="C9" s="133">
        <f t="shared" ref="C9:AG9" si="2">IF(B9&lt;B20,0,B9-B20)</f>
        <v>4100</v>
      </c>
      <c r="D9" s="133">
        <f t="shared" si="2"/>
        <v>2900</v>
      </c>
      <c r="E9" s="133">
        <f t="shared" si="2"/>
        <v>1700</v>
      </c>
      <c r="F9" s="652">
        <f t="shared" si="2"/>
        <v>500</v>
      </c>
      <c r="G9" s="133">
        <f t="shared" si="2"/>
        <v>0</v>
      </c>
      <c r="H9" s="133">
        <f t="shared" si="2"/>
        <v>0</v>
      </c>
      <c r="I9" s="133">
        <f t="shared" si="2"/>
        <v>0</v>
      </c>
      <c r="J9" s="133">
        <f t="shared" si="2"/>
        <v>0</v>
      </c>
      <c r="K9" s="133">
        <f t="shared" si="2"/>
        <v>0</v>
      </c>
      <c r="L9" s="133">
        <f t="shared" si="2"/>
        <v>0</v>
      </c>
      <c r="M9" s="133">
        <f t="shared" si="2"/>
        <v>0</v>
      </c>
      <c r="N9" s="133">
        <f t="shared" si="2"/>
        <v>0</v>
      </c>
      <c r="O9" s="133">
        <f t="shared" si="2"/>
        <v>0</v>
      </c>
      <c r="P9" s="133">
        <f t="shared" si="2"/>
        <v>0</v>
      </c>
      <c r="Q9" s="133">
        <f t="shared" si="2"/>
        <v>0</v>
      </c>
      <c r="R9" s="133">
        <f t="shared" si="2"/>
        <v>0</v>
      </c>
      <c r="S9" s="133">
        <f t="shared" si="2"/>
        <v>0</v>
      </c>
      <c r="T9" s="133">
        <f t="shared" si="2"/>
        <v>0</v>
      </c>
      <c r="U9" s="133">
        <f t="shared" si="2"/>
        <v>0</v>
      </c>
      <c r="V9" s="133">
        <f t="shared" si="2"/>
        <v>0</v>
      </c>
      <c r="W9" s="133">
        <f t="shared" si="2"/>
        <v>0</v>
      </c>
      <c r="X9" s="133">
        <f t="shared" si="2"/>
        <v>0</v>
      </c>
      <c r="Y9" s="133">
        <f t="shared" si="2"/>
        <v>0</v>
      </c>
      <c r="Z9" s="133">
        <f t="shared" si="2"/>
        <v>0</v>
      </c>
      <c r="AA9" s="133">
        <f t="shared" si="2"/>
        <v>0</v>
      </c>
      <c r="AB9" s="133">
        <f t="shared" si="2"/>
        <v>0</v>
      </c>
      <c r="AC9" s="133">
        <f t="shared" si="2"/>
        <v>0</v>
      </c>
      <c r="AD9" s="133">
        <f t="shared" si="2"/>
        <v>0</v>
      </c>
      <c r="AE9" s="133">
        <f t="shared" si="2"/>
        <v>0</v>
      </c>
      <c r="AF9" s="133">
        <f t="shared" si="2"/>
        <v>0</v>
      </c>
      <c r="AG9" s="133">
        <f t="shared" si="2"/>
        <v>0</v>
      </c>
    </row>
    <row r="10" spans="1:33" s="8" customFormat="1" x14ac:dyDescent="0.2">
      <c r="A10" s="132" t="s">
        <v>15</v>
      </c>
      <c r="B10" s="133">
        <f>'Datu ievade'!B144-B21</f>
        <v>0</v>
      </c>
      <c r="C10" s="133">
        <f t="shared" ref="C10:AG10" si="3">IF(B10&lt;B21,0,B10-B21)</f>
        <v>0</v>
      </c>
      <c r="D10" s="133">
        <f t="shared" si="3"/>
        <v>0</v>
      </c>
      <c r="E10" s="133">
        <f t="shared" si="3"/>
        <v>0</v>
      </c>
      <c r="F10" s="652">
        <f t="shared" si="3"/>
        <v>0</v>
      </c>
      <c r="G10" s="133">
        <f t="shared" si="3"/>
        <v>0</v>
      </c>
      <c r="H10" s="133">
        <f t="shared" si="3"/>
        <v>0</v>
      </c>
      <c r="I10" s="133">
        <f t="shared" si="3"/>
        <v>0</v>
      </c>
      <c r="J10" s="133">
        <f t="shared" si="3"/>
        <v>0</v>
      </c>
      <c r="K10" s="133">
        <f t="shared" si="3"/>
        <v>0</v>
      </c>
      <c r="L10" s="133">
        <f t="shared" si="3"/>
        <v>0</v>
      </c>
      <c r="M10" s="133">
        <f t="shared" si="3"/>
        <v>0</v>
      </c>
      <c r="N10" s="133">
        <f t="shared" si="3"/>
        <v>0</v>
      </c>
      <c r="O10" s="133">
        <f t="shared" si="3"/>
        <v>0</v>
      </c>
      <c r="P10" s="133">
        <f t="shared" si="3"/>
        <v>0</v>
      </c>
      <c r="Q10" s="133">
        <f t="shared" si="3"/>
        <v>0</v>
      </c>
      <c r="R10" s="133">
        <f t="shared" si="3"/>
        <v>0</v>
      </c>
      <c r="S10" s="133">
        <f t="shared" si="3"/>
        <v>0</v>
      </c>
      <c r="T10" s="133">
        <f t="shared" si="3"/>
        <v>0</v>
      </c>
      <c r="U10" s="133">
        <f t="shared" si="3"/>
        <v>0</v>
      </c>
      <c r="V10" s="133">
        <f t="shared" si="3"/>
        <v>0</v>
      </c>
      <c r="W10" s="133">
        <f t="shared" si="3"/>
        <v>0</v>
      </c>
      <c r="X10" s="133">
        <f t="shared" si="3"/>
        <v>0</v>
      </c>
      <c r="Y10" s="133">
        <f t="shared" si="3"/>
        <v>0</v>
      </c>
      <c r="Z10" s="133">
        <f t="shared" si="3"/>
        <v>0</v>
      </c>
      <c r="AA10" s="133">
        <f t="shared" si="3"/>
        <v>0</v>
      </c>
      <c r="AB10" s="133">
        <f t="shared" si="3"/>
        <v>0</v>
      </c>
      <c r="AC10" s="133">
        <f t="shared" si="3"/>
        <v>0</v>
      </c>
      <c r="AD10" s="133">
        <f t="shared" si="3"/>
        <v>0</v>
      </c>
      <c r="AE10" s="133">
        <f t="shared" si="3"/>
        <v>0</v>
      </c>
      <c r="AF10" s="133">
        <f t="shared" si="3"/>
        <v>0</v>
      </c>
      <c r="AG10" s="133">
        <f t="shared" si="3"/>
        <v>0</v>
      </c>
    </row>
    <row r="11" spans="1:33" s="8" customFormat="1" x14ac:dyDescent="0.2">
      <c r="A11" s="132" t="s">
        <v>53</v>
      </c>
      <c r="B11" s="133">
        <f>'Datu ievade'!B145-B22</f>
        <v>0</v>
      </c>
      <c r="C11" s="133">
        <f t="shared" ref="C11:AG11" si="4">IF(B11&lt;B22,0,B11-B22)</f>
        <v>0</v>
      </c>
      <c r="D11" s="133">
        <f t="shared" si="4"/>
        <v>0</v>
      </c>
      <c r="E11" s="133">
        <f t="shared" si="4"/>
        <v>0</v>
      </c>
      <c r="F11" s="652">
        <f t="shared" si="4"/>
        <v>0</v>
      </c>
      <c r="G11" s="133">
        <f t="shared" si="4"/>
        <v>0</v>
      </c>
      <c r="H11" s="133">
        <f t="shared" si="4"/>
        <v>0</v>
      </c>
      <c r="I11" s="133">
        <f t="shared" si="4"/>
        <v>0</v>
      </c>
      <c r="J11" s="133">
        <f t="shared" si="4"/>
        <v>0</v>
      </c>
      <c r="K11" s="133">
        <f t="shared" si="4"/>
        <v>0</v>
      </c>
      <c r="L11" s="133">
        <f t="shared" si="4"/>
        <v>0</v>
      </c>
      <c r="M11" s="133">
        <f t="shared" si="4"/>
        <v>0</v>
      </c>
      <c r="N11" s="133">
        <f t="shared" si="4"/>
        <v>0</v>
      </c>
      <c r="O11" s="133">
        <f t="shared" si="4"/>
        <v>0</v>
      </c>
      <c r="P11" s="133">
        <f t="shared" si="4"/>
        <v>0</v>
      </c>
      <c r="Q11" s="133">
        <f t="shared" si="4"/>
        <v>0</v>
      </c>
      <c r="R11" s="133">
        <f t="shared" si="4"/>
        <v>0</v>
      </c>
      <c r="S11" s="133">
        <f t="shared" si="4"/>
        <v>0</v>
      </c>
      <c r="T11" s="133">
        <f t="shared" si="4"/>
        <v>0</v>
      </c>
      <c r="U11" s="133">
        <f t="shared" si="4"/>
        <v>0</v>
      </c>
      <c r="V11" s="133">
        <f t="shared" si="4"/>
        <v>0</v>
      </c>
      <c r="W11" s="133">
        <f t="shared" si="4"/>
        <v>0</v>
      </c>
      <c r="X11" s="133">
        <f t="shared" si="4"/>
        <v>0</v>
      </c>
      <c r="Y11" s="133">
        <f t="shared" si="4"/>
        <v>0</v>
      </c>
      <c r="Z11" s="133">
        <f t="shared" si="4"/>
        <v>0</v>
      </c>
      <c r="AA11" s="133">
        <f t="shared" si="4"/>
        <v>0</v>
      </c>
      <c r="AB11" s="133">
        <f t="shared" si="4"/>
        <v>0</v>
      </c>
      <c r="AC11" s="133">
        <f t="shared" si="4"/>
        <v>0</v>
      </c>
      <c r="AD11" s="133">
        <f t="shared" si="4"/>
        <v>0</v>
      </c>
      <c r="AE11" s="133">
        <f t="shared" si="4"/>
        <v>0</v>
      </c>
      <c r="AF11" s="133">
        <f t="shared" si="4"/>
        <v>0</v>
      </c>
      <c r="AG11" s="133">
        <f t="shared" si="4"/>
        <v>0</v>
      </c>
    </row>
    <row r="12" spans="1:33" s="47" customFormat="1" ht="27" x14ac:dyDescent="0.25">
      <c r="A12" s="129" t="s">
        <v>529</v>
      </c>
      <c r="B12" s="931"/>
      <c r="C12" s="134"/>
      <c r="D12" s="134"/>
      <c r="E12" s="134"/>
      <c r="F12" s="653"/>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row>
    <row r="13" spans="1:33" s="8" customFormat="1" x14ac:dyDescent="0.2">
      <c r="A13" s="125" t="s">
        <v>13</v>
      </c>
      <c r="B13" s="133">
        <f>'Datu ievade'!B147-B24</f>
        <v>13400</v>
      </c>
      <c r="C13" s="133">
        <f t="shared" ref="C13:AG13" si="5">IF(B13&lt;B24,0,B13-B24)</f>
        <v>11800</v>
      </c>
      <c r="D13" s="133">
        <f t="shared" si="5"/>
        <v>10200</v>
      </c>
      <c r="E13" s="133">
        <f t="shared" si="5"/>
        <v>8600</v>
      </c>
      <c r="F13" s="652">
        <f t="shared" si="5"/>
        <v>7000</v>
      </c>
      <c r="G13" s="133">
        <f t="shared" si="5"/>
        <v>5400</v>
      </c>
      <c r="H13" s="133">
        <f t="shared" si="5"/>
        <v>3800</v>
      </c>
      <c r="I13" s="133">
        <f t="shared" si="5"/>
        <v>2200</v>
      </c>
      <c r="J13" s="133">
        <f t="shared" si="5"/>
        <v>600</v>
      </c>
      <c r="K13" s="133">
        <f t="shared" si="5"/>
        <v>0</v>
      </c>
      <c r="L13" s="133">
        <f t="shared" si="5"/>
        <v>0</v>
      </c>
      <c r="M13" s="133">
        <f t="shared" si="5"/>
        <v>0</v>
      </c>
      <c r="N13" s="133">
        <f t="shared" si="5"/>
        <v>0</v>
      </c>
      <c r="O13" s="133">
        <f t="shared" si="5"/>
        <v>0</v>
      </c>
      <c r="P13" s="133">
        <f t="shared" si="5"/>
        <v>0</v>
      </c>
      <c r="Q13" s="133">
        <f t="shared" si="5"/>
        <v>0</v>
      </c>
      <c r="R13" s="133">
        <f t="shared" si="5"/>
        <v>0</v>
      </c>
      <c r="S13" s="133">
        <f t="shared" si="5"/>
        <v>0</v>
      </c>
      <c r="T13" s="133">
        <f t="shared" si="5"/>
        <v>0</v>
      </c>
      <c r="U13" s="133">
        <f t="shared" si="5"/>
        <v>0</v>
      </c>
      <c r="V13" s="133">
        <f t="shared" si="5"/>
        <v>0</v>
      </c>
      <c r="W13" s="133">
        <f t="shared" si="5"/>
        <v>0</v>
      </c>
      <c r="X13" s="133">
        <f t="shared" si="5"/>
        <v>0</v>
      </c>
      <c r="Y13" s="133">
        <f t="shared" si="5"/>
        <v>0</v>
      </c>
      <c r="Z13" s="133">
        <f t="shared" si="5"/>
        <v>0</v>
      </c>
      <c r="AA13" s="133">
        <f t="shared" si="5"/>
        <v>0</v>
      </c>
      <c r="AB13" s="133">
        <f t="shared" si="5"/>
        <v>0</v>
      </c>
      <c r="AC13" s="133">
        <f t="shared" si="5"/>
        <v>0</v>
      </c>
      <c r="AD13" s="133">
        <f t="shared" si="5"/>
        <v>0</v>
      </c>
      <c r="AE13" s="133">
        <f t="shared" si="5"/>
        <v>0</v>
      </c>
      <c r="AF13" s="133">
        <f t="shared" si="5"/>
        <v>0</v>
      </c>
      <c r="AG13" s="133">
        <f t="shared" si="5"/>
        <v>0</v>
      </c>
    </row>
    <row r="14" spans="1:33" s="8" customFormat="1" x14ac:dyDescent="0.2">
      <c r="A14" s="125" t="s">
        <v>14</v>
      </c>
      <c r="B14" s="133">
        <f>'Datu ievade'!B148-B25</f>
        <v>1500</v>
      </c>
      <c r="C14" s="133">
        <f t="shared" ref="C14:AG14" si="6">IF(B14&lt;B25,0,B14-B25)</f>
        <v>400</v>
      </c>
      <c r="D14" s="133">
        <f t="shared" si="6"/>
        <v>0</v>
      </c>
      <c r="E14" s="133">
        <f t="shared" si="6"/>
        <v>0</v>
      </c>
      <c r="F14" s="652">
        <f t="shared" si="6"/>
        <v>0</v>
      </c>
      <c r="G14" s="133">
        <f t="shared" si="6"/>
        <v>0</v>
      </c>
      <c r="H14" s="133">
        <f t="shared" si="6"/>
        <v>0</v>
      </c>
      <c r="I14" s="133">
        <f t="shared" si="6"/>
        <v>0</v>
      </c>
      <c r="J14" s="133">
        <f t="shared" si="6"/>
        <v>0</v>
      </c>
      <c r="K14" s="133">
        <f t="shared" si="6"/>
        <v>0</v>
      </c>
      <c r="L14" s="133">
        <f t="shared" si="6"/>
        <v>0</v>
      </c>
      <c r="M14" s="133">
        <f t="shared" si="6"/>
        <v>0</v>
      </c>
      <c r="N14" s="133">
        <f t="shared" si="6"/>
        <v>0</v>
      </c>
      <c r="O14" s="133">
        <f t="shared" si="6"/>
        <v>0</v>
      </c>
      <c r="P14" s="133">
        <f t="shared" si="6"/>
        <v>0</v>
      </c>
      <c r="Q14" s="133">
        <f t="shared" si="6"/>
        <v>0</v>
      </c>
      <c r="R14" s="133">
        <f t="shared" si="6"/>
        <v>0</v>
      </c>
      <c r="S14" s="133">
        <f t="shared" si="6"/>
        <v>0</v>
      </c>
      <c r="T14" s="133">
        <f t="shared" si="6"/>
        <v>0</v>
      </c>
      <c r="U14" s="133">
        <f t="shared" si="6"/>
        <v>0</v>
      </c>
      <c r="V14" s="133">
        <f t="shared" si="6"/>
        <v>0</v>
      </c>
      <c r="W14" s="133">
        <f t="shared" si="6"/>
        <v>0</v>
      </c>
      <c r="X14" s="133">
        <f t="shared" si="6"/>
        <v>0</v>
      </c>
      <c r="Y14" s="133">
        <f t="shared" si="6"/>
        <v>0</v>
      </c>
      <c r="Z14" s="133">
        <f t="shared" si="6"/>
        <v>0</v>
      </c>
      <c r="AA14" s="133">
        <f t="shared" si="6"/>
        <v>0</v>
      </c>
      <c r="AB14" s="133">
        <f t="shared" si="6"/>
        <v>0</v>
      </c>
      <c r="AC14" s="133">
        <f t="shared" si="6"/>
        <v>0</v>
      </c>
      <c r="AD14" s="133">
        <f t="shared" si="6"/>
        <v>0</v>
      </c>
      <c r="AE14" s="133">
        <f t="shared" si="6"/>
        <v>0</v>
      </c>
      <c r="AF14" s="133">
        <f t="shared" si="6"/>
        <v>0</v>
      </c>
      <c r="AG14" s="133">
        <f t="shared" si="6"/>
        <v>0</v>
      </c>
    </row>
    <row r="15" spans="1:33" s="8" customFormat="1" x14ac:dyDescent="0.2">
      <c r="A15" s="125" t="s">
        <v>15</v>
      </c>
      <c r="B15" s="133">
        <f>'Datu ievade'!B149-B26</f>
        <v>0</v>
      </c>
      <c r="C15" s="133">
        <f t="shared" ref="C15:AG15" si="7">IF(B15&lt;B26,0,B15-B26)</f>
        <v>0</v>
      </c>
      <c r="D15" s="133">
        <f t="shared" si="7"/>
        <v>0</v>
      </c>
      <c r="E15" s="133">
        <f t="shared" si="7"/>
        <v>0</v>
      </c>
      <c r="F15" s="652">
        <f t="shared" si="7"/>
        <v>0</v>
      </c>
      <c r="G15" s="133">
        <f t="shared" si="7"/>
        <v>0</v>
      </c>
      <c r="H15" s="133">
        <f t="shared" si="7"/>
        <v>0</v>
      </c>
      <c r="I15" s="133">
        <f t="shared" si="7"/>
        <v>0</v>
      </c>
      <c r="J15" s="133">
        <f t="shared" si="7"/>
        <v>0</v>
      </c>
      <c r="K15" s="133">
        <f t="shared" si="7"/>
        <v>0</v>
      </c>
      <c r="L15" s="133">
        <f t="shared" si="7"/>
        <v>0</v>
      </c>
      <c r="M15" s="133">
        <f t="shared" si="7"/>
        <v>0</v>
      </c>
      <c r="N15" s="133">
        <f t="shared" si="7"/>
        <v>0</v>
      </c>
      <c r="O15" s="133">
        <f t="shared" si="7"/>
        <v>0</v>
      </c>
      <c r="P15" s="133">
        <f t="shared" si="7"/>
        <v>0</v>
      </c>
      <c r="Q15" s="133">
        <f t="shared" si="7"/>
        <v>0</v>
      </c>
      <c r="R15" s="133">
        <f t="shared" si="7"/>
        <v>0</v>
      </c>
      <c r="S15" s="133">
        <f t="shared" si="7"/>
        <v>0</v>
      </c>
      <c r="T15" s="133">
        <f t="shared" si="7"/>
        <v>0</v>
      </c>
      <c r="U15" s="133">
        <f t="shared" si="7"/>
        <v>0</v>
      </c>
      <c r="V15" s="133">
        <f t="shared" si="7"/>
        <v>0</v>
      </c>
      <c r="W15" s="133">
        <f t="shared" si="7"/>
        <v>0</v>
      </c>
      <c r="X15" s="133">
        <f t="shared" si="7"/>
        <v>0</v>
      </c>
      <c r="Y15" s="133">
        <f t="shared" si="7"/>
        <v>0</v>
      </c>
      <c r="Z15" s="133">
        <f t="shared" si="7"/>
        <v>0</v>
      </c>
      <c r="AA15" s="133">
        <f t="shared" si="7"/>
        <v>0</v>
      </c>
      <c r="AB15" s="133">
        <f t="shared" si="7"/>
        <v>0</v>
      </c>
      <c r="AC15" s="133">
        <f t="shared" si="7"/>
        <v>0</v>
      </c>
      <c r="AD15" s="133">
        <f t="shared" si="7"/>
        <v>0</v>
      </c>
      <c r="AE15" s="133">
        <f t="shared" si="7"/>
        <v>0</v>
      </c>
      <c r="AF15" s="133">
        <f t="shared" si="7"/>
        <v>0</v>
      </c>
      <c r="AG15" s="133">
        <f t="shared" si="7"/>
        <v>0</v>
      </c>
    </row>
    <row r="16" spans="1:33" s="8" customFormat="1" x14ac:dyDescent="0.2">
      <c r="A16" s="125" t="s">
        <v>53</v>
      </c>
      <c r="B16" s="133">
        <f>'Datu ievade'!B150-B27</f>
        <v>0</v>
      </c>
      <c r="C16" s="133">
        <f t="shared" ref="C16:AG16" si="8">IF(B16&lt;B27,0,B16-B27)</f>
        <v>0</v>
      </c>
      <c r="D16" s="133">
        <f t="shared" si="8"/>
        <v>0</v>
      </c>
      <c r="E16" s="133">
        <f t="shared" si="8"/>
        <v>0</v>
      </c>
      <c r="F16" s="652">
        <f t="shared" si="8"/>
        <v>0</v>
      </c>
      <c r="G16" s="133">
        <f t="shared" si="8"/>
        <v>0</v>
      </c>
      <c r="H16" s="133">
        <f t="shared" si="8"/>
        <v>0</v>
      </c>
      <c r="I16" s="133">
        <f t="shared" si="8"/>
        <v>0</v>
      </c>
      <c r="J16" s="133">
        <f t="shared" si="8"/>
        <v>0</v>
      </c>
      <c r="K16" s="133">
        <f t="shared" si="8"/>
        <v>0</v>
      </c>
      <c r="L16" s="133">
        <f t="shared" si="8"/>
        <v>0</v>
      </c>
      <c r="M16" s="133">
        <f t="shared" si="8"/>
        <v>0</v>
      </c>
      <c r="N16" s="133">
        <f t="shared" si="8"/>
        <v>0</v>
      </c>
      <c r="O16" s="133">
        <f t="shared" si="8"/>
        <v>0</v>
      </c>
      <c r="P16" s="133">
        <f t="shared" si="8"/>
        <v>0</v>
      </c>
      <c r="Q16" s="133">
        <f t="shared" si="8"/>
        <v>0</v>
      </c>
      <c r="R16" s="133">
        <f t="shared" si="8"/>
        <v>0</v>
      </c>
      <c r="S16" s="133">
        <f t="shared" si="8"/>
        <v>0</v>
      </c>
      <c r="T16" s="133">
        <f t="shared" si="8"/>
        <v>0</v>
      </c>
      <c r="U16" s="133">
        <f t="shared" si="8"/>
        <v>0</v>
      </c>
      <c r="V16" s="133">
        <f t="shared" si="8"/>
        <v>0</v>
      </c>
      <c r="W16" s="133">
        <f t="shared" si="8"/>
        <v>0</v>
      </c>
      <c r="X16" s="133">
        <f t="shared" si="8"/>
        <v>0</v>
      </c>
      <c r="Y16" s="133">
        <f t="shared" si="8"/>
        <v>0</v>
      </c>
      <c r="Z16" s="133">
        <f t="shared" si="8"/>
        <v>0</v>
      </c>
      <c r="AA16" s="133">
        <f t="shared" si="8"/>
        <v>0</v>
      </c>
      <c r="AB16" s="133">
        <f t="shared" si="8"/>
        <v>0</v>
      </c>
      <c r="AC16" s="133">
        <f t="shared" si="8"/>
        <v>0</v>
      </c>
      <c r="AD16" s="133">
        <f t="shared" si="8"/>
        <v>0</v>
      </c>
      <c r="AE16" s="133">
        <f t="shared" si="8"/>
        <v>0</v>
      </c>
      <c r="AF16" s="133">
        <f t="shared" si="8"/>
        <v>0</v>
      </c>
      <c r="AG16" s="133">
        <f t="shared" si="8"/>
        <v>0</v>
      </c>
    </row>
    <row r="17" spans="1:33" s="8" customFormat="1" x14ac:dyDescent="0.2">
      <c r="A17" s="135" t="s">
        <v>54</v>
      </c>
      <c r="B17" s="136">
        <f>SUM(B8:B11,B13:B16)</f>
        <v>40400</v>
      </c>
      <c r="C17" s="136">
        <f t="shared" ref="C17:AG17" si="9">SUM(C8:C16)</f>
        <v>34700</v>
      </c>
      <c r="D17" s="136">
        <f t="shared" si="9"/>
        <v>29700</v>
      </c>
      <c r="E17" s="136">
        <f t="shared" si="9"/>
        <v>25100</v>
      </c>
      <c r="F17" s="654">
        <f t="shared" si="9"/>
        <v>20500</v>
      </c>
      <c r="G17" s="136">
        <f t="shared" si="9"/>
        <v>16600</v>
      </c>
      <c r="H17" s="136">
        <f t="shared" si="9"/>
        <v>13200</v>
      </c>
      <c r="I17" s="136">
        <f t="shared" si="9"/>
        <v>9800</v>
      </c>
      <c r="J17" s="136">
        <f t="shared" si="9"/>
        <v>6400</v>
      </c>
      <c r="K17" s="136">
        <f t="shared" si="9"/>
        <v>4000</v>
      </c>
      <c r="L17" s="136">
        <f t="shared" si="9"/>
        <v>2200</v>
      </c>
      <c r="M17" s="136">
        <f t="shared" si="9"/>
        <v>400</v>
      </c>
      <c r="N17" s="136">
        <f t="shared" si="9"/>
        <v>0</v>
      </c>
      <c r="O17" s="136">
        <f t="shared" si="9"/>
        <v>0</v>
      </c>
      <c r="P17" s="136">
        <f t="shared" si="9"/>
        <v>0</v>
      </c>
      <c r="Q17" s="136">
        <f t="shared" si="9"/>
        <v>0</v>
      </c>
      <c r="R17" s="136">
        <f t="shared" si="9"/>
        <v>0</v>
      </c>
      <c r="S17" s="136">
        <f t="shared" si="9"/>
        <v>0</v>
      </c>
      <c r="T17" s="136">
        <f t="shared" si="9"/>
        <v>0</v>
      </c>
      <c r="U17" s="136">
        <f t="shared" si="9"/>
        <v>0</v>
      </c>
      <c r="V17" s="136">
        <f t="shared" si="9"/>
        <v>0</v>
      </c>
      <c r="W17" s="136">
        <f t="shared" si="9"/>
        <v>0</v>
      </c>
      <c r="X17" s="136">
        <f t="shared" si="9"/>
        <v>0</v>
      </c>
      <c r="Y17" s="136">
        <f t="shared" si="9"/>
        <v>0</v>
      </c>
      <c r="Z17" s="136">
        <f t="shared" si="9"/>
        <v>0</v>
      </c>
      <c r="AA17" s="136">
        <f t="shared" si="9"/>
        <v>0</v>
      </c>
      <c r="AB17" s="136">
        <f t="shared" si="9"/>
        <v>0</v>
      </c>
      <c r="AC17" s="136">
        <f t="shared" si="9"/>
        <v>0</v>
      </c>
      <c r="AD17" s="136">
        <f t="shared" si="9"/>
        <v>0</v>
      </c>
      <c r="AE17" s="136">
        <f t="shared" si="9"/>
        <v>0</v>
      </c>
      <c r="AF17" s="136">
        <f t="shared" si="9"/>
        <v>0</v>
      </c>
      <c r="AG17" s="136">
        <f t="shared" si="9"/>
        <v>0</v>
      </c>
    </row>
    <row r="18" spans="1:33" s="47" customFormat="1" ht="27" x14ac:dyDescent="0.25">
      <c r="A18" s="137" t="s">
        <v>55</v>
      </c>
      <c r="B18" s="138">
        <f>'Datu ievade'!B152</f>
        <v>0</v>
      </c>
      <c r="C18" s="134"/>
      <c r="D18" s="134"/>
      <c r="E18" s="134"/>
      <c r="F18" s="653"/>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row>
    <row r="19" spans="1:33" s="8" customFormat="1" x14ac:dyDescent="0.2">
      <c r="A19" s="132" t="s">
        <v>13</v>
      </c>
      <c r="B19" s="133">
        <f>'Datu ievade'!B153</f>
        <v>1800</v>
      </c>
      <c r="C19" s="133">
        <f t="shared" ref="C19:AG19" si="10">IF(B19&gt;B8,B8,B19)</f>
        <v>1800</v>
      </c>
      <c r="D19" s="133">
        <f t="shared" si="10"/>
        <v>1800</v>
      </c>
      <c r="E19" s="133">
        <f t="shared" si="10"/>
        <v>1800</v>
      </c>
      <c r="F19" s="652">
        <f t="shared" si="10"/>
        <v>1800</v>
      </c>
      <c r="G19" s="133">
        <f t="shared" si="10"/>
        <v>1800</v>
      </c>
      <c r="H19" s="133">
        <f t="shared" si="10"/>
        <v>1800</v>
      </c>
      <c r="I19" s="133">
        <f t="shared" si="10"/>
        <v>1800</v>
      </c>
      <c r="J19" s="133">
        <f t="shared" si="10"/>
        <v>1800</v>
      </c>
      <c r="K19" s="133">
        <f t="shared" si="10"/>
        <v>1800</v>
      </c>
      <c r="L19" s="133">
        <f t="shared" si="10"/>
        <v>1800</v>
      </c>
      <c r="M19" s="133">
        <f t="shared" si="10"/>
        <v>1800</v>
      </c>
      <c r="N19" s="133">
        <f t="shared" si="10"/>
        <v>400</v>
      </c>
      <c r="O19" s="133">
        <f t="shared" si="10"/>
        <v>0</v>
      </c>
      <c r="P19" s="133">
        <f t="shared" si="10"/>
        <v>0</v>
      </c>
      <c r="Q19" s="133">
        <f t="shared" si="10"/>
        <v>0</v>
      </c>
      <c r="R19" s="133">
        <f t="shared" si="10"/>
        <v>0</v>
      </c>
      <c r="S19" s="133">
        <f t="shared" si="10"/>
        <v>0</v>
      </c>
      <c r="T19" s="133">
        <f t="shared" si="10"/>
        <v>0</v>
      </c>
      <c r="U19" s="133">
        <f t="shared" si="10"/>
        <v>0</v>
      </c>
      <c r="V19" s="133">
        <f t="shared" si="10"/>
        <v>0</v>
      </c>
      <c r="W19" s="133">
        <f t="shared" si="10"/>
        <v>0</v>
      </c>
      <c r="X19" s="133">
        <f t="shared" si="10"/>
        <v>0</v>
      </c>
      <c r="Y19" s="133">
        <f t="shared" si="10"/>
        <v>0</v>
      </c>
      <c r="Z19" s="133">
        <f t="shared" si="10"/>
        <v>0</v>
      </c>
      <c r="AA19" s="133">
        <f t="shared" si="10"/>
        <v>0</v>
      </c>
      <c r="AB19" s="133">
        <f t="shared" si="10"/>
        <v>0</v>
      </c>
      <c r="AC19" s="133">
        <f t="shared" si="10"/>
        <v>0</v>
      </c>
      <c r="AD19" s="133">
        <f t="shared" si="10"/>
        <v>0</v>
      </c>
      <c r="AE19" s="133">
        <f t="shared" si="10"/>
        <v>0</v>
      </c>
      <c r="AF19" s="133">
        <f t="shared" si="10"/>
        <v>0</v>
      </c>
      <c r="AG19" s="133">
        <f t="shared" si="10"/>
        <v>0</v>
      </c>
    </row>
    <row r="20" spans="1:33" s="8" customFormat="1" x14ac:dyDescent="0.2">
      <c r="A20" s="132" t="s">
        <v>14</v>
      </c>
      <c r="B20" s="133">
        <f>'Datu ievade'!B154</f>
        <v>1200</v>
      </c>
      <c r="C20" s="133">
        <f t="shared" ref="C20:AG20" si="11">IF(B20&gt;B9,B9,B20)</f>
        <v>1200</v>
      </c>
      <c r="D20" s="133">
        <f t="shared" si="11"/>
        <v>1200</v>
      </c>
      <c r="E20" s="133">
        <f t="shared" si="11"/>
        <v>1200</v>
      </c>
      <c r="F20" s="652">
        <f t="shared" si="11"/>
        <v>1200</v>
      </c>
      <c r="G20" s="133">
        <f t="shared" si="11"/>
        <v>500</v>
      </c>
      <c r="H20" s="133">
        <f t="shared" si="11"/>
        <v>0</v>
      </c>
      <c r="I20" s="133">
        <f t="shared" si="11"/>
        <v>0</v>
      </c>
      <c r="J20" s="133">
        <f t="shared" si="11"/>
        <v>0</v>
      </c>
      <c r="K20" s="133">
        <f t="shared" si="11"/>
        <v>0</v>
      </c>
      <c r="L20" s="133">
        <f t="shared" si="11"/>
        <v>0</v>
      </c>
      <c r="M20" s="133">
        <f t="shared" si="11"/>
        <v>0</v>
      </c>
      <c r="N20" s="133">
        <f t="shared" si="11"/>
        <v>0</v>
      </c>
      <c r="O20" s="133">
        <f t="shared" si="11"/>
        <v>0</v>
      </c>
      <c r="P20" s="133">
        <f t="shared" si="11"/>
        <v>0</v>
      </c>
      <c r="Q20" s="133">
        <f t="shared" si="11"/>
        <v>0</v>
      </c>
      <c r="R20" s="133">
        <f t="shared" si="11"/>
        <v>0</v>
      </c>
      <c r="S20" s="133">
        <f t="shared" si="11"/>
        <v>0</v>
      </c>
      <c r="T20" s="133">
        <f t="shared" si="11"/>
        <v>0</v>
      </c>
      <c r="U20" s="133">
        <f t="shared" si="11"/>
        <v>0</v>
      </c>
      <c r="V20" s="133">
        <f t="shared" si="11"/>
        <v>0</v>
      </c>
      <c r="W20" s="133">
        <f t="shared" si="11"/>
        <v>0</v>
      </c>
      <c r="X20" s="133">
        <f t="shared" si="11"/>
        <v>0</v>
      </c>
      <c r="Y20" s="133">
        <f t="shared" si="11"/>
        <v>0</v>
      </c>
      <c r="Z20" s="133">
        <f t="shared" si="11"/>
        <v>0</v>
      </c>
      <c r="AA20" s="133">
        <f t="shared" si="11"/>
        <v>0</v>
      </c>
      <c r="AB20" s="133">
        <f t="shared" si="11"/>
        <v>0</v>
      </c>
      <c r="AC20" s="133">
        <f t="shared" si="11"/>
        <v>0</v>
      </c>
      <c r="AD20" s="133">
        <f t="shared" si="11"/>
        <v>0</v>
      </c>
      <c r="AE20" s="133">
        <f t="shared" si="11"/>
        <v>0</v>
      </c>
      <c r="AF20" s="133">
        <f t="shared" si="11"/>
        <v>0</v>
      </c>
      <c r="AG20" s="133">
        <f t="shared" si="11"/>
        <v>0</v>
      </c>
    </row>
    <row r="21" spans="1:33" s="8" customFormat="1" x14ac:dyDescent="0.2">
      <c r="A21" s="132" t="s">
        <v>15</v>
      </c>
      <c r="B21" s="133">
        <f>'Datu ievade'!B155</f>
        <v>0</v>
      </c>
      <c r="C21" s="133">
        <f t="shared" ref="C21:AG21" si="12">IF(B21&gt;B10,B10,B21)</f>
        <v>0</v>
      </c>
      <c r="D21" s="133">
        <f t="shared" si="12"/>
        <v>0</v>
      </c>
      <c r="E21" s="133">
        <f t="shared" si="12"/>
        <v>0</v>
      </c>
      <c r="F21" s="652">
        <f t="shared" si="12"/>
        <v>0</v>
      </c>
      <c r="G21" s="133">
        <f t="shared" si="12"/>
        <v>0</v>
      </c>
      <c r="H21" s="133">
        <f t="shared" si="12"/>
        <v>0</v>
      </c>
      <c r="I21" s="133">
        <f t="shared" si="12"/>
        <v>0</v>
      </c>
      <c r="J21" s="133">
        <f t="shared" si="12"/>
        <v>0</v>
      </c>
      <c r="K21" s="133">
        <f t="shared" si="12"/>
        <v>0</v>
      </c>
      <c r="L21" s="133">
        <f t="shared" si="12"/>
        <v>0</v>
      </c>
      <c r="M21" s="133">
        <f t="shared" si="12"/>
        <v>0</v>
      </c>
      <c r="N21" s="133">
        <f t="shared" si="12"/>
        <v>0</v>
      </c>
      <c r="O21" s="133">
        <f t="shared" si="12"/>
        <v>0</v>
      </c>
      <c r="P21" s="133">
        <f t="shared" si="12"/>
        <v>0</v>
      </c>
      <c r="Q21" s="133">
        <f t="shared" si="12"/>
        <v>0</v>
      </c>
      <c r="R21" s="133">
        <f t="shared" si="12"/>
        <v>0</v>
      </c>
      <c r="S21" s="133">
        <f t="shared" si="12"/>
        <v>0</v>
      </c>
      <c r="T21" s="133">
        <f t="shared" si="12"/>
        <v>0</v>
      </c>
      <c r="U21" s="133">
        <f t="shared" si="12"/>
        <v>0</v>
      </c>
      <c r="V21" s="133">
        <f t="shared" si="12"/>
        <v>0</v>
      </c>
      <c r="W21" s="133">
        <f t="shared" si="12"/>
        <v>0</v>
      </c>
      <c r="X21" s="133">
        <f t="shared" si="12"/>
        <v>0</v>
      </c>
      <c r="Y21" s="133">
        <f t="shared" si="12"/>
        <v>0</v>
      </c>
      <c r="Z21" s="133">
        <f t="shared" si="12"/>
        <v>0</v>
      </c>
      <c r="AA21" s="133">
        <f t="shared" si="12"/>
        <v>0</v>
      </c>
      <c r="AB21" s="133">
        <f t="shared" si="12"/>
        <v>0</v>
      </c>
      <c r="AC21" s="133">
        <f t="shared" si="12"/>
        <v>0</v>
      </c>
      <c r="AD21" s="133">
        <f t="shared" si="12"/>
        <v>0</v>
      </c>
      <c r="AE21" s="133">
        <f t="shared" si="12"/>
        <v>0</v>
      </c>
      <c r="AF21" s="133">
        <f t="shared" si="12"/>
        <v>0</v>
      </c>
      <c r="AG21" s="133">
        <f t="shared" si="12"/>
        <v>0</v>
      </c>
    </row>
    <row r="22" spans="1:33" s="8" customFormat="1" x14ac:dyDescent="0.2">
      <c r="A22" s="132" t="s">
        <v>53</v>
      </c>
      <c r="B22" s="133">
        <f>'Datu ievade'!B156</f>
        <v>0</v>
      </c>
      <c r="C22" s="133">
        <f t="shared" ref="C22:AG22" si="13">IF(B22&gt;B11,B11,B22)</f>
        <v>0</v>
      </c>
      <c r="D22" s="133">
        <f t="shared" si="13"/>
        <v>0</v>
      </c>
      <c r="E22" s="133">
        <f t="shared" si="13"/>
        <v>0</v>
      </c>
      <c r="F22" s="652">
        <f t="shared" si="13"/>
        <v>0</v>
      </c>
      <c r="G22" s="133">
        <f t="shared" si="13"/>
        <v>0</v>
      </c>
      <c r="H22" s="133">
        <f t="shared" si="13"/>
        <v>0</v>
      </c>
      <c r="I22" s="133">
        <f t="shared" si="13"/>
        <v>0</v>
      </c>
      <c r="J22" s="133">
        <f t="shared" si="13"/>
        <v>0</v>
      </c>
      <c r="K22" s="133">
        <f t="shared" si="13"/>
        <v>0</v>
      </c>
      <c r="L22" s="133">
        <f t="shared" si="13"/>
        <v>0</v>
      </c>
      <c r="M22" s="133">
        <f t="shared" si="13"/>
        <v>0</v>
      </c>
      <c r="N22" s="133">
        <f t="shared" si="13"/>
        <v>0</v>
      </c>
      <c r="O22" s="133">
        <f t="shared" si="13"/>
        <v>0</v>
      </c>
      <c r="P22" s="133">
        <f t="shared" si="13"/>
        <v>0</v>
      </c>
      <c r="Q22" s="133">
        <f t="shared" si="13"/>
        <v>0</v>
      </c>
      <c r="R22" s="133">
        <f t="shared" si="13"/>
        <v>0</v>
      </c>
      <c r="S22" s="133">
        <f t="shared" si="13"/>
        <v>0</v>
      </c>
      <c r="T22" s="133">
        <f t="shared" si="13"/>
        <v>0</v>
      </c>
      <c r="U22" s="133">
        <f t="shared" si="13"/>
        <v>0</v>
      </c>
      <c r="V22" s="133">
        <f t="shared" si="13"/>
        <v>0</v>
      </c>
      <c r="W22" s="133">
        <f t="shared" si="13"/>
        <v>0</v>
      </c>
      <c r="X22" s="133">
        <f t="shared" si="13"/>
        <v>0</v>
      </c>
      <c r="Y22" s="133">
        <f t="shared" si="13"/>
        <v>0</v>
      </c>
      <c r="Z22" s="133">
        <f t="shared" si="13"/>
        <v>0</v>
      </c>
      <c r="AA22" s="133">
        <f t="shared" si="13"/>
        <v>0</v>
      </c>
      <c r="AB22" s="133">
        <f t="shared" si="13"/>
        <v>0</v>
      </c>
      <c r="AC22" s="133">
        <f t="shared" si="13"/>
        <v>0</v>
      </c>
      <c r="AD22" s="133">
        <f t="shared" si="13"/>
        <v>0</v>
      </c>
      <c r="AE22" s="133">
        <f t="shared" si="13"/>
        <v>0</v>
      </c>
      <c r="AF22" s="133">
        <f t="shared" si="13"/>
        <v>0</v>
      </c>
      <c r="AG22" s="133">
        <f t="shared" si="13"/>
        <v>0</v>
      </c>
    </row>
    <row r="23" spans="1:33" s="47" customFormat="1" ht="27" x14ac:dyDescent="0.25">
      <c r="A23" s="137" t="s">
        <v>56</v>
      </c>
      <c r="B23" s="138">
        <f>'Datu ievade'!B157</f>
        <v>0</v>
      </c>
      <c r="C23" s="134"/>
      <c r="D23" s="134"/>
      <c r="E23" s="134"/>
      <c r="F23" s="653"/>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row>
    <row r="24" spans="1:33" s="8" customFormat="1" x14ac:dyDescent="0.2">
      <c r="A24" s="125" t="s">
        <v>13</v>
      </c>
      <c r="B24" s="133">
        <f>'Datu ievade'!B158</f>
        <v>1600</v>
      </c>
      <c r="C24" s="133">
        <f t="shared" ref="C24:AG24" si="14">IF(B24&gt;B13,B13,B24)</f>
        <v>1600</v>
      </c>
      <c r="D24" s="133">
        <f t="shared" si="14"/>
        <v>1600</v>
      </c>
      <c r="E24" s="133">
        <f t="shared" si="14"/>
        <v>1600</v>
      </c>
      <c r="F24" s="652">
        <f t="shared" si="14"/>
        <v>1600</v>
      </c>
      <c r="G24" s="133">
        <f t="shared" si="14"/>
        <v>1600</v>
      </c>
      <c r="H24" s="133">
        <f t="shared" si="14"/>
        <v>1600</v>
      </c>
      <c r="I24" s="133">
        <f t="shared" si="14"/>
        <v>1600</v>
      </c>
      <c r="J24" s="133">
        <f t="shared" si="14"/>
        <v>1600</v>
      </c>
      <c r="K24" s="133">
        <f t="shared" si="14"/>
        <v>600</v>
      </c>
      <c r="L24" s="133">
        <f t="shared" si="14"/>
        <v>0</v>
      </c>
      <c r="M24" s="133">
        <f t="shared" si="14"/>
        <v>0</v>
      </c>
      <c r="N24" s="133">
        <f t="shared" si="14"/>
        <v>0</v>
      </c>
      <c r="O24" s="133">
        <f t="shared" si="14"/>
        <v>0</v>
      </c>
      <c r="P24" s="133">
        <f t="shared" si="14"/>
        <v>0</v>
      </c>
      <c r="Q24" s="133">
        <f t="shared" si="14"/>
        <v>0</v>
      </c>
      <c r="R24" s="133">
        <f t="shared" si="14"/>
        <v>0</v>
      </c>
      <c r="S24" s="133">
        <f t="shared" si="14"/>
        <v>0</v>
      </c>
      <c r="T24" s="133">
        <f t="shared" si="14"/>
        <v>0</v>
      </c>
      <c r="U24" s="133">
        <f t="shared" si="14"/>
        <v>0</v>
      </c>
      <c r="V24" s="133">
        <f t="shared" si="14"/>
        <v>0</v>
      </c>
      <c r="W24" s="133">
        <f t="shared" si="14"/>
        <v>0</v>
      </c>
      <c r="X24" s="133">
        <f t="shared" si="14"/>
        <v>0</v>
      </c>
      <c r="Y24" s="133">
        <f t="shared" si="14"/>
        <v>0</v>
      </c>
      <c r="Z24" s="133">
        <f t="shared" si="14"/>
        <v>0</v>
      </c>
      <c r="AA24" s="133">
        <f t="shared" si="14"/>
        <v>0</v>
      </c>
      <c r="AB24" s="133">
        <f t="shared" si="14"/>
        <v>0</v>
      </c>
      <c r="AC24" s="133">
        <f t="shared" si="14"/>
        <v>0</v>
      </c>
      <c r="AD24" s="133">
        <f t="shared" si="14"/>
        <v>0</v>
      </c>
      <c r="AE24" s="133">
        <f t="shared" si="14"/>
        <v>0</v>
      </c>
      <c r="AF24" s="133">
        <f t="shared" si="14"/>
        <v>0</v>
      </c>
      <c r="AG24" s="133">
        <f t="shared" si="14"/>
        <v>0</v>
      </c>
    </row>
    <row r="25" spans="1:33" s="8" customFormat="1" x14ac:dyDescent="0.2">
      <c r="A25" s="125" t="s">
        <v>14</v>
      </c>
      <c r="B25" s="133">
        <f>'Datu ievade'!B159</f>
        <v>1100</v>
      </c>
      <c r="C25" s="133">
        <f t="shared" ref="C25:AG25" si="15">IF(B25&gt;B14,B14,B25)</f>
        <v>1100</v>
      </c>
      <c r="D25" s="133">
        <f t="shared" si="15"/>
        <v>400</v>
      </c>
      <c r="E25" s="133">
        <f t="shared" si="15"/>
        <v>0</v>
      </c>
      <c r="F25" s="652">
        <f t="shared" si="15"/>
        <v>0</v>
      </c>
      <c r="G25" s="133">
        <f t="shared" si="15"/>
        <v>0</v>
      </c>
      <c r="H25" s="133">
        <f t="shared" si="15"/>
        <v>0</v>
      </c>
      <c r="I25" s="133">
        <f t="shared" si="15"/>
        <v>0</v>
      </c>
      <c r="J25" s="133">
        <f t="shared" si="15"/>
        <v>0</v>
      </c>
      <c r="K25" s="133">
        <f t="shared" si="15"/>
        <v>0</v>
      </c>
      <c r="L25" s="133">
        <f t="shared" si="15"/>
        <v>0</v>
      </c>
      <c r="M25" s="133">
        <f t="shared" si="15"/>
        <v>0</v>
      </c>
      <c r="N25" s="133">
        <f t="shared" si="15"/>
        <v>0</v>
      </c>
      <c r="O25" s="133">
        <f t="shared" si="15"/>
        <v>0</v>
      </c>
      <c r="P25" s="133">
        <f t="shared" si="15"/>
        <v>0</v>
      </c>
      <c r="Q25" s="133">
        <f t="shared" si="15"/>
        <v>0</v>
      </c>
      <c r="R25" s="133">
        <f t="shared" si="15"/>
        <v>0</v>
      </c>
      <c r="S25" s="133">
        <f t="shared" si="15"/>
        <v>0</v>
      </c>
      <c r="T25" s="133">
        <f t="shared" si="15"/>
        <v>0</v>
      </c>
      <c r="U25" s="133">
        <f t="shared" si="15"/>
        <v>0</v>
      </c>
      <c r="V25" s="133">
        <f t="shared" si="15"/>
        <v>0</v>
      </c>
      <c r="W25" s="133">
        <f t="shared" si="15"/>
        <v>0</v>
      </c>
      <c r="X25" s="133">
        <f t="shared" si="15"/>
        <v>0</v>
      </c>
      <c r="Y25" s="133">
        <f t="shared" si="15"/>
        <v>0</v>
      </c>
      <c r="Z25" s="133">
        <f t="shared" si="15"/>
        <v>0</v>
      </c>
      <c r="AA25" s="133">
        <f t="shared" si="15"/>
        <v>0</v>
      </c>
      <c r="AB25" s="133">
        <f t="shared" si="15"/>
        <v>0</v>
      </c>
      <c r="AC25" s="133">
        <f t="shared" si="15"/>
        <v>0</v>
      </c>
      <c r="AD25" s="133">
        <f t="shared" si="15"/>
        <v>0</v>
      </c>
      <c r="AE25" s="133">
        <f t="shared" si="15"/>
        <v>0</v>
      </c>
      <c r="AF25" s="133">
        <f t="shared" si="15"/>
        <v>0</v>
      </c>
      <c r="AG25" s="133">
        <f t="shared" si="15"/>
        <v>0</v>
      </c>
    </row>
    <row r="26" spans="1:33" s="8" customFormat="1" x14ac:dyDescent="0.2">
      <c r="A26" s="125" t="s">
        <v>15</v>
      </c>
      <c r="B26" s="133">
        <f>'Datu ievade'!B160</f>
        <v>0</v>
      </c>
      <c r="C26" s="133">
        <f t="shared" ref="C26:AG26" si="16">IF(B26&gt;B15,B15,B26)</f>
        <v>0</v>
      </c>
      <c r="D26" s="133">
        <f t="shared" si="16"/>
        <v>0</v>
      </c>
      <c r="E26" s="133">
        <f t="shared" si="16"/>
        <v>0</v>
      </c>
      <c r="F26" s="652">
        <f t="shared" si="16"/>
        <v>0</v>
      </c>
      <c r="G26" s="133">
        <f t="shared" si="16"/>
        <v>0</v>
      </c>
      <c r="H26" s="133">
        <f t="shared" si="16"/>
        <v>0</v>
      </c>
      <c r="I26" s="133">
        <f t="shared" si="16"/>
        <v>0</v>
      </c>
      <c r="J26" s="133">
        <f t="shared" si="16"/>
        <v>0</v>
      </c>
      <c r="K26" s="133">
        <f t="shared" si="16"/>
        <v>0</v>
      </c>
      <c r="L26" s="133">
        <f t="shared" si="16"/>
        <v>0</v>
      </c>
      <c r="M26" s="133">
        <f t="shared" si="16"/>
        <v>0</v>
      </c>
      <c r="N26" s="133">
        <f t="shared" si="16"/>
        <v>0</v>
      </c>
      <c r="O26" s="133">
        <f t="shared" si="16"/>
        <v>0</v>
      </c>
      <c r="P26" s="133">
        <f t="shared" si="16"/>
        <v>0</v>
      </c>
      <c r="Q26" s="133">
        <f t="shared" si="16"/>
        <v>0</v>
      </c>
      <c r="R26" s="133">
        <f t="shared" si="16"/>
        <v>0</v>
      </c>
      <c r="S26" s="133">
        <f t="shared" si="16"/>
        <v>0</v>
      </c>
      <c r="T26" s="133">
        <f t="shared" si="16"/>
        <v>0</v>
      </c>
      <c r="U26" s="133">
        <f t="shared" si="16"/>
        <v>0</v>
      </c>
      <c r="V26" s="133">
        <f t="shared" si="16"/>
        <v>0</v>
      </c>
      <c r="W26" s="133">
        <f t="shared" si="16"/>
        <v>0</v>
      </c>
      <c r="X26" s="133">
        <f t="shared" si="16"/>
        <v>0</v>
      </c>
      <c r="Y26" s="133">
        <f t="shared" si="16"/>
        <v>0</v>
      </c>
      <c r="Z26" s="133">
        <f t="shared" si="16"/>
        <v>0</v>
      </c>
      <c r="AA26" s="133">
        <f t="shared" si="16"/>
        <v>0</v>
      </c>
      <c r="AB26" s="133">
        <f t="shared" si="16"/>
        <v>0</v>
      </c>
      <c r="AC26" s="133">
        <f t="shared" si="16"/>
        <v>0</v>
      </c>
      <c r="AD26" s="133">
        <f t="shared" si="16"/>
        <v>0</v>
      </c>
      <c r="AE26" s="133">
        <f t="shared" si="16"/>
        <v>0</v>
      </c>
      <c r="AF26" s="133">
        <f t="shared" si="16"/>
        <v>0</v>
      </c>
      <c r="AG26" s="133">
        <f t="shared" si="16"/>
        <v>0</v>
      </c>
    </row>
    <row r="27" spans="1:33" s="8" customFormat="1" x14ac:dyDescent="0.2">
      <c r="A27" s="125" t="s">
        <v>53</v>
      </c>
      <c r="B27" s="133">
        <f>'Datu ievade'!B161</f>
        <v>0</v>
      </c>
      <c r="C27" s="133">
        <f t="shared" ref="C27:AG27" si="17">IF(B27&gt;B16,B16,B27)</f>
        <v>0</v>
      </c>
      <c r="D27" s="133">
        <f t="shared" si="17"/>
        <v>0</v>
      </c>
      <c r="E27" s="133">
        <f t="shared" si="17"/>
        <v>0</v>
      </c>
      <c r="F27" s="652">
        <f t="shared" si="17"/>
        <v>0</v>
      </c>
      <c r="G27" s="133">
        <f t="shared" si="17"/>
        <v>0</v>
      </c>
      <c r="H27" s="133">
        <f t="shared" si="17"/>
        <v>0</v>
      </c>
      <c r="I27" s="133">
        <f t="shared" si="17"/>
        <v>0</v>
      </c>
      <c r="J27" s="133">
        <f t="shared" si="17"/>
        <v>0</v>
      </c>
      <c r="K27" s="133">
        <f t="shared" si="17"/>
        <v>0</v>
      </c>
      <c r="L27" s="133">
        <f t="shared" si="17"/>
        <v>0</v>
      </c>
      <c r="M27" s="133">
        <f t="shared" si="17"/>
        <v>0</v>
      </c>
      <c r="N27" s="133">
        <f t="shared" si="17"/>
        <v>0</v>
      </c>
      <c r="O27" s="133">
        <f t="shared" si="17"/>
        <v>0</v>
      </c>
      <c r="P27" s="133">
        <f t="shared" si="17"/>
        <v>0</v>
      </c>
      <c r="Q27" s="133">
        <f t="shared" si="17"/>
        <v>0</v>
      </c>
      <c r="R27" s="133">
        <f t="shared" si="17"/>
        <v>0</v>
      </c>
      <c r="S27" s="133">
        <f t="shared" si="17"/>
        <v>0</v>
      </c>
      <c r="T27" s="133">
        <f t="shared" si="17"/>
        <v>0</v>
      </c>
      <c r="U27" s="133">
        <f t="shared" si="17"/>
        <v>0</v>
      </c>
      <c r="V27" s="133">
        <f t="shared" si="17"/>
        <v>0</v>
      </c>
      <c r="W27" s="133">
        <f t="shared" si="17"/>
        <v>0</v>
      </c>
      <c r="X27" s="133">
        <f t="shared" si="17"/>
        <v>0</v>
      </c>
      <c r="Y27" s="133">
        <f t="shared" si="17"/>
        <v>0</v>
      </c>
      <c r="Z27" s="133">
        <f t="shared" si="17"/>
        <v>0</v>
      </c>
      <c r="AA27" s="133">
        <f t="shared" si="17"/>
        <v>0</v>
      </c>
      <c r="AB27" s="133">
        <f t="shared" si="17"/>
        <v>0</v>
      </c>
      <c r="AC27" s="133">
        <f t="shared" si="17"/>
        <v>0</v>
      </c>
      <c r="AD27" s="133">
        <f t="shared" si="17"/>
        <v>0</v>
      </c>
      <c r="AE27" s="133">
        <f t="shared" si="17"/>
        <v>0</v>
      </c>
      <c r="AF27" s="133">
        <f t="shared" si="17"/>
        <v>0</v>
      </c>
      <c r="AG27" s="133">
        <f t="shared" si="17"/>
        <v>0</v>
      </c>
    </row>
    <row r="28" spans="1:33" s="215" customFormat="1" x14ac:dyDescent="0.2">
      <c r="A28" s="344"/>
      <c r="B28" s="308"/>
      <c r="C28" s="308"/>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row>
    <row r="29" spans="1:33" s="215" customFormat="1" x14ac:dyDescent="0.2">
      <c r="A29" s="344"/>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row>
    <row r="30" spans="1:33" s="215" customFormat="1" x14ac:dyDescent="0.2">
      <c r="A30" s="344"/>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row>
    <row r="31" spans="1:33" x14ac:dyDescent="0.2">
      <c r="A31" s="117"/>
      <c r="B31" s="118"/>
      <c r="C31" s="118"/>
      <c r="D31" s="118"/>
      <c r="E31" s="100"/>
      <c r="F31" s="299"/>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row>
    <row r="32" spans="1:33" s="215" customFormat="1" ht="23.85" customHeight="1" x14ac:dyDescent="0.2">
      <c r="A32" s="298" t="s">
        <v>199</v>
      </c>
      <c r="B32" s="299"/>
      <c r="C32" s="299"/>
      <c r="D32" s="299"/>
      <c r="E32" s="299"/>
      <c r="F32" s="299"/>
      <c r="G32" s="299"/>
      <c r="H32" s="299"/>
      <c r="I32" s="299"/>
      <c r="J32" s="299"/>
      <c r="K32" s="299"/>
      <c r="L32" s="299"/>
      <c r="M32" s="299"/>
      <c r="N32" s="299"/>
      <c r="O32" s="299" t="s">
        <v>25</v>
      </c>
      <c r="P32" s="299"/>
      <c r="Q32" s="299"/>
      <c r="R32" s="299"/>
      <c r="S32" s="299"/>
      <c r="T32" s="299"/>
      <c r="U32" s="299"/>
      <c r="V32" s="299"/>
      <c r="W32" s="299"/>
      <c r="X32" s="299"/>
      <c r="Y32" s="299"/>
      <c r="Z32" s="299"/>
      <c r="AA32" s="299"/>
      <c r="AB32" s="299"/>
      <c r="AC32" s="299"/>
      <c r="AD32" s="299"/>
      <c r="AE32" s="299"/>
      <c r="AF32" s="299"/>
      <c r="AG32" s="299"/>
    </row>
    <row r="33" spans="1:33" s="215" customFormat="1" x14ac:dyDescent="0.2">
      <c r="A33" s="300"/>
      <c r="B33" s="301">
        <f>Aprekini!B5</f>
        <v>2012</v>
      </c>
      <c r="C33" s="301">
        <f t="shared" ref="C33:AG33" si="18">B33+1</f>
        <v>2013</v>
      </c>
      <c r="D33" s="301">
        <f t="shared" si="18"/>
        <v>2014</v>
      </c>
      <c r="E33" s="301">
        <f t="shared" si="18"/>
        <v>2015</v>
      </c>
      <c r="F33" s="301">
        <f t="shared" si="18"/>
        <v>2016</v>
      </c>
      <c r="G33" s="301">
        <f t="shared" si="18"/>
        <v>2017</v>
      </c>
      <c r="H33" s="301">
        <f t="shared" si="18"/>
        <v>2018</v>
      </c>
      <c r="I33" s="301">
        <f t="shared" si="18"/>
        <v>2019</v>
      </c>
      <c r="J33" s="301">
        <f t="shared" si="18"/>
        <v>2020</v>
      </c>
      <c r="K33" s="301">
        <f t="shared" si="18"/>
        <v>2021</v>
      </c>
      <c r="L33" s="301">
        <f t="shared" si="18"/>
        <v>2022</v>
      </c>
      <c r="M33" s="301">
        <f t="shared" si="18"/>
        <v>2023</v>
      </c>
      <c r="N33" s="301">
        <f t="shared" si="18"/>
        <v>2024</v>
      </c>
      <c r="O33" s="301">
        <f t="shared" si="18"/>
        <v>2025</v>
      </c>
      <c r="P33" s="301">
        <f t="shared" si="18"/>
        <v>2026</v>
      </c>
      <c r="Q33" s="301">
        <f t="shared" si="18"/>
        <v>2027</v>
      </c>
      <c r="R33" s="301">
        <f t="shared" si="18"/>
        <v>2028</v>
      </c>
      <c r="S33" s="301">
        <f t="shared" si="18"/>
        <v>2029</v>
      </c>
      <c r="T33" s="301">
        <f t="shared" si="18"/>
        <v>2030</v>
      </c>
      <c r="U33" s="301">
        <f t="shared" si="18"/>
        <v>2031</v>
      </c>
      <c r="V33" s="301">
        <f t="shared" si="18"/>
        <v>2032</v>
      </c>
      <c r="W33" s="301">
        <f t="shared" si="18"/>
        <v>2033</v>
      </c>
      <c r="X33" s="301">
        <f t="shared" si="18"/>
        <v>2034</v>
      </c>
      <c r="Y33" s="301">
        <f t="shared" si="18"/>
        <v>2035</v>
      </c>
      <c r="Z33" s="301">
        <f t="shared" si="18"/>
        <v>2036</v>
      </c>
      <c r="AA33" s="301">
        <f t="shared" si="18"/>
        <v>2037</v>
      </c>
      <c r="AB33" s="301">
        <f t="shared" si="18"/>
        <v>2038</v>
      </c>
      <c r="AC33" s="301">
        <f t="shared" si="18"/>
        <v>2039</v>
      </c>
      <c r="AD33" s="301">
        <f t="shared" si="18"/>
        <v>2040</v>
      </c>
      <c r="AE33" s="301">
        <f t="shared" si="18"/>
        <v>2041</v>
      </c>
      <c r="AF33" s="301">
        <f t="shared" si="18"/>
        <v>2042</v>
      </c>
      <c r="AG33" s="301">
        <f t="shared" si="18"/>
        <v>2043</v>
      </c>
    </row>
    <row r="34" spans="1:33" s="215" customFormat="1" x14ac:dyDescent="0.2">
      <c r="A34" s="302" t="s">
        <v>52</v>
      </c>
      <c r="B34" s="303"/>
      <c r="C34" s="303"/>
      <c r="D34" s="303"/>
      <c r="E34" s="303"/>
      <c r="F34" s="303"/>
      <c r="G34" s="303"/>
      <c r="H34" s="303"/>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row>
    <row r="35" spans="1:33" s="215" customFormat="1" ht="13.5" x14ac:dyDescent="0.2">
      <c r="A35" s="305" t="s">
        <v>200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row>
    <row r="36" spans="1:33" s="215" customFormat="1" x14ac:dyDescent="0.2">
      <c r="A36" s="307" t="s">
        <v>13</v>
      </c>
      <c r="B36" s="304"/>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row>
    <row r="37" spans="1:33" s="215" customFormat="1" x14ac:dyDescent="0.2">
      <c r="A37" s="212" t="s">
        <v>201</v>
      </c>
      <c r="B37" s="308">
        <f>'Datu ievade'!B63</f>
        <v>0</v>
      </c>
      <c r="C37" s="308">
        <f>'Datu ievade'!C63+B37</f>
        <v>107100</v>
      </c>
      <c r="D37" s="308">
        <f>'Datu ievade'!D63+C37</f>
        <v>127900</v>
      </c>
      <c r="E37" s="308">
        <f>'Datu ievade'!E63+D37</f>
        <v>127900</v>
      </c>
      <c r="F37" s="308">
        <f>'Datu ievade'!F63+E37</f>
        <v>127900</v>
      </c>
      <c r="G37" s="308">
        <f>'Datu ievade'!G63+F37</f>
        <v>127900</v>
      </c>
      <c r="H37" s="308">
        <f>'Datu ievade'!H63+G37</f>
        <v>127900</v>
      </c>
      <c r="I37" s="308">
        <f>'Datu ievade'!I63+H37</f>
        <v>127900</v>
      </c>
      <c r="J37" s="308">
        <f>'Datu ievade'!J63+I37</f>
        <v>127900</v>
      </c>
      <c r="K37" s="308">
        <f>'Datu ievade'!K63+J37</f>
        <v>127900</v>
      </c>
      <c r="L37" s="308">
        <f>'Datu ievade'!L63+K37</f>
        <v>127900</v>
      </c>
      <c r="M37" s="308">
        <f>'Datu ievade'!M63+L37</f>
        <v>127900</v>
      </c>
      <c r="N37" s="308">
        <f>'Datu ievade'!N63+M37</f>
        <v>127900</v>
      </c>
      <c r="O37" s="308">
        <f>'Datu ievade'!O63+N37</f>
        <v>127900</v>
      </c>
      <c r="P37" s="308">
        <f>'Datu ievade'!P63+O37</f>
        <v>127900</v>
      </c>
      <c r="Q37" s="308">
        <f>'Datu ievade'!Q63+P37</f>
        <v>127900</v>
      </c>
      <c r="R37" s="308">
        <f>'Datu ievade'!R63+Q37</f>
        <v>127900</v>
      </c>
      <c r="S37" s="308">
        <f>'Datu ievade'!S63+R37</f>
        <v>127900</v>
      </c>
      <c r="T37" s="308">
        <f>'Datu ievade'!T63+S37</f>
        <v>127900</v>
      </c>
      <c r="U37" s="308">
        <f>'Datu ievade'!U63+T37</f>
        <v>127900</v>
      </c>
      <c r="V37" s="308">
        <f>'Datu ievade'!V63+U37</f>
        <v>127900</v>
      </c>
      <c r="W37" s="308">
        <f>'Datu ievade'!W63+V37</f>
        <v>127900</v>
      </c>
      <c r="X37" s="308">
        <f>'Datu ievade'!X63+W37</f>
        <v>127900</v>
      </c>
      <c r="Y37" s="308">
        <f>'Datu ievade'!Y63+X37</f>
        <v>127900</v>
      </c>
      <c r="Z37" s="308">
        <f>'Datu ievade'!Z63+Y37</f>
        <v>127900</v>
      </c>
      <c r="AA37" s="308">
        <f>'Datu ievade'!AA63+Z37</f>
        <v>127900</v>
      </c>
      <c r="AB37" s="308">
        <f>'Datu ievade'!AB63+AA37</f>
        <v>127900</v>
      </c>
      <c r="AC37" s="308">
        <f>'Datu ievade'!AC63+AB37</f>
        <v>127900</v>
      </c>
      <c r="AD37" s="308">
        <f>'Datu ievade'!AD63+AC37</f>
        <v>127900</v>
      </c>
      <c r="AE37" s="308">
        <f>'Datu ievade'!AE63+AD37</f>
        <v>127900</v>
      </c>
      <c r="AF37" s="308">
        <f>'Datu ievade'!AF63+AE37</f>
        <v>127900</v>
      </c>
      <c r="AG37" s="308">
        <f>'Datu ievade'!AG63+AF37</f>
        <v>127900</v>
      </c>
    </row>
    <row r="38" spans="1:33" s="215" customFormat="1" x14ac:dyDescent="0.2">
      <c r="A38" s="212" t="s">
        <v>202</v>
      </c>
      <c r="B38" s="309">
        <f>1/'Datu ievade'!$B$23</f>
        <v>0.02</v>
      </c>
      <c r="C38" s="309">
        <f>1/'Datu ievade'!$B$23</f>
        <v>0.02</v>
      </c>
      <c r="D38" s="309">
        <f>1/'Datu ievade'!$B$23</f>
        <v>0.02</v>
      </c>
      <c r="E38" s="309">
        <f>1/'Datu ievade'!$B$23</f>
        <v>0.02</v>
      </c>
      <c r="F38" s="309">
        <f>1/'Datu ievade'!$B$23</f>
        <v>0.02</v>
      </c>
      <c r="G38" s="309">
        <f>1/'Datu ievade'!$B$23</f>
        <v>0.02</v>
      </c>
      <c r="H38" s="309">
        <f>1/'Datu ievade'!$B$23</f>
        <v>0.02</v>
      </c>
      <c r="I38" s="309">
        <f>1/'Datu ievade'!$B$23</f>
        <v>0.02</v>
      </c>
      <c r="J38" s="309">
        <f>1/'Datu ievade'!$B$23</f>
        <v>0.02</v>
      </c>
      <c r="K38" s="309">
        <f>1/'Datu ievade'!$B$23</f>
        <v>0.02</v>
      </c>
      <c r="L38" s="309">
        <f>1/'Datu ievade'!$B$23</f>
        <v>0.02</v>
      </c>
      <c r="M38" s="309">
        <f>1/'Datu ievade'!$B$23</f>
        <v>0.02</v>
      </c>
      <c r="N38" s="309">
        <f>1/'Datu ievade'!$B$23</f>
        <v>0.02</v>
      </c>
      <c r="O38" s="309">
        <f>1/'Datu ievade'!$B$23</f>
        <v>0.02</v>
      </c>
      <c r="P38" s="309">
        <f>1/'Datu ievade'!$B$23</f>
        <v>0.02</v>
      </c>
      <c r="Q38" s="309">
        <f>1/'Datu ievade'!$B$23</f>
        <v>0.02</v>
      </c>
      <c r="R38" s="309">
        <f>1/'Datu ievade'!$B$23</f>
        <v>0.02</v>
      </c>
      <c r="S38" s="309">
        <f>1/'Datu ievade'!$B$23</f>
        <v>0.02</v>
      </c>
      <c r="T38" s="309">
        <f>1/'Datu ievade'!$B$23</f>
        <v>0.02</v>
      </c>
      <c r="U38" s="309">
        <f>1/'Datu ievade'!$B$23</f>
        <v>0.02</v>
      </c>
      <c r="V38" s="309">
        <f>1/'Datu ievade'!$B$23</f>
        <v>0.02</v>
      </c>
      <c r="W38" s="309">
        <f>1/'Datu ievade'!$B$23</f>
        <v>0.02</v>
      </c>
      <c r="X38" s="309">
        <f>1/'Datu ievade'!$B$23</f>
        <v>0.02</v>
      </c>
      <c r="Y38" s="309">
        <f>1/'Datu ievade'!$B$23</f>
        <v>0.02</v>
      </c>
      <c r="Z38" s="309">
        <f>1/'Datu ievade'!$B$23</f>
        <v>0.02</v>
      </c>
      <c r="AA38" s="309">
        <f>1/'Datu ievade'!$B$23</f>
        <v>0.02</v>
      </c>
      <c r="AB38" s="309">
        <f>1/'Datu ievade'!$B$23</f>
        <v>0.02</v>
      </c>
      <c r="AC38" s="309">
        <f>1/'Datu ievade'!$B$23</f>
        <v>0.02</v>
      </c>
      <c r="AD38" s="309">
        <f>1/'Datu ievade'!$B$23</f>
        <v>0.02</v>
      </c>
      <c r="AE38" s="309">
        <f>1/'Datu ievade'!$B$23</f>
        <v>0.02</v>
      </c>
      <c r="AF38" s="309">
        <f>1/'Datu ievade'!$B$23</f>
        <v>0.02</v>
      </c>
      <c r="AG38" s="309">
        <f>1/'Datu ievade'!$B$23</f>
        <v>0.02</v>
      </c>
    </row>
    <row r="39" spans="1:33" s="215" customFormat="1" x14ac:dyDescent="0.2">
      <c r="A39" s="212" t="s">
        <v>203</v>
      </c>
      <c r="B39" s="310">
        <v>0</v>
      </c>
      <c r="C39" s="308">
        <f t="shared" ref="C39:AG39" si="19">IF(B41&gt;0,IF(C37-B37&gt;0,0,C38*C37),0)</f>
        <v>0</v>
      </c>
      <c r="D39" s="308">
        <f t="shared" si="19"/>
        <v>0</v>
      </c>
      <c r="E39" s="308">
        <f t="shared" si="19"/>
        <v>2558</v>
      </c>
      <c r="F39" s="308">
        <f t="shared" si="19"/>
        <v>2558</v>
      </c>
      <c r="G39" s="308">
        <f t="shared" si="19"/>
        <v>2558</v>
      </c>
      <c r="H39" s="308">
        <f t="shared" si="19"/>
        <v>2558</v>
      </c>
      <c r="I39" s="308">
        <f t="shared" si="19"/>
        <v>2558</v>
      </c>
      <c r="J39" s="308">
        <f t="shared" si="19"/>
        <v>2558</v>
      </c>
      <c r="K39" s="308">
        <f t="shared" si="19"/>
        <v>2558</v>
      </c>
      <c r="L39" s="308">
        <f t="shared" si="19"/>
        <v>2558</v>
      </c>
      <c r="M39" s="308">
        <f t="shared" si="19"/>
        <v>2558</v>
      </c>
      <c r="N39" s="308">
        <f t="shared" si="19"/>
        <v>2558</v>
      </c>
      <c r="O39" s="308">
        <f t="shared" si="19"/>
        <v>2558</v>
      </c>
      <c r="P39" s="308">
        <f t="shared" si="19"/>
        <v>2558</v>
      </c>
      <c r="Q39" s="308">
        <f t="shared" si="19"/>
        <v>2558</v>
      </c>
      <c r="R39" s="308">
        <f t="shared" si="19"/>
        <v>2558</v>
      </c>
      <c r="S39" s="308">
        <f t="shared" si="19"/>
        <v>2558</v>
      </c>
      <c r="T39" s="308">
        <f t="shared" si="19"/>
        <v>2558</v>
      </c>
      <c r="U39" s="308">
        <f t="shared" si="19"/>
        <v>2558</v>
      </c>
      <c r="V39" s="308">
        <f t="shared" si="19"/>
        <v>2558</v>
      </c>
      <c r="W39" s="308">
        <f t="shared" si="19"/>
        <v>2558</v>
      </c>
      <c r="X39" s="308">
        <f t="shared" si="19"/>
        <v>2558</v>
      </c>
      <c r="Y39" s="308">
        <f t="shared" si="19"/>
        <v>2558</v>
      </c>
      <c r="Z39" s="308">
        <f t="shared" si="19"/>
        <v>2558</v>
      </c>
      <c r="AA39" s="308">
        <f t="shared" si="19"/>
        <v>2558</v>
      </c>
      <c r="AB39" s="308">
        <f t="shared" si="19"/>
        <v>2558</v>
      </c>
      <c r="AC39" s="308">
        <f t="shared" si="19"/>
        <v>2558</v>
      </c>
      <c r="AD39" s="308">
        <f t="shared" si="19"/>
        <v>2558</v>
      </c>
      <c r="AE39" s="308">
        <f t="shared" si="19"/>
        <v>2558</v>
      </c>
      <c r="AF39" s="308">
        <f t="shared" si="19"/>
        <v>2558</v>
      </c>
      <c r="AG39" s="308">
        <f t="shared" si="19"/>
        <v>2558</v>
      </c>
    </row>
    <row r="40" spans="1:33" s="215" customFormat="1" x14ac:dyDescent="0.2">
      <c r="A40" s="212" t="s">
        <v>204</v>
      </c>
      <c r="B40" s="308">
        <f>B39</f>
        <v>0</v>
      </c>
      <c r="C40" s="308">
        <f t="shared" ref="C40:AG40" si="20">C39+B40</f>
        <v>0</v>
      </c>
      <c r="D40" s="308">
        <f t="shared" si="20"/>
        <v>0</v>
      </c>
      <c r="E40" s="308">
        <f t="shared" si="20"/>
        <v>2558</v>
      </c>
      <c r="F40" s="308">
        <f t="shared" si="20"/>
        <v>5116</v>
      </c>
      <c r="G40" s="308">
        <f t="shared" si="20"/>
        <v>7674</v>
      </c>
      <c r="H40" s="308">
        <f t="shared" si="20"/>
        <v>10232</v>
      </c>
      <c r="I40" s="308">
        <f t="shared" si="20"/>
        <v>12790</v>
      </c>
      <c r="J40" s="308">
        <f t="shared" si="20"/>
        <v>15348</v>
      </c>
      <c r="K40" s="308">
        <f t="shared" si="20"/>
        <v>17906</v>
      </c>
      <c r="L40" s="308">
        <f t="shared" si="20"/>
        <v>20464</v>
      </c>
      <c r="M40" s="308">
        <f t="shared" si="20"/>
        <v>23022</v>
      </c>
      <c r="N40" s="308">
        <f t="shared" si="20"/>
        <v>25580</v>
      </c>
      <c r="O40" s="308">
        <f t="shared" si="20"/>
        <v>28138</v>
      </c>
      <c r="P40" s="308">
        <f t="shared" si="20"/>
        <v>30696</v>
      </c>
      <c r="Q40" s="308">
        <f t="shared" si="20"/>
        <v>33254</v>
      </c>
      <c r="R40" s="308">
        <f t="shared" si="20"/>
        <v>35812</v>
      </c>
      <c r="S40" s="308">
        <f t="shared" si="20"/>
        <v>38370</v>
      </c>
      <c r="T40" s="308">
        <f t="shared" si="20"/>
        <v>40928</v>
      </c>
      <c r="U40" s="308">
        <f t="shared" si="20"/>
        <v>43486</v>
      </c>
      <c r="V40" s="308">
        <f t="shared" si="20"/>
        <v>46044</v>
      </c>
      <c r="W40" s="308">
        <f t="shared" si="20"/>
        <v>48602</v>
      </c>
      <c r="X40" s="308">
        <f t="shared" si="20"/>
        <v>51160</v>
      </c>
      <c r="Y40" s="308">
        <f t="shared" si="20"/>
        <v>53718</v>
      </c>
      <c r="Z40" s="308">
        <f t="shared" si="20"/>
        <v>56276</v>
      </c>
      <c r="AA40" s="308">
        <f t="shared" si="20"/>
        <v>58834</v>
      </c>
      <c r="AB40" s="308">
        <f t="shared" si="20"/>
        <v>61392</v>
      </c>
      <c r="AC40" s="308">
        <f t="shared" si="20"/>
        <v>63950</v>
      </c>
      <c r="AD40" s="308">
        <f t="shared" si="20"/>
        <v>66508</v>
      </c>
      <c r="AE40" s="308">
        <f t="shared" si="20"/>
        <v>69066</v>
      </c>
      <c r="AF40" s="308">
        <f t="shared" si="20"/>
        <v>71624</v>
      </c>
      <c r="AG40" s="308">
        <f t="shared" si="20"/>
        <v>74182</v>
      </c>
    </row>
    <row r="41" spans="1:33" s="215" customFormat="1" x14ac:dyDescent="0.2">
      <c r="A41" s="212" t="s">
        <v>205</v>
      </c>
      <c r="B41" s="308">
        <f t="shared" ref="B41:AG41" si="21">ROUND(IF(B37-B40&gt;0,B37-B40,0),0)</f>
        <v>0</v>
      </c>
      <c r="C41" s="308">
        <f t="shared" si="21"/>
        <v>107100</v>
      </c>
      <c r="D41" s="308">
        <f t="shared" si="21"/>
        <v>127900</v>
      </c>
      <c r="E41" s="308">
        <f t="shared" si="21"/>
        <v>125342</v>
      </c>
      <c r="F41" s="308">
        <f t="shared" si="21"/>
        <v>122784</v>
      </c>
      <c r="G41" s="308">
        <f t="shared" si="21"/>
        <v>120226</v>
      </c>
      <c r="H41" s="308">
        <f t="shared" si="21"/>
        <v>117668</v>
      </c>
      <c r="I41" s="308">
        <f t="shared" si="21"/>
        <v>115110</v>
      </c>
      <c r="J41" s="308">
        <f t="shared" si="21"/>
        <v>112552</v>
      </c>
      <c r="K41" s="308">
        <f t="shared" si="21"/>
        <v>109994</v>
      </c>
      <c r="L41" s="308">
        <f t="shared" si="21"/>
        <v>107436</v>
      </c>
      <c r="M41" s="308">
        <f t="shared" si="21"/>
        <v>104878</v>
      </c>
      <c r="N41" s="308">
        <f t="shared" si="21"/>
        <v>102320</v>
      </c>
      <c r="O41" s="308">
        <f t="shared" si="21"/>
        <v>99762</v>
      </c>
      <c r="P41" s="308">
        <f t="shared" si="21"/>
        <v>97204</v>
      </c>
      <c r="Q41" s="308">
        <f t="shared" si="21"/>
        <v>94646</v>
      </c>
      <c r="R41" s="308">
        <f t="shared" si="21"/>
        <v>92088</v>
      </c>
      <c r="S41" s="308">
        <f t="shared" si="21"/>
        <v>89530</v>
      </c>
      <c r="T41" s="308">
        <f t="shared" si="21"/>
        <v>86972</v>
      </c>
      <c r="U41" s="308">
        <f t="shared" si="21"/>
        <v>84414</v>
      </c>
      <c r="V41" s="308">
        <f t="shared" si="21"/>
        <v>81856</v>
      </c>
      <c r="W41" s="308">
        <f t="shared" si="21"/>
        <v>79298</v>
      </c>
      <c r="X41" s="308">
        <f t="shared" si="21"/>
        <v>76740</v>
      </c>
      <c r="Y41" s="308">
        <f t="shared" si="21"/>
        <v>74182</v>
      </c>
      <c r="Z41" s="308">
        <f t="shared" si="21"/>
        <v>71624</v>
      </c>
      <c r="AA41" s="308">
        <f t="shared" si="21"/>
        <v>69066</v>
      </c>
      <c r="AB41" s="308">
        <f t="shared" si="21"/>
        <v>66508</v>
      </c>
      <c r="AC41" s="308">
        <f t="shared" si="21"/>
        <v>63950</v>
      </c>
      <c r="AD41" s="308">
        <f t="shared" si="21"/>
        <v>61392</v>
      </c>
      <c r="AE41" s="308">
        <f t="shared" si="21"/>
        <v>58834</v>
      </c>
      <c r="AF41" s="308">
        <f t="shared" si="21"/>
        <v>56276</v>
      </c>
      <c r="AG41" s="308">
        <f t="shared" si="21"/>
        <v>53718</v>
      </c>
    </row>
    <row r="42" spans="1:33" s="215" customFormat="1" x14ac:dyDescent="0.2">
      <c r="A42" s="307" t="s">
        <v>14</v>
      </c>
      <c r="B42" s="304"/>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row>
    <row r="43" spans="1:33" s="215" customFormat="1" x14ac:dyDescent="0.2">
      <c r="A43" s="212" t="s">
        <v>201</v>
      </c>
      <c r="B43" s="308">
        <f>'Datu ievade'!B64</f>
        <v>0</v>
      </c>
      <c r="C43" s="308">
        <f>'Datu ievade'!C64+B43</f>
        <v>35700</v>
      </c>
      <c r="D43" s="308">
        <f>'Datu ievade'!D64+C43</f>
        <v>46100</v>
      </c>
      <c r="E43" s="308">
        <f>'Datu ievade'!E64+D43</f>
        <v>46100</v>
      </c>
      <c r="F43" s="308">
        <f>'Datu ievade'!F64+E43</f>
        <v>46100</v>
      </c>
      <c r="G43" s="308">
        <f>'Datu ievade'!G64+F43</f>
        <v>46100</v>
      </c>
      <c r="H43" s="308">
        <f>'Datu ievade'!H64+G43</f>
        <v>46100</v>
      </c>
      <c r="I43" s="308">
        <f>'Datu ievade'!I64+H43</f>
        <v>46100</v>
      </c>
      <c r="J43" s="308">
        <f>'Datu ievade'!J64+I43</f>
        <v>46100</v>
      </c>
      <c r="K43" s="308">
        <f>'Datu ievade'!K64+J43</f>
        <v>46100</v>
      </c>
      <c r="L43" s="308">
        <f>'Datu ievade'!L64+K43</f>
        <v>46100</v>
      </c>
      <c r="M43" s="308">
        <f>'Datu ievade'!M64+L43</f>
        <v>46100</v>
      </c>
      <c r="N43" s="308">
        <f>'Datu ievade'!N64+M43</f>
        <v>46100</v>
      </c>
      <c r="O43" s="308">
        <f>'Datu ievade'!O64+N43</f>
        <v>46100</v>
      </c>
      <c r="P43" s="308">
        <f>'Datu ievade'!P64+O43</f>
        <v>46100</v>
      </c>
      <c r="Q43" s="308">
        <f>'Datu ievade'!Q64+P43</f>
        <v>46100</v>
      </c>
      <c r="R43" s="308">
        <f>'Datu ievade'!R64+Q43</f>
        <v>46100</v>
      </c>
      <c r="S43" s="308">
        <f>'Datu ievade'!S64+R43</f>
        <v>46100</v>
      </c>
      <c r="T43" s="308">
        <f>'Datu ievade'!T64+S43</f>
        <v>46100</v>
      </c>
      <c r="U43" s="308">
        <f>'Datu ievade'!U64+T43</f>
        <v>46100</v>
      </c>
      <c r="V43" s="308">
        <f>'Datu ievade'!V64+U43</f>
        <v>46100</v>
      </c>
      <c r="W43" s="308">
        <f>'Datu ievade'!W64+V43</f>
        <v>46100</v>
      </c>
      <c r="X43" s="308">
        <f>'Datu ievade'!X64+W43</f>
        <v>46100</v>
      </c>
      <c r="Y43" s="308">
        <f>'Datu ievade'!Y64+X43</f>
        <v>46100</v>
      </c>
      <c r="Z43" s="308">
        <f>'Datu ievade'!Z64+Y43</f>
        <v>46100</v>
      </c>
      <c r="AA43" s="308">
        <f>'Datu ievade'!AA64+Z43</f>
        <v>46100</v>
      </c>
      <c r="AB43" s="308">
        <f>'Datu ievade'!AB64+AA43</f>
        <v>46100</v>
      </c>
      <c r="AC43" s="308">
        <f>'Datu ievade'!AC64+AB43</f>
        <v>46100</v>
      </c>
      <c r="AD43" s="308">
        <f>'Datu ievade'!AD64+AC43</f>
        <v>46100</v>
      </c>
      <c r="AE43" s="308">
        <f>'Datu ievade'!AE64+AD43</f>
        <v>46100</v>
      </c>
      <c r="AF43" s="308">
        <f>'Datu ievade'!AF64+AE43</f>
        <v>46100</v>
      </c>
      <c r="AG43" s="308">
        <f>'Datu ievade'!AG64+AF43</f>
        <v>46100</v>
      </c>
    </row>
    <row r="44" spans="1:33" s="215" customFormat="1" x14ac:dyDescent="0.2">
      <c r="A44" s="212" t="s">
        <v>202</v>
      </c>
      <c r="B44" s="309">
        <f>1/'Datu ievade'!$B$26</f>
        <v>6.6666666666666666E-2</v>
      </c>
      <c r="C44" s="309">
        <f>1/'Datu ievade'!$B$26</f>
        <v>6.6666666666666666E-2</v>
      </c>
      <c r="D44" s="309">
        <f>1/'Datu ievade'!$B$26</f>
        <v>6.6666666666666666E-2</v>
      </c>
      <c r="E44" s="309">
        <f>1/'Datu ievade'!$B$26</f>
        <v>6.6666666666666666E-2</v>
      </c>
      <c r="F44" s="309">
        <f>1/'Datu ievade'!$B$26</f>
        <v>6.6666666666666666E-2</v>
      </c>
      <c r="G44" s="309">
        <f>1/'Datu ievade'!$B$26</f>
        <v>6.6666666666666666E-2</v>
      </c>
      <c r="H44" s="309">
        <f>1/'Datu ievade'!$B$26</f>
        <v>6.6666666666666666E-2</v>
      </c>
      <c r="I44" s="309">
        <f>1/'Datu ievade'!$B$26</f>
        <v>6.6666666666666666E-2</v>
      </c>
      <c r="J44" s="309">
        <f>1/'Datu ievade'!$B$26</f>
        <v>6.6666666666666666E-2</v>
      </c>
      <c r="K44" s="309">
        <f>1/'Datu ievade'!$B$26</f>
        <v>6.6666666666666666E-2</v>
      </c>
      <c r="L44" s="309">
        <f>1/'Datu ievade'!$B$26</f>
        <v>6.6666666666666666E-2</v>
      </c>
      <c r="M44" s="309">
        <f>1/'Datu ievade'!$B$26</f>
        <v>6.6666666666666666E-2</v>
      </c>
      <c r="N44" s="309">
        <f>1/'Datu ievade'!$B$26</f>
        <v>6.6666666666666666E-2</v>
      </c>
      <c r="O44" s="309">
        <f>1/'Datu ievade'!$B$26</f>
        <v>6.6666666666666666E-2</v>
      </c>
      <c r="P44" s="309">
        <f>1/'Datu ievade'!$B$26</f>
        <v>6.6666666666666666E-2</v>
      </c>
      <c r="Q44" s="309">
        <f>1/'Datu ievade'!$B$26</f>
        <v>6.6666666666666666E-2</v>
      </c>
      <c r="R44" s="309">
        <f>1/'Datu ievade'!$B$26</f>
        <v>6.6666666666666666E-2</v>
      </c>
      <c r="S44" s="309">
        <f>1/'Datu ievade'!$B$26</f>
        <v>6.6666666666666666E-2</v>
      </c>
      <c r="T44" s="309">
        <f>1/'Datu ievade'!$B$26</f>
        <v>6.6666666666666666E-2</v>
      </c>
      <c r="U44" s="309">
        <f>1/'Datu ievade'!$B$26</f>
        <v>6.6666666666666666E-2</v>
      </c>
      <c r="V44" s="309">
        <f>1/'Datu ievade'!$B$26</f>
        <v>6.6666666666666666E-2</v>
      </c>
      <c r="W44" s="309">
        <f>1/'Datu ievade'!$B$26</f>
        <v>6.6666666666666666E-2</v>
      </c>
      <c r="X44" s="309">
        <f>1/'Datu ievade'!$B$26</f>
        <v>6.6666666666666666E-2</v>
      </c>
      <c r="Y44" s="309">
        <f>1/'Datu ievade'!$B$26</f>
        <v>6.6666666666666666E-2</v>
      </c>
      <c r="Z44" s="309">
        <f>1/'Datu ievade'!$B$26</f>
        <v>6.6666666666666666E-2</v>
      </c>
      <c r="AA44" s="309">
        <f>1/'Datu ievade'!$B$26</f>
        <v>6.6666666666666666E-2</v>
      </c>
      <c r="AB44" s="309">
        <f>1/'Datu ievade'!$B$26</f>
        <v>6.6666666666666666E-2</v>
      </c>
      <c r="AC44" s="309">
        <f>1/'Datu ievade'!$B$26</f>
        <v>6.6666666666666666E-2</v>
      </c>
      <c r="AD44" s="309">
        <f>1/'Datu ievade'!$B$26</f>
        <v>6.6666666666666666E-2</v>
      </c>
      <c r="AE44" s="309">
        <f>1/'Datu ievade'!$B$26</f>
        <v>6.6666666666666666E-2</v>
      </c>
      <c r="AF44" s="309">
        <f>1/'Datu ievade'!$B$26</f>
        <v>6.6666666666666666E-2</v>
      </c>
      <c r="AG44" s="309">
        <f>1/'Datu ievade'!$B$26</f>
        <v>6.6666666666666666E-2</v>
      </c>
    </row>
    <row r="45" spans="1:33" s="215" customFormat="1" x14ac:dyDescent="0.2">
      <c r="A45" s="212" t="s">
        <v>203</v>
      </c>
      <c r="B45" s="310">
        <v>0</v>
      </c>
      <c r="C45" s="308">
        <f t="shared" ref="C45:AG45" si="22">IF(B47&gt;0,IF(C43-B43&gt;0,0,C44*C43),0)</f>
        <v>0</v>
      </c>
      <c r="D45" s="308">
        <f t="shared" si="22"/>
        <v>0</v>
      </c>
      <c r="E45" s="308">
        <f t="shared" si="22"/>
        <v>3073.3333333333335</v>
      </c>
      <c r="F45" s="308">
        <f t="shared" si="22"/>
        <v>3073.3333333333335</v>
      </c>
      <c r="G45" s="308">
        <f t="shared" si="22"/>
        <v>3073.3333333333335</v>
      </c>
      <c r="H45" s="308">
        <f t="shared" si="22"/>
        <v>3073.3333333333335</v>
      </c>
      <c r="I45" s="308">
        <f t="shared" si="22"/>
        <v>3073.3333333333335</v>
      </c>
      <c r="J45" s="308">
        <f t="shared" si="22"/>
        <v>3073.3333333333335</v>
      </c>
      <c r="K45" s="308">
        <f t="shared" si="22"/>
        <v>3073.3333333333335</v>
      </c>
      <c r="L45" s="308">
        <f t="shared" si="22"/>
        <v>3073.3333333333335</v>
      </c>
      <c r="M45" s="308">
        <f t="shared" si="22"/>
        <v>3073.3333333333335</v>
      </c>
      <c r="N45" s="308">
        <f t="shared" si="22"/>
        <v>3073.3333333333335</v>
      </c>
      <c r="O45" s="308">
        <f t="shared" si="22"/>
        <v>3073.3333333333335</v>
      </c>
      <c r="P45" s="308">
        <f t="shared" si="22"/>
        <v>3073.3333333333335</v>
      </c>
      <c r="Q45" s="308">
        <f t="shared" si="22"/>
        <v>3073.3333333333335</v>
      </c>
      <c r="R45" s="308">
        <f t="shared" si="22"/>
        <v>3073.3333333333335</v>
      </c>
      <c r="S45" s="308">
        <f t="shared" si="22"/>
        <v>3073.3333333333335</v>
      </c>
      <c r="T45" s="308">
        <f t="shared" si="22"/>
        <v>0</v>
      </c>
      <c r="U45" s="308">
        <f t="shared" si="22"/>
        <v>0</v>
      </c>
      <c r="V45" s="308">
        <f t="shared" si="22"/>
        <v>0</v>
      </c>
      <c r="W45" s="308">
        <f t="shared" si="22"/>
        <v>0</v>
      </c>
      <c r="X45" s="308">
        <f t="shared" si="22"/>
        <v>0</v>
      </c>
      <c r="Y45" s="308">
        <f t="shared" si="22"/>
        <v>0</v>
      </c>
      <c r="Z45" s="308">
        <f t="shared" si="22"/>
        <v>0</v>
      </c>
      <c r="AA45" s="308">
        <f t="shared" si="22"/>
        <v>0</v>
      </c>
      <c r="AB45" s="308">
        <f t="shared" si="22"/>
        <v>0</v>
      </c>
      <c r="AC45" s="308">
        <f t="shared" si="22"/>
        <v>0</v>
      </c>
      <c r="AD45" s="308">
        <f t="shared" si="22"/>
        <v>0</v>
      </c>
      <c r="AE45" s="308">
        <f t="shared" si="22"/>
        <v>0</v>
      </c>
      <c r="AF45" s="308">
        <f t="shared" si="22"/>
        <v>0</v>
      </c>
      <c r="AG45" s="308">
        <f t="shared" si="22"/>
        <v>0</v>
      </c>
    </row>
    <row r="46" spans="1:33" s="215" customFormat="1" x14ac:dyDescent="0.2">
      <c r="A46" s="212" t="s">
        <v>204</v>
      </c>
      <c r="B46" s="308">
        <f>B45</f>
        <v>0</v>
      </c>
      <c r="C46" s="308">
        <f t="shared" ref="C46:AG46" si="23">C45+B46</f>
        <v>0</v>
      </c>
      <c r="D46" s="308">
        <f t="shared" si="23"/>
        <v>0</v>
      </c>
      <c r="E46" s="308">
        <f t="shared" si="23"/>
        <v>3073.3333333333335</v>
      </c>
      <c r="F46" s="308">
        <f t="shared" si="23"/>
        <v>6146.666666666667</v>
      </c>
      <c r="G46" s="308">
        <f t="shared" si="23"/>
        <v>9220</v>
      </c>
      <c r="H46" s="308">
        <f t="shared" si="23"/>
        <v>12293.333333333334</v>
      </c>
      <c r="I46" s="308">
        <f t="shared" si="23"/>
        <v>15366.666666666668</v>
      </c>
      <c r="J46" s="308">
        <f t="shared" si="23"/>
        <v>18440</v>
      </c>
      <c r="K46" s="308">
        <f t="shared" si="23"/>
        <v>21513.333333333332</v>
      </c>
      <c r="L46" s="308">
        <f t="shared" si="23"/>
        <v>24586.666666666664</v>
      </c>
      <c r="M46" s="308">
        <f t="shared" si="23"/>
        <v>27659.999999999996</v>
      </c>
      <c r="N46" s="308">
        <f t="shared" si="23"/>
        <v>30733.333333333328</v>
      </c>
      <c r="O46" s="308">
        <f t="shared" si="23"/>
        <v>33806.666666666664</v>
      </c>
      <c r="P46" s="308">
        <f t="shared" si="23"/>
        <v>36880</v>
      </c>
      <c r="Q46" s="308">
        <f t="shared" si="23"/>
        <v>39953.333333333336</v>
      </c>
      <c r="R46" s="308">
        <f t="shared" si="23"/>
        <v>43026.666666666672</v>
      </c>
      <c r="S46" s="308">
        <f t="shared" si="23"/>
        <v>46100.000000000007</v>
      </c>
      <c r="T46" s="308">
        <f t="shared" si="23"/>
        <v>46100.000000000007</v>
      </c>
      <c r="U46" s="308">
        <f t="shared" si="23"/>
        <v>46100.000000000007</v>
      </c>
      <c r="V46" s="308">
        <f t="shared" si="23"/>
        <v>46100.000000000007</v>
      </c>
      <c r="W46" s="308">
        <f t="shared" si="23"/>
        <v>46100.000000000007</v>
      </c>
      <c r="X46" s="308">
        <f t="shared" si="23"/>
        <v>46100.000000000007</v>
      </c>
      <c r="Y46" s="308">
        <f t="shared" si="23"/>
        <v>46100.000000000007</v>
      </c>
      <c r="Z46" s="308">
        <f t="shared" si="23"/>
        <v>46100.000000000007</v>
      </c>
      <c r="AA46" s="308">
        <f t="shared" si="23"/>
        <v>46100.000000000007</v>
      </c>
      <c r="AB46" s="308">
        <f t="shared" si="23"/>
        <v>46100.000000000007</v>
      </c>
      <c r="AC46" s="308">
        <f t="shared" si="23"/>
        <v>46100.000000000007</v>
      </c>
      <c r="AD46" s="308">
        <f t="shared" si="23"/>
        <v>46100.000000000007</v>
      </c>
      <c r="AE46" s="308">
        <f t="shared" si="23"/>
        <v>46100.000000000007</v>
      </c>
      <c r="AF46" s="308">
        <f t="shared" si="23"/>
        <v>46100.000000000007</v>
      </c>
      <c r="AG46" s="308">
        <f t="shared" si="23"/>
        <v>46100.000000000007</v>
      </c>
    </row>
    <row r="47" spans="1:33" s="215" customFormat="1" x14ac:dyDescent="0.2">
      <c r="A47" s="212" t="s">
        <v>205</v>
      </c>
      <c r="B47" s="308">
        <f t="shared" ref="B47:AG47" si="24">ROUND(IF(B43-B46&gt;0,B43-B46,0),0)</f>
        <v>0</v>
      </c>
      <c r="C47" s="308">
        <f t="shared" si="24"/>
        <v>35700</v>
      </c>
      <c r="D47" s="308">
        <f t="shared" si="24"/>
        <v>46100</v>
      </c>
      <c r="E47" s="308">
        <f t="shared" si="24"/>
        <v>43027</v>
      </c>
      <c r="F47" s="308">
        <f t="shared" si="24"/>
        <v>39953</v>
      </c>
      <c r="G47" s="308">
        <f t="shared" si="24"/>
        <v>36880</v>
      </c>
      <c r="H47" s="308">
        <f t="shared" si="24"/>
        <v>33807</v>
      </c>
      <c r="I47" s="308">
        <f t="shared" si="24"/>
        <v>30733</v>
      </c>
      <c r="J47" s="308">
        <f t="shared" si="24"/>
        <v>27660</v>
      </c>
      <c r="K47" s="308">
        <f t="shared" si="24"/>
        <v>24587</v>
      </c>
      <c r="L47" s="308">
        <f t="shared" si="24"/>
        <v>21513</v>
      </c>
      <c r="M47" s="308">
        <f t="shared" si="24"/>
        <v>18440</v>
      </c>
      <c r="N47" s="308">
        <f t="shared" si="24"/>
        <v>15367</v>
      </c>
      <c r="O47" s="308">
        <f t="shared" si="24"/>
        <v>12293</v>
      </c>
      <c r="P47" s="308">
        <f t="shared" si="24"/>
        <v>9220</v>
      </c>
      <c r="Q47" s="308">
        <f t="shared" si="24"/>
        <v>6147</v>
      </c>
      <c r="R47" s="308">
        <f t="shared" si="24"/>
        <v>3073</v>
      </c>
      <c r="S47" s="308">
        <f t="shared" si="24"/>
        <v>0</v>
      </c>
      <c r="T47" s="308">
        <f t="shared" si="24"/>
        <v>0</v>
      </c>
      <c r="U47" s="308">
        <f t="shared" si="24"/>
        <v>0</v>
      </c>
      <c r="V47" s="308">
        <f t="shared" si="24"/>
        <v>0</v>
      </c>
      <c r="W47" s="308">
        <f t="shared" si="24"/>
        <v>0</v>
      </c>
      <c r="X47" s="308">
        <f t="shared" si="24"/>
        <v>0</v>
      </c>
      <c r="Y47" s="308">
        <f t="shared" si="24"/>
        <v>0</v>
      </c>
      <c r="Z47" s="308">
        <f t="shared" si="24"/>
        <v>0</v>
      </c>
      <c r="AA47" s="308">
        <f t="shared" si="24"/>
        <v>0</v>
      </c>
      <c r="AB47" s="308">
        <f t="shared" si="24"/>
        <v>0</v>
      </c>
      <c r="AC47" s="308">
        <f t="shared" si="24"/>
        <v>0</v>
      </c>
      <c r="AD47" s="308">
        <f t="shared" si="24"/>
        <v>0</v>
      </c>
      <c r="AE47" s="308">
        <f t="shared" si="24"/>
        <v>0</v>
      </c>
      <c r="AF47" s="308">
        <f t="shared" si="24"/>
        <v>0</v>
      </c>
      <c r="AG47" s="308">
        <f t="shared" si="24"/>
        <v>0</v>
      </c>
    </row>
    <row r="48" spans="1:33" s="215" customFormat="1" x14ac:dyDescent="0.2">
      <c r="A48" s="307" t="s">
        <v>15</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row>
    <row r="49" spans="1:33" s="215" customFormat="1" x14ac:dyDescent="0.2">
      <c r="A49" s="212" t="s">
        <v>201</v>
      </c>
      <c r="B49" s="311">
        <f>'Datu ievade'!B65+'Datu ievade'!B66+'Datu ievade'!B67</f>
        <v>3000</v>
      </c>
      <c r="C49" s="311">
        <f>'Datu ievade'!C65+'Datu ievade'!C66+'Datu ievade'!C67+B49</f>
        <v>5448</v>
      </c>
      <c r="D49" s="311">
        <f>'Datu ievade'!D65+'Datu ievade'!D66+'Datu ievade'!D67+C49</f>
        <v>6800</v>
      </c>
      <c r="E49" s="311">
        <f>'Datu ievade'!E65+'Datu ievade'!E66+'Datu ievade'!E67+D49</f>
        <v>6800</v>
      </c>
      <c r="F49" s="311">
        <f>'Datu ievade'!F65+'Datu ievade'!F66+'Datu ievade'!F67+E49</f>
        <v>6800</v>
      </c>
      <c r="G49" s="311">
        <f>'Datu ievade'!G65+'Datu ievade'!G66+'Datu ievade'!G67+F49</f>
        <v>6800</v>
      </c>
      <c r="H49" s="311">
        <f>'Datu ievade'!H65+'Datu ievade'!H66+'Datu ievade'!H67+G49</f>
        <v>6800</v>
      </c>
      <c r="I49" s="311">
        <f>'Datu ievade'!I65+'Datu ievade'!I66+'Datu ievade'!I67+H49</f>
        <v>6800</v>
      </c>
      <c r="J49" s="311">
        <f>'Datu ievade'!J65+'Datu ievade'!J66+'Datu ievade'!J67+I49</f>
        <v>6800</v>
      </c>
      <c r="K49" s="311">
        <f>'Datu ievade'!K65+'Datu ievade'!K66+'Datu ievade'!K67+J49</f>
        <v>6800</v>
      </c>
      <c r="L49" s="311">
        <f>'Datu ievade'!L65+'Datu ievade'!L66+'Datu ievade'!L67+K49</f>
        <v>6800</v>
      </c>
      <c r="M49" s="311">
        <f>'Datu ievade'!M65+'Datu ievade'!M66+'Datu ievade'!M67+L49</f>
        <v>6800</v>
      </c>
      <c r="N49" s="311">
        <f>'Datu ievade'!N65+'Datu ievade'!N66+'Datu ievade'!N67+M49</f>
        <v>6800</v>
      </c>
      <c r="O49" s="311">
        <f>'Datu ievade'!O65+'Datu ievade'!O66+'Datu ievade'!O67+N49</f>
        <v>6800</v>
      </c>
      <c r="P49" s="311">
        <f>'Datu ievade'!P65+'Datu ievade'!P66+'Datu ievade'!P67+O49</f>
        <v>6800</v>
      </c>
      <c r="Q49" s="311">
        <f>'Datu ievade'!Q65+'Datu ievade'!Q66+'Datu ievade'!Q67+P49</f>
        <v>6800</v>
      </c>
      <c r="R49" s="311">
        <f>'Datu ievade'!R65+'Datu ievade'!R66+'Datu ievade'!R67+Q49</f>
        <v>6800</v>
      </c>
      <c r="S49" s="311">
        <f>'Datu ievade'!S65+'Datu ievade'!S66+'Datu ievade'!S67+R49</f>
        <v>6800</v>
      </c>
      <c r="T49" s="311">
        <f>'Datu ievade'!T65+'Datu ievade'!T66+'Datu ievade'!T67+S49</f>
        <v>6800</v>
      </c>
      <c r="U49" s="311">
        <f>'Datu ievade'!U65+'Datu ievade'!U66+'Datu ievade'!U67+T49</f>
        <v>6800</v>
      </c>
      <c r="V49" s="311">
        <f>'Datu ievade'!V65+'Datu ievade'!V66+'Datu ievade'!V67+U49</f>
        <v>6800</v>
      </c>
      <c r="W49" s="311">
        <f>'Datu ievade'!W65+'Datu ievade'!W66+'Datu ievade'!W67+V49</f>
        <v>6800</v>
      </c>
      <c r="X49" s="311">
        <f>'Datu ievade'!X65+'Datu ievade'!X66+'Datu ievade'!X67+W49</f>
        <v>6800</v>
      </c>
      <c r="Y49" s="311">
        <f>'Datu ievade'!Y65+'Datu ievade'!Y66+'Datu ievade'!Y67+X49</f>
        <v>6800</v>
      </c>
      <c r="Z49" s="311">
        <f>'Datu ievade'!Z65+'Datu ievade'!Z66+'Datu ievade'!Z67+Y49</f>
        <v>6800</v>
      </c>
      <c r="AA49" s="311">
        <f>'Datu ievade'!AA65+'Datu ievade'!AA66+'Datu ievade'!AA67+Z49</f>
        <v>6800</v>
      </c>
      <c r="AB49" s="311">
        <f>'Datu ievade'!AB65+'Datu ievade'!AB66+'Datu ievade'!AB67+AA49</f>
        <v>6800</v>
      </c>
      <c r="AC49" s="311">
        <f>'Datu ievade'!AC65+'Datu ievade'!AC66+'Datu ievade'!AC67+AB49</f>
        <v>6800</v>
      </c>
      <c r="AD49" s="311">
        <f>'Datu ievade'!AD65+'Datu ievade'!AD66+'Datu ievade'!AD67+AC49</f>
        <v>6800</v>
      </c>
      <c r="AE49" s="311">
        <f>'Datu ievade'!AE65+'Datu ievade'!AE66+'Datu ievade'!AE67+AD49</f>
        <v>6800</v>
      </c>
      <c r="AF49" s="311">
        <f>'Datu ievade'!AF65+'Datu ievade'!AF66+'Datu ievade'!AF67+AE49</f>
        <v>6800</v>
      </c>
      <c r="AG49" s="311">
        <f>'Datu ievade'!AG65+'Datu ievade'!AG66+'Datu ievade'!AG67+AF49</f>
        <v>6800</v>
      </c>
    </row>
    <row r="50" spans="1:33" s="215" customFormat="1" x14ac:dyDescent="0.2">
      <c r="A50" s="212" t="s">
        <v>202</v>
      </c>
      <c r="B50" s="309">
        <f>1/'Datu ievade'!$B$27</f>
        <v>0.1</v>
      </c>
      <c r="C50" s="309">
        <f>1/'Datu ievade'!$B$27</f>
        <v>0.1</v>
      </c>
      <c r="D50" s="309">
        <f>1/'Datu ievade'!$B$27</f>
        <v>0.1</v>
      </c>
      <c r="E50" s="309">
        <f>1/'Datu ievade'!$B$27</f>
        <v>0.1</v>
      </c>
      <c r="F50" s="309">
        <f>1/'Datu ievade'!$B$27</f>
        <v>0.1</v>
      </c>
      <c r="G50" s="309">
        <f>1/'Datu ievade'!$B$27</f>
        <v>0.1</v>
      </c>
      <c r="H50" s="309">
        <f>1/'Datu ievade'!$B$27</f>
        <v>0.1</v>
      </c>
      <c r="I50" s="309">
        <f>1/'Datu ievade'!$B$27</f>
        <v>0.1</v>
      </c>
      <c r="J50" s="309">
        <f>1/'Datu ievade'!$B$27</f>
        <v>0.1</v>
      </c>
      <c r="K50" s="309">
        <f>1/'Datu ievade'!$B$27</f>
        <v>0.1</v>
      </c>
      <c r="L50" s="309">
        <f>1/'Datu ievade'!$B$27</f>
        <v>0.1</v>
      </c>
      <c r="M50" s="309">
        <f>1/'Datu ievade'!$B$27</f>
        <v>0.1</v>
      </c>
      <c r="N50" s="309">
        <f>1/'Datu ievade'!$B$27</f>
        <v>0.1</v>
      </c>
      <c r="O50" s="309">
        <f>1/'Datu ievade'!$B$27</f>
        <v>0.1</v>
      </c>
      <c r="P50" s="309">
        <f>1/'Datu ievade'!$B$27</f>
        <v>0.1</v>
      </c>
      <c r="Q50" s="309">
        <f>1/'Datu ievade'!$B$27</f>
        <v>0.1</v>
      </c>
      <c r="R50" s="309">
        <f>1/'Datu ievade'!$B$27</f>
        <v>0.1</v>
      </c>
      <c r="S50" s="309">
        <f>1/'Datu ievade'!$B$27</f>
        <v>0.1</v>
      </c>
      <c r="T50" s="309">
        <f>1/'Datu ievade'!$B$27</f>
        <v>0.1</v>
      </c>
      <c r="U50" s="309">
        <f>1/'Datu ievade'!$B$27</f>
        <v>0.1</v>
      </c>
      <c r="V50" s="309">
        <f>1/'Datu ievade'!$B$27</f>
        <v>0.1</v>
      </c>
      <c r="W50" s="309">
        <f>1/'Datu ievade'!$B$27</f>
        <v>0.1</v>
      </c>
      <c r="X50" s="309">
        <f>1/'Datu ievade'!$B$27</f>
        <v>0.1</v>
      </c>
      <c r="Y50" s="309">
        <f>1/'Datu ievade'!$B$27</f>
        <v>0.1</v>
      </c>
      <c r="Z50" s="309">
        <f>1/'Datu ievade'!$B$27</f>
        <v>0.1</v>
      </c>
      <c r="AA50" s="309">
        <f>1/'Datu ievade'!$B$27</f>
        <v>0.1</v>
      </c>
      <c r="AB50" s="309">
        <f>1/'Datu ievade'!$B$27</f>
        <v>0.1</v>
      </c>
      <c r="AC50" s="309">
        <f>1/'Datu ievade'!$B$27</f>
        <v>0.1</v>
      </c>
      <c r="AD50" s="309">
        <f>1/'Datu ievade'!$B$27</f>
        <v>0.1</v>
      </c>
      <c r="AE50" s="309">
        <f>1/'Datu ievade'!$B$27</f>
        <v>0.1</v>
      </c>
      <c r="AF50" s="309">
        <f>1/'Datu ievade'!$B$27</f>
        <v>0.1</v>
      </c>
      <c r="AG50" s="309">
        <f>1/'Datu ievade'!$B$27</f>
        <v>0.1</v>
      </c>
    </row>
    <row r="51" spans="1:33" s="215" customFormat="1" x14ac:dyDescent="0.2">
      <c r="A51" s="212" t="s">
        <v>203</v>
      </c>
      <c r="B51" s="310">
        <v>0</v>
      </c>
      <c r="C51" s="308">
        <f t="shared" ref="C51:AG51" si="25">IF(B53&gt;0,IF(C49-B49&gt;0,0,C50*C49),0)</f>
        <v>0</v>
      </c>
      <c r="D51" s="308">
        <f t="shared" si="25"/>
        <v>0</v>
      </c>
      <c r="E51" s="308">
        <f t="shared" si="25"/>
        <v>680</v>
      </c>
      <c r="F51" s="308">
        <f t="shared" si="25"/>
        <v>680</v>
      </c>
      <c r="G51" s="308">
        <f t="shared" si="25"/>
        <v>680</v>
      </c>
      <c r="H51" s="308">
        <f t="shared" si="25"/>
        <v>680</v>
      </c>
      <c r="I51" s="308">
        <f t="shared" si="25"/>
        <v>680</v>
      </c>
      <c r="J51" s="308">
        <f t="shared" si="25"/>
        <v>680</v>
      </c>
      <c r="K51" s="308">
        <f t="shared" si="25"/>
        <v>680</v>
      </c>
      <c r="L51" s="308">
        <f t="shared" si="25"/>
        <v>680</v>
      </c>
      <c r="M51" s="308">
        <f t="shared" si="25"/>
        <v>680</v>
      </c>
      <c r="N51" s="308">
        <f t="shared" si="25"/>
        <v>680</v>
      </c>
      <c r="O51" s="308">
        <f t="shared" si="25"/>
        <v>0</v>
      </c>
      <c r="P51" s="308">
        <f t="shared" si="25"/>
        <v>0</v>
      </c>
      <c r="Q51" s="308">
        <f t="shared" si="25"/>
        <v>0</v>
      </c>
      <c r="R51" s="308">
        <f t="shared" si="25"/>
        <v>0</v>
      </c>
      <c r="S51" s="308">
        <f t="shared" si="25"/>
        <v>0</v>
      </c>
      <c r="T51" s="308">
        <f t="shared" si="25"/>
        <v>0</v>
      </c>
      <c r="U51" s="308">
        <f t="shared" si="25"/>
        <v>0</v>
      </c>
      <c r="V51" s="308">
        <f t="shared" si="25"/>
        <v>0</v>
      </c>
      <c r="W51" s="308">
        <f t="shared" si="25"/>
        <v>0</v>
      </c>
      <c r="X51" s="308">
        <f t="shared" si="25"/>
        <v>0</v>
      </c>
      <c r="Y51" s="308">
        <f t="shared" si="25"/>
        <v>0</v>
      </c>
      <c r="Z51" s="308">
        <f t="shared" si="25"/>
        <v>0</v>
      </c>
      <c r="AA51" s="308">
        <f t="shared" si="25"/>
        <v>0</v>
      </c>
      <c r="AB51" s="308">
        <f t="shared" si="25"/>
        <v>0</v>
      </c>
      <c r="AC51" s="308">
        <f t="shared" si="25"/>
        <v>0</v>
      </c>
      <c r="AD51" s="308">
        <f t="shared" si="25"/>
        <v>0</v>
      </c>
      <c r="AE51" s="308">
        <f t="shared" si="25"/>
        <v>0</v>
      </c>
      <c r="AF51" s="308">
        <f t="shared" si="25"/>
        <v>0</v>
      </c>
      <c r="AG51" s="308">
        <f t="shared" si="25"/>
        <v>0</v>
      </c>
    </row>
    <row r="52" spans="1:33" s="215" customFormat="1" x14ac:dyDescent="0.2">
      <c r="A52" s="212" t="s">
        <v>204</v>
      </c>
      <c r="B52" s="308">
        <f>B51</f>
        <v>0</v>
      </c>
      <c r="C52" s="308">
        <f t="shared" ref="C52:AG52" si="26">C51+B52</f>
        <v>0</v>
      </c>
      <c r="D52" s="308">
        <f t="shared" si="26"/>
        <v>0</v>
      </c>
      <c r="E52" s="308">
        <f t="shared" si="26"/>
        <v>680</v>
      </c>
      <c r="F52" s="308">
        <f t="shared" si="26"/>
        <v>1360</v>
      </c>
      <c r="G52" s="308">
        <f t="shared" si="26"/>
        <v>2040</v>
      </c>
      <c r="H52" s="308">
        <f t="shared" si="26"/>
        <v>2720</v>
      </c>
      <c r="I52" s="308">
        <f t="shared" si="26"/>
        <v>3400</v>
      </c>
      <c r="J52" s="308">
        <f t="shared" si="26"/>
        <v>4080</v>
      </c>
      <c r="K52" s="308">
        <f t="shared" si="26"/>
        <v>4760</v>
      </c>
      <c r="L52" s="308">
        <f t="shared" si="26"/>
        <v>5440</v>
      </c>
      <c r="M52" s="308">
        <f t="shared" si="26"/>
        <v>6120</v>
      </c>
      <c r="N52" s="308">
        <f t="shared" si="26"/>
        <v>6800</v>
      </c>
      <c r="O52" s="308">
        <f t="shared" si="26"/>
        <v>6800</v>
      </c>
      <c r="P52" s="308">
        <f t="shared" si="26"/>
        <v>6800</v>
      </c>
      <c r="Q52" s="308">
        <f t="shared" si="26"/>
        <v>6800</v>
      </c>
      <c r="R52" s="308">
        <f t="shared" si="26"/>
        <v>6800</v>
      </c>
      <c r="S52" s="308">
        <f t="shared" si="26"/>
        <v>6800</v>
      </c>
      <c r="T52" s="308">
        <f t="shared" si="26"/>
        <v>6800</v>
      </c>
      <c r="U52" s="308">
        <f t="shared" si="26"/>
        <v>6800</v>
      </c>
      <c r="V52" s="308">
        <f t="shared" si="26"/>
        <v>6800</v>
      </c>
      <c r="W52" s="308">
        <f t="shared" si="26"/>
        <v>6800</v>
      </c>
      <c r="X52" s="308">
        <f t="shared" si="26"/>
        <v>6800</v>
      </c>
      <c r="Y52" s="308">
        <f t="shared" si="26"/>
        <v>6800</v>
      </c>
      <c r="Z52" s="308">
        <f t="shared" si="26"/>
        <v>6800</v>
      </c>
      <c r="AA52" s="308">
        <f t="shared" si="26"/>
        <v>6800</v>
      </c>
      <c r="AB52" s="308">
        <f t="shared" si="26"/>
        <v>6800</v>
      </c>
      <c r="AC52" s="308">
        <f t="shared" si="26"/>
        <v>6800</v>
      </c>
      <c r="AD52" s="308">
        <f t="shared" si="26"/>
        <v>6800</v>
      </c>
      <c r="AE52" s="308">
        <f t="shared" si="26"/>
        <v>6800</v>
      </c>
      <c r="AF52" s="308">
        <f t="shared" si="26"/>
        <v>6800</v>
      </c>
      <c r="AG52" s="308">
        <f t="shared" si="26"/>
        <v>6800</v>
      </c>
    </row>
    <row r="53" spans="1:33" s="215" customFormat="1" x14ac:dyDescent="0.2">
      <c r="A53" s="212" t="s">
        <v>205</v>
      </c>
      <c r="B53" s="308">
        <f t="shared" ref="B53:AG53" si="27">ROUND(IF(B49-B52&gt;0,B49-B52,0),0)</f>
        <v>3000</v>
      </c>
      <c r="C53" s="308">
        <f t="shared" si="27"/>
        <v>5448</v>
      </c>
      <c r="D53" s="308">
        <f t="shared" si="27"/>
        <v>6800</v>
      </c>
      <c r="E53" s="308">
        <f t="shared" si="27"/>
        <v>6120</v>
      </c>
      <c r="F53" s="308">
        <f t="shared" si="27"/>
        <v>5440</v>
      </c>
      <c r="G53" s="308">
        <f t="shared" si="27"/>
        <v>4760</v>
      </c>
      <c r="H53" s="308">
        <f t="shared" si="27"/>
        <v>4080</v>
      </c>
      <c r="I53" s="308">
        <f t="shared" si="27"/>
        <v>3400</v>
      </c>
      <c r="J53" s="308">
        <f t="shared" si="27"/>
        <v>2720</v>
      </c>
      <c r="K53" s="308">
        <f t="shared" si="27"/>
        <v>2040</v>
      </c>
      <c r="L53" s="308">
        <f t="shared" si="27"/>
        <v>1360</v>
      </c>
      <c r="M53" s="308">
        <f t="shared" si="27"/>
        <v>680</v>
      </c>
      <c r="N53" s="308">
        <f t="shared" si="27"/>
        <v>0</v>
      </c>
      <c r="O53" s="308">
        <f t="shared" si="27"/>
        <v>0</v>
      </c>
      <c r="P53" s="308">
        <f t="shared" si="27"/>
        <v>0</v>
      </c>
      <c r="Q53" s="308">
        <f t="shared" si="27"/>
        <v>0</v>
      </c>
      <c r="R53" s="308">
        <f t="shared" si="27"/>
        <v>0</v>
      </c>
      <c r="S53" s="308">
        <f t="shared" si="27"/>
        <v>0</v>
      </c>
      <c r="T53" s="308">
        <f t="shared" si="27"/>
        <v>0</v>
      </c>
      <c r="U53" s="308">
        <f t="shared" si="27"/>
        <v>0</v>
      </c>
      <c r="V53" s="308">
        <f t="shared" si="27"/>
        <v>0</v>
      </c>
      <c r="W53" s="308">
        <f t="shared" si="27"/>
        <v>0</v>
      </c>
      <c r="X53" s="308">
        <f t="shared" si="27"/>
        <v>0</v>
      </c>
      <c r="Y53" s="308">
        <f t="shared" si="27"/>
        <v>0</v>
      </c>
      <c r="Z53" s="308">
        <f t="shared" si="27"/>
        <v>0</v>
      </c>
      <c r="AA53" s="308">
        <f t="shared" si="27"/>
        <v>0</v>
      </c>
      <c r="AB53" s="308">
        <f t="shared" si="27"/>
        <v>0</v>
      </c>
      <c r="AC53" s="308">
        <f t="shared" si="27"/>
        <v>0</v>
      </c>
      <c r="AD53" s="308">
        <f t="shared" si="27"/>
        <v>0</v>
      </c>
      <c r="AE53" s="308">
        <f t="shared" si="27"/>
        <v>0</v>
      </c>
      <c r="AF53" s="308">
        <f t="shared" si="27"/>
        <v>0</v>
      </c>
      <c r="AG53" s="308">
        <f t="shared" si="27"/>
        <v>0</v>
      </c>
    </row>
    <row r="54" spans="1:33" s="215" customFormat="1" x14ac:dyDescent="0.2">
      <c r="A54" s="312"/>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row>
    <row r="55" spans="1:33" s="215" customFormat="1" ht="13.5" x14ac:dyDescent="0.25">
      <c r="A55" s="313" t="s">
        <v>206</v>
      </c>
      <c r="B55" s="314"/>
      <c r="C55" s="314"/>
      <c r="D55" s="314"/>
      <c r="E55" s="314"/>
      <c r="F55" s="314"/>
      <c r="G55" s="314"/>
      <c r="H55" s="31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row>
    <row r="56" spans="1:33" s="215" customFormat="1" x14ac:dyDescent="0.2">
      <c r="A56" s="307" t="s">
        <v>13</v>
      </c>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row>
    <row r="57" spans="1:33" s="215" customFormat="1" x14ac:dyDescent="0.2">
      <c r="A57" s="212" t="s">
        <v>201</v>
      </c>
      <c r="B57" s="308">
        <f>'Datu ievade'!B70</f>
        <v>0</v>
      </c>
      <c r="C57" s="308">
        <f>'Datu ievade'!C70+B57</f>
        <v>66300</v>
      </c>
      <c r="D57" s="308">
        <f>'Datu ievade'!D70+C57</f>
        <v>81900</v>
      </c>
      <c r="E57" s="308">
        <f>'Datu ievade'!E70+D57</f>
        <v>81900</v>
      </c>
      <c r="F57" s="308">
        <f>'Datu ievade'!F70+E57</f>
        <v>81900</v>
      </c>
      <c r="G57" s="308">
        <f>'Datu ievade'!G70+F57</f>
        <v>81900</v>
      </c>
      <c r="H57" s="308">
        <f>'Datu ievade'!H70+G57</f>
        <v>81900</v>
      </c>
      <c r="I57" s="308">
        <f>'Datu ievade'!I70+H57</f>
        <v>81900</v>
      </c>
      <c r="J57" s="308">
        <f>'Datu ievade'!J70+I57</f>
        <v>81900</v>
      </c>
      <c r="K57" s="308">
        <f>'Datu ievade'!K70+J57</f>
        <v>81900</v>
      </c>
      <c r="L57" s="308">
        <f>'Datu ievade'!L70+K57</f>
        <v>81900</v>
      </c>
      <c r="M57" s="308">
        <f>'Datu ievade'!M70+L57</f>
        <v>81900</v>
      </c>
      <c r="N57" s="308">
        <f>'Datu ievade'!N70+M57</f>
        <v>81900</v>
      </c>
      <c r="O57" s="308">
        <f>'Datu ievade'!O70+N57</f>
        <v>81900</v>
      </c>
      <c r="P57" s="308">
        <f>'Datu ievade'!P70+O57</f>
        <v>81900</v>
      </c>
      <c r="Q57" s="308">
        <f>'Datu ievade'!Q70+P57</f>
        <v>81900</v>
      </c>
      <c r="R57" s="308">
        <f>'Datu ievade'!R70+Q57</f>
        <v>81900</v>
      </c>
      <c r="S57" s="308">
        <f>'Datu ievade'!S70+R57</f>
        <v>81900</v>
      </c>
      <c r="T57" s="308">
        <f>'Datu ievade'!T70+S57</f>
        <v>81900</v>
      </c>
      <c r="U57" s="308">
        <f>'Datu ievade'!U70+T57</f>
        <v>81900</v>
      </c>
      <c r="V57" s="308">
        <f>'Datu ievade'!V70+U57</f>
        <v>81900</v>
      </c>
      <c r="W57" s="308">
        <f>'Datu ievade'!W70+V57</f>
        <v>81900</v>
      </c>
      <c r="X57" s="308">
        <f>'Datu ievade'!X70+W57</f>
        <v>81900</v>
      </c>
      <c r="Y57" s="308">
        <f>'Datu ievade'!Y70+X57</f>
        <v>81900</v>
      </c>
      <c r="Z57" s="308">
        <f>'Datu ievade'!Z70+Y57</f>
        <v>81900</v>
      </c>
      <c r="AA57" s="308">
        <f>'Datu ievade'!AA70+Z57</f>
        <v>81900</v>
      </c>
      <c r="AB57" s="308">
        <f>'Datu ievade'!AB70+AA57</f>
        <v>81900</v>
      </c>
      <c r="AC57" s="308">
        <f>'Datu ievade'!AC70+AB57</f>
        <v>81900</v>
      </c>
      <c r="AD57" s="308">
        <f>'Datu ievade'!AD70+AC57</f>
        <v>81900</v>
      </c>
      <c r="AE57" s="308">
        <f>'Datu ievade'!AE70+AD57</f>
        <v>81900</v>
      </c>
      <c r="AF57" s="308">
        <f>'Datu ievade'!AF70+AE57</f>
        <v>81900</v>
      </c>
      <c r="AG57" s="308">
        <f>'Datu ievade'!AG70+AF57</f>
        <v>81900</v>
      </c>
    </row>
    <row r="58" spans="1:33" s="215" customFormat="1" x14ac:dyDescent="0.2">
      <c r="A58" s="212" t="s">
        <v>202</v>
      </c>
      <c r="B58" s="309">
        <f>1/'Datu ievade'!$B$23</f>
        <v>0.02</v>
      </c>
      <c r="C58" s="309">
        <f>1/'Datu ievade'!$B$23</f>
        <v>0.02</v>
      </c>
      <c r="D58" s="309">
        <f>1/'Datu ievade'!$B$23</f>
        <v>0.02</v>
      </c>
      <c r="E58" s="309">
        <f>1/'Datu ievade'!$B$23</f>
        <v>0.02</v>
      </c>
      <c r="F58" s="309">
        <f>1/'Datu ievade'!$B$23</f>
        <v>0.02</v>
      </c>
      <c r="G58" s="309">
        <f>1/'Datu ievade'!$B$23</f>
        <v>0.02</v>
      </c>
      <c r="H58" s="309">
        <f>1/'Datu ievade'!$B$23</f>
        <v>0.02</v>
      </c>
      <c r="I58" s="309">
        <f>1/'Datu ievade'!$B$23</f>
        <v>0.02</v>
      </c>
      <c r="J58" s="309">
        <f>1/'Datu ievade'!$B$23</f>
        <v>0.02</v>
      </c>
      <c r="K58" s="309">
        <f>1/'Datu ievade'!$B$23</f>
        <v>0.02</v>
      </c>
      <c r="L58" s="309">
        <f>1/'Datu ievade'!$B$23</f>
        <v>0.02</v>
      </c>
      <c r="M58" s="309">
        <f>1/'Datu ievade'!$B$23</f>
        <v>0.02</v>
      </c>
      <c r="N58" s="309">
        <f>1/'Datu ievade'!$B$23</f>
        <v>0.02</v>
      </c>
      <c r="O58" s="309">
        <f>1/'Datu ievade'!$B$23</f>
        <v>0.02</v>
      </c>
      <c r="P58" s="309">
        <f>1/'Datu ievade'!$B$23</f>
        <v>0.02</v>
      </c>
      <c r="Q58" s="309">
        <f>1/'Datu ievade'!$B$23</f>
        <v>0.02</v>
      </c>
      <c r="R58" s="309">
        <f>1/'Datu ievade'!$B$23</f>
        <v>0.02</v>
      </c>
      <c r="S58" s="309">
        <f>1/'Datu ievade'!$B$23</f>
        <v>0.02</v>
      </c>
      <c r="T58" s="309">
        <f>1/'Datu ievade'!$B$23</f>
        <v>0.02</v>
      </c>
      <c r="U58" s="309">
        <f>1/'Datu ievade'!$B$23</f>
        <v>0.02</v>
      </c>
      <c r="V58" s="309">
        <f>1/'Datu ievade'!$B$23</f>
        <v>0.02</v>
      </c>
      <c r="W58" s="309">
        <f>1/'Datu ievade'!$B$23</f>
        <v>0.02</v>
      </c>
      <c r="X58" s="309">
        <f>1/'Datu ievade'!$B$23</f>
        <v>0.02</v>
      </c>
      <c r="Y58" s="309">
        <f>1/'Datu ievade'!$B$23</f>
        <v>0.02</v>
      </c>
      <c r="Z58" s="309">
        <f>1/'Datu ievade'!$B$23</f>
        <v>0.02</v>
      </c>
      <c r="AA58" s="309">
        <f>1/'Datu ievade'!$B$23</f>
        <v>0.02</v>
      </c>
      <c r="AB58" s="309">
        <f>1/'Datu ievade'!$B$23</f>
        <v>0.02</v>
      </c>
      <c r="AC58" s="309">
        <f>1/'Datu ievade'!$B$23</f>
        <v>0.02</v>
      </c>
      <c r="AD58" s="309">
        <f>1/'Datu ievade'!$B$23</f>
        <v>0.02</v>
      </c>
      <c r="AE58" s="309">
        <f>1/'Datu ievade'!$B$23</f>
        <v>0.02</v>
      </c>
      <c r="AF58" s="309">
        <f>1/'Datu ievade'!$B$23</f>
        <v>0.02</v>
      </c>
      <c r="AG58" s="309">
        <f>1/'Datu ievade'!$B$23</f>
        <v>0.02</v>
      </c>
    </row>
    <row r="59" spans="1:33" s="215" customFormat="1" x14ac:dyDescent="0.2">
      <c r="A59" s="212" t="s">
        <v>203</v>
      </c>
      <c r="B59" s="310">
        <v>0</v>
      </c>
      <c r="C59" s="308">
        <f t="shared" ref="C59:AG59" si="28">IF(B61&gt;0,IF(C57-B57&gt;0,0,C58*C57),0)</f>
        <v>0</v>
      </c>
      <c r="D59" s="308">
        <f t="shared" si="28"/>
        <v>0</v>
      </c>
      <c r="E59" s="308">
        <f t="shared" si="28"/>
        <v>1638</v>
      </c>
      <c r="F59" s="308">
        <f t="shared" si="28"/>
        <v>1638</v>
      </c>
      <c r="G59" s="308">
        <f t="shared" si="28"/>
        <v>1638</v>
      </c>
      <c r="H59" s="308">
        <f t="shared" si="28"/>
        <v>1638</v>
      </c>
      <c r="I59" s="308">
        <f t="shared" si="28"/>
        <v>1638</v>
      </c>
      <c r="J59" s="308">
        <f t="shared" si="28"/>
        <v>1638</v>
      </c>
      <c r="K59" s="308">
        <f t="shared" si="28"/>
        <v>1638</v>
      </c>
      <c r="L59" s="308">
        <f t="shared" si="28"/>
        <v>1638</v>
      </c>
      <c r="M59" s="308">
        <f t="shared" si="28"/>
        <v>1638</v>
      </c>
      <c r="N59" s="308">
        <f t="shared" si="28"/>
        <v>1638</v>
      </c>
      <c r="O59" s="308">
        <f t="shared" si="28"/>
        <v>1638</v>
      </c>
      <c r="P59" s="308">
        <f t="shared" si="28"/>
        <v>1638</v>
      </c>
      <c r="Q59" s="308">
        <f t="shared" si="28"/>
        <v>1638</v>
      </c>
      <c r="R59" s="308">
        <f t="shared" si="28"/>
        <v>1638</v>
      </c>
      <c r="S59" s="308">
        <f t="shared" si="28"/>
        <v>1638</v>
      </c>
      <c r="T59" s="308">
        <f t="shared" si="28"/>
        <v>1638</v>
      </c>
      <c r="U59" s="308">
        <f t="shared" si="28"/>
        <v>1638</v>
      </c>
      <c r="V59" s="308">
        <f t="shared" si="28"/>
        <v>1638</v>
      </c>
      <c r="W59" s="308">
        <f t="shared" si="28"/>
        <v>1638</v>
      </c>
      <c r="X59" s="308">
        <f t="shared" si="28"/>
        <v>1638</v>
      </c>
      <c r="Y59" s="308">
        <f t="shared" si="28"/>
        <v>1638</v>
      </c>
      <c r="Z59" s="308">
        <f t="shared" si="28"/>
        <v>1638</v>
      </c>
      <c r="AA59" s="308">
        <f t="shared" si="28"/>
        <v>1638</v>
      </c>
      <c r="AB59" s="308">
        <f t="shared" si="28"/>
        <v>1638</v>
      </c>
      <c r="AC59" s="308">
        <f t="shared" si="28"/>
        <v>1638</v>
      </c>
      <c r="AD59" s="308">
        <f t="shared" si="28"/>
        <v>1638</v>
      </c>
      <c r="AE59" s="308">
        <f t="shared" si="28"/>
        <v>1638</v>
      </c>
      <c r="AF59" s="308">
        <f t="shared" si="28"/>
        <v>1638</v>
      </c>
      <c r="AG59" s="308">
        <f t="shared" si="28"/>
        <v>1638</v>
      </c>
    </row>
    <row r="60" spans="1:33" s="215" customFormat="1" x14ac:dyDescent="0.2">
      <c r="A60" s="212" t="s">
        <v>204</v>
      </c>
      <c r="B60" s="308">
        <f>B59</f>
        <v>0</v>
      </c>
      <c r="C60" s="308">
        <f t="shared" ref="C60:AG60" si="29">C59+B60</f>
        <v>0</v>
      </c>
      <c r="D60" s="308">
        <f t="shared" si="29"/>
        <v>0</v>
      </c>
      <c r="E60" s="308">
        <f t="shared" si="29"/>
        <v>1638</v>
      </c>
      <c r="F60" s="308">
        <f t="shared" si="29"/>
        <v>3276</v>
      </c>
      <c r="G60" s="308">
        <f t="shared" si="29"/>
        <v>4914</v>
      </c>
      <c r="H60" s="308">
        <f t="shared" si="29"/>
        <v>6552</v>
      </c>
      <c r="I60" s="308">
        <f t="shared" si="29"/>
        <v>8190</v>
      </c>
      <c r="J60" s="308">
        <f t="shared" si="29"/>
        <v>9828</v>
      </c>
      <c r="K60" s="308">
        <f t="shared" si="29"/>
        <v>11466</v>
      </c>
      <c r="L60" s="308">
        <f t="shared" si="29"/>
        <v>13104</v>
      </c>
      <c r="M60" s="308">
        <f t="shared" si="29"/>
        <v>14742</v>
      </c>
      <c r="N60" s="308">
        <f t="shared" si="29"/>
        <v>16380</v>
      </c>
      <c r="O60" s="308">
        <f t="shared" si="29"/>
        <v>18018</v>
      </c>
      <c r="P60" s="308">
        <f t="shared" si="29"/>
        <v>19656</v>
      </c>
      <c r="Q60" s="308">
        <f t="shared" si="29"/>
        <v>21294</v>
      </c>
      <c r="R60" s="308">
        <f t="shared" si="29"/>
        <v>22932</v>
      </c>
      <c r="S60" s="308">
        <f t="shared" si="29"/>
        <v>24570</v>
      </c>
      <c r="T60" s="308">
        <f t="shared" si="29"/>
        <v>26208</v>
      </c>
      <c r="U60" s="308">
        <f t="shared" si="29"/>
        <v>27846</v>
      </c>
      <c r="V60" s="308">
        <f t="shared" si="29"/>
        <v>29484</v>
      </c>
      <c r="W60" s="308">
        <f t="shared" si="29"/>
        <v>31122</v>
      </c>
      <c r="X60" s="308">
        <f t="shared" si="29"/>
        <v>32760</v>
      </c>
      <c r="Y60" s="308">
        <f t="shared" si="29"/>
        <v>34398</v>
      </c>
      <c r="Z60" s="308">
        <f t="shared" si="29"/>
        <v>36036</v>
      </c>
      <c r="AA60" s="308">
        <f t="shared" si="29"/>
        <v>37674</v>
      </c>
      <c r="AB60" s="308">
        <f t="shared" si="29"/>
        <v>39312</v>
      </c>
      <c r="AC60" s="308">
        <f t="shared" si="29"/>
        <v>40950</v>
      </c>
      <c r="AD60" s="308">
        <f t="shared" si="29"/>
        <v>42588</v>
      </c>
      <c r="AE60" s="308">
        <f t="shared" si="29"/>
        <v>44226</v>
      </c>
      <c r="AF60" s="308">
        <f t="shared" si="29"/>
        <v>45864</v>
      </c>
      <c r="AG60" s="308">
        <f t="shared" si="29"/>
        <v>47502</v>
      </c>
    </row>
    <row r="61" spans="1:33" s="215" customFormat="1" x14ac:dyDescent="0.2">
      <c r="A61" s="212" t="s">
        <v>205</v>
      </c>
      <c r="B61" s="308">
        <f t="shared" ref="B61:AG61" si="30">ROUND(IF(B57-B60&gt;0,B57-B60,0),0)</f>
        <v>0</v>
      </c>
      <c r="C61" s="308">
        <f t="shared" si="30"/>
        <v>66300</v>
      </c>
      <c r="D61" s="308">
        <f t="shared" si="30"/>
        <v>81900</v>
      </c>
      <c r="E61" s="308">
        <f t="shared" si="30"/>
        <v>80262</v>
      </c>
      <c r="F61" s="308">
        <f t="shared" si="30"/>
        <v>78624</v>
      </c>
      <c r="G61" s="308">
        <f t="shared" si="30"/>
        <v>76986</v>
      </c>
      <c r="H61" s="308">
        <f t="shared" si="30"/>
        <v>75348</v>
      </c>
      <c r="I61" s="308">
        <f t="shared" si="30"/>
        <v>73710</v>
      </c>
      <c r="J61" s="308">
        <f t="shared" si="30"/>
        <v>72072</v>
      </c>
      <c r="K61" s="308">
        <f t="shared" si="30"/>
        <v>70434</v>
      </c>
      <c r="L61" s="308">
        <f t="shared" si="30"/>
        <v>68796</v>
      </c>
      <c r="M61" s="308">
        <f t="shared" si="30"/>
        <v>67158</v>
      </c>
      <c r="N61" s="308">
        <f t="shared" si="30"/>
        <v>65520</v>
      </c>
      <c r="O61" s="308">
        <f t="shared" si="30"/>
        <v>63882</v>
      </c>
      <c r="P61" s="308">
        <f t="shared" si="30"/>
        <v>62244</v>
      </c>
      <c r="Q61" s="308">
        <f t="shared" si="30"/>
        <v>60606</v>
      </c>
      <c r="R61" s="308">
        <f t="shared" si="30"/>
        <v>58968</v>
      </c>
      <c r="S61" s="308">
        <f t="shared" si="30"/>
        <v>57330</v>
      </c>
      <c r="T61" s="308">
        <f t="shared" si="30"/>
        <v>55692</v>
      </c>
      <c r="U61" s="308">
        <f t="shared" si="30"/>
        <v>54054</v>
      </c>
      <c r="V61" s="308">
        <f t="shared" si="30"/>
        <v>52416</v>
      </c>
      <c r="W61" s="308">
        <f t="shared" si="30"/>
        <v>50778</v>
      </c>
      <c r="X61" s="308">
        <f t="shared" si="30"/>
        <v>49140</v>
      </c>
      <c r="Y61" s="308">
        <f t="shared" si="30"/>
        <v>47502</v>
      </c>
      <c r="Z61" s="308">
        <f t="shared" si="30"/>
        <v>45864</v>
      </c>
      <c r="AA61" s="308">
        <f t="shared" si="30"/>
        <v>44226</v>
      </c>
      <c r="AB61" s="308">
        <f t="shared" si="30"/>
        <v>42588</v>
      </c>
      <c r="AC61" s="308">
        <f t="shared" si="30"/>
        <v>40950</v>
      </c>
      <c r="AD61" s="308">
        <f t="shared" si="30"/>
        <v>39312</v>
      </c>
      <c r="AE61" s="308">
        <f t="shared" si="30"/>
        <v>37674</v>
      </c>
      <c r="AF61" s="308">
        <f t="shared" si="30"/>
        <v>36036</v>
      </c>
      <c r="AG61" s="308">
        <f t="shared" si="30"/>
        <v>34398</v>
      </c>
    </row>
    <row r="62" spans="1:33" s="215" customFormat="1" x14ac:dyDescent="0.2">
      <c r="A62" s="307" t="s">
        <v>14</v>
      </c>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row>
    <row r="63" spans="1:33" s="215" customFormat="1" x14ac:dyDescent="0.2">
      <c r="A63" s="212" t="s">
        <v>201</v>
      </c>
      <c r="B63" s="308">
        <f>'Datu ievade'!B71</f>
        <v>0</v>
      </c>
      <c r="C63" s="308">
        <f>'Datu ievade'!C71+B63</f>
        <v>35700</v>
      </c>
      <c r="D63" s="308">
        <f>'Datu ievade'!D71+C63</f>
        <v>40900</v>
      </c>
      <c r="E63" s="308">
        <f>'Datu ievade'!E71+D63</f>
        <v>40900</v>
      </c>
      <c r="F63" s="308">
        <f>'Datu ievade'!F71+E63</f>
        <v>40900</v>
      </c>
      <c r="G63" s="308">
        <f>'Datu ievade'!G71+F63</f>
        <v>40900</v>
      </c>
      <c r="H63" s="308">
        <f>'Datu ievade'!H71+G63</f>
        <v>40900</v>
      </c>
      <c r="I63" s="308">
        <f>'Datu ievade'!I71+H63</f>
        <v>40900</v>
      </c>
      <c r="J63" s="308">
        <f>'Datu ievade'!J71+I63</f>
        <v>40900</v>
      </c>
      <c r="K63" s="308">
        <f>'Datu ievade'!K71+J63</f>
        <v>40900</v>
      </c>
      <c r="L63" s="308">
        <f>'Datu ievade'!L71+K63</f>
        <v>40900</v>
      </c>
      <c r="M63" s="308">
        <f>'Datu ievade'!M71+L63</f>
        <v>40900</v>
      </c>
      <c r="N63" s="308">
        <f>'Datu ievade'!N71+M63</f>
        <v>40900</v>
      </c>
      <c r="O63" s="308">
        <f>'Datu ievade'!O71+N63</f>
        <v>40900</v>
      </c>
      <c r="P63" s="308">
        <f>'Datu ievade'!P71+O63</f>
        <v>40900</v>
      </c>
      <c r="Q63" s="308">
        <f>'Datu ievade'!Q71+P63</f>
        <v>40900</v>
      </c>
      <c r="R63" s="308">
        <f>'Datu ievade'!R71+Q63</f>
        <v>40900</v>
      </c>
      <c r="S63" s="308">
        <f>'Datu ievade'!S71+R63</f>
        <v>40900</v>
      </c>
      <c r="T63" s="308">
        <f>'Datu ievade'!T71+S63</f>
        <v>40900</v>
      </c>
      <c r="U63" s="308">
        <f>'Datu ievade'!U71+T63</f>
        <v>40900</v>
      </c>
      <c r="V63" s="308">
        <f>'Datu ievade'!V71+U63</f>
        <v>40900</v>
      </c>
      <c r="W63" s="308">
        <f>'Datu ievade'!W71+V63</f>
        <v>40900</v>
      </c>
      <c r="X63" s="308">
        <f>'Datu ievade'!X71+W63</f>
        <v>40900</v>
      </c>
      <c r="Y63" s="308">
        <f>'Datu ievade'!Y71+X63</f>
        <v>40900</v>
      </c>
      <c r="Z63" s="308">
        <f>'Datu ievade'!Z71+Y63</f>
        <v>40900</v>
      </c>
      <c r="AA63" s="308">
        <f>'Datu ievade'!AA71+Z63</f>
        <v>40900</v>
      </c>
      <c r="AB63" s="308">
        <f>'Datu ievade'!AB71+AA63</f>
        <v>40900</v>
      </c>
      <c r="AC63" s="308">
        <f>'Datu ievade'!AC71+AB63</f>
        <v>40900</v>
      </c>
      <c r="AD63" s="308">
        <f>'Datu ievade'!AD71+AC63</f>
        <v>40900</v>
      </c>
      <c r="AE63" s="308">
        <f>'Datu ievade'!AE71+AD63</f>
        <v>40900</v>
      </c>
      <c r="AF63" s="308">
        <f>'Datu ievade'!AF71+AE63</f>
        <v>40900</v>
      </c>
      <c r="AG63" s="308">
        <f>'Datu ievade'!AG71+AF63</f>
        <v>40900</v>
      </c>
    </row>
    <row r="64" spans="1:33" s="215" customFormat="1" x14ac:dyDescent="0.2">
      <c r="A64" s="212" t="s">
        <v>202</v>
      </c>
      <c r="B64" s="309">
        <f>1/'Datu ievade'!$B$26</f>
        <v>6.6666666666666666E-2</v>
      </c>
      <c r="C64" s="309">
        <f>1/'Datu ievade'!$B$26</f>
        <v>6.6666666666666666E-2</v>
      </c>
      <c r="D64" s="309">
        <f>1/'Datu ievade'!$B$26</f>
        <v>6.6666666666666666E-2</v>
      </c>
      <c r="E64" s="309">
        <f>1/'Datu ievade'!$B$26</f>
        <v>6.6666666666666666E-2</v>
      </c>
      <c r="F64" s="309">
        <f>1/'Datu ievade'!$B$26</f>
        <v>6.6666666666666666E-2</v>
      </c>
      <c r="G64" s="309">
        <f>1/'Datu ievade'!$B$26</f>
        <v>6.6666666666666666E-2</v>
      </c>
      <c r="H64" s="309">
        <f>1/'Datu ievade'!$B$26</f>
        <v>6.6666666666666666E-2</v>
      </c>
      <c r="I64" s="309">
        <f>1/'Datu ievade'!$B$26</f>
        <v>6.6666666666666666E-2</v>
      </c>
      <c r="J64" s="309">
        <f>1/'Datu ievade'!$B$26</f>
        <v>6.6666666666666666E-2</v>
      </c>
      <c r="K64" s="309">
        <f>1/'Datu ievade'!$B$26</f>
        <v>6.6666666666666666E-2</v>
      </c>
      <c r="L64" s="309">
        <f>1/'Datu ievade'!$B$26</f>
        <v>6.6666666666666666E-2</v>
      </c>
      <c r="M64" s="309">
        <f>1/'Datu ievade'!$B$26</f>
        <v>6.6666666666666666E-2</v>
      </c>
      <c r="N64" s="309">
        <f>1/'Datu ievade'!$B$26</f>
        <v>6.6666666666666666E-2</v>
      </c>
      <c r="O64" s="309">
        <f>1/'Datu ievade'!$B$26</f>
        <v>6.6666666666666666E-2</v>
      </c>
      <c r="P64" s="309">
        <f>1/'Datu ievade'!$B$26</f>
        <v>6.6666666666666666E-2</v>
      </c>
      <c r="Q64" s="309">
        <f>1/'Datu ievade'!$B$26</f>
        <v>6.6666666666666666E-2</v>
      </c>
      <c r="R64" s="309">
        <f>1/'Datu ievade'!$B$26</f>
        <v>6.6666666666666666E-2</v>
      </c>
      <c r="S64" s="309">
        <f>1/'Datu ievade'!$B$26</f>
        <v>6.6666666666666666E-2</v>
      </c>
      <c r="T64" s="309">
        <f>1/'Datu ievade'!$B$26</f>
        <v>6.6666666666666666E-2</v>
      </c>
      <c r="U64" s="309">
        <f>1/'Datu ievade'!$B$26</f>
        <v>6.6666666666666666E-2</v>
      </c>
      <c r="V64" s="309">
        <f>1/'Datu ievade'!$B$26</f>
        <v>6.6666666666666666E-2</v>
      </c>
      <c r="W64" s="309">
        <f>1/'Datu ievade'!$B$26</f>
        <v>6.6666666666666666E-2</v>
      </c>
      <c r="X64" s="309">
        <f>1/'Datu ievade'!$B$26</f>
        <v>6.6666666666666666E-2</v>
      </c>
      <c r="Y64" s="309">
        <f>1/'Datu ievade'!$B$26</f>
        <v>6.6666666666666666E-2</v>
      </c>
      <c r="Z64" s="309">
        <f>1/'Datu ievade'!$B$26</f>
        <v>6.6666666666666666E-2</v>
      </c>
      <c r="AA64" s="309">
        <f>1/'Datu ievade'!$B$26</f>
        <v>6.6666666666666666E-2</v>
      </c>
      <c r="AB64" s="309">
        <f>1/'Datu ievade'!$B$26</f>
        <v>6.6666666666666666E-2</v>
      </c>
      <c r="AC64" s="309">
        <f>1/'Datu ievade'!$B$26</f>
        <v>6.6666666666666666E-2</v>
      </c>
      <c r="AD64" s="309">
        <f>1/'Datu ievade'!$B$26</f>
        <v>6.6666666666666666E-2</v>
      </c>
      <c r="AE64" s="309">
        <f>1/'Datu ievade'!$B$26</f>
        <v>6.6666666666666666E-2</v>
      </c>
      <c r="AF64" s="309">
        <f>1/'Datu ievade'!$B$26</f>
        <v>6.6666666666666666E-2</v>
      </c>
      <c r="AG64" s="309">
        <f>1/'Datu ievade'!$B$26</f>
        <v>6.6666666666666666E-2</v>
      </c>
    </row>
    <row r="65" spans="1:33" s="215" customFormat="1" x14ac:dyDescent="0.2">
      <c r="A65" s="212" t="s">
        <v>203</v>
      </c>
      <c r="B65" s="310">
        <v>0</v>
      </c>
      <c r="C65" s="308">
        <f t="shared" ref="C65:AG65" si="31">IF(B67&gt;0,IF(C63-B63&gt;0,0,C64*C63),0)</f>
        <v>0</v>
      </c>
      <c r="D65" s="308">
        <f t="shared" si="31"/>
        <v>0</v>
      </c>
      <c r="E65" s="308">
        <f t="shared" si="31"/>
        <v>2726.6666666666665</v>
      </c>
      <c r="F65" s="308">
        <f t="shared" si="31"/>
        <v>2726.6666666666665</v>
      </c>
      <c r="G65" s="308">
        <f t="shared" si="31"/>
        <v>2726.6666666666665</v>
      </c>
      <c r="H65" s="308">
        <f t="shared" si="31"/>
        <v>2726.6666666666665</v>
      </c>
      <c r="I65" s="308">
        <f t="shared" si="31"/>
        <v>2726.6666666666665</v>
      </c>
      <c r="J65" s="308">
        <f t="shared" si="31"/>
        <v>2726.6666666666665</v>
      </c>
      <c r="K65" s="308">
        <f t="shared" si="31"/>
        <v>2726.6666666666665</v>
      </c>
      <c r="L65" s="308">
        <f t="shared" si="31"/>
        <v>2726.6666666666665</v>
      </c>
      <c r="M65" s="308">
        <f t="shared" si="31"/>
        <v>2726.6666666666665</v>
      </c>
      <c r="N65" s="308">
        <f t="shared" si="31"/>
        <v>2726.6666666666665</v>
      </c>
      <c r="O65" s="308">
        <f t="shared" si="31"/>
        <v>2726.6666666666665</v>
      </c>
      <c r="P65" s="308">
        <f t="shared" si="31"/>
        <v>2726.6666666666665</v>
      </c>
      <c r="Q65" s="308">
        <f t="shared" si="31"/>
        <v>2726.6666666666665</v>
      </c>
      <c r="R65" s="308">
        <f t="shared" si="31"/>
        <v>2726.6666666666665</v>
      </c>
      <c r="S65" s="308">
        <f t="shared" si="31"/>
        <v>2726.6666666666665</v>
      </c>
      <c r="T65" s="308">
        <f t="shared" si="31"/>
        <v>0</v>
      </c>
      <c r="U65" s="308">
        <f t="shared" si="31"/>
        <v>0</v>
      </c>
      <c r="V65" s="308">
        <f t="shared" si="31"/>
        <v>0</v>
      </c>
      <c r="W65" s="308">
        <f t="shared" si="31"/>
        <v>0</v>
      </c>
      <c r="X65" s="308">
        <f t="shared" si="31"/>
        <v>0</v>
      </c>
      <c r="Y65" s="308">
        <f t="shared" si="31"/>
        <v>0</v>
      </c>
      <c r="Z65" s="308">
        <f t="shared" si="31"/>
        <v>0</v>
      </c>
      <c r="AA65" s="308">
        <f t="shared" si="31"/>
        <v>0</v>
      </c>
      <c r="AB65" s="308">
        <f t="shared" si="31"/>
        <v>0</v>
      </c>
      <c r="AC65" s="308">
        <f t="shared" si="31"/>
        <v>0</v>
      </c>
      <c r="AD65" s="308">
        <f t="shared" si="31"/>
        <v>0</v>
      </c>
      <c r="AE65" s="308">
        <f t="shared" si="31"/>
        <v>0</v>
      </c>
      <c r="AF65" s="308">
        <f t="shared" si="31"/>
        <v>0</v>
      </c>
      <c r="AG65" s="308">
        <f t="shared" si="31"/>
        <v>0</v>
      </c>
    </row>
    <row r="66" spans="1:33" s="215" customFormat="1" x14ac:dyDescent="0.2">
      <c r="A66" s="212" t="s">
        <v>204</v>
      </c>
      <c r="B66" s="308">
        <f>B65</f>
        <v>0</v>
      </c>
      <c r="C66" s="308">
        <f t="shared" ref="C66:AG66" si="32">C65+B66</f>
        <v>0</v>
      </c>
      <c r="D66" s="308">
        <f t="shared" si="32"/>
        <v>0</v>
      </c>
      <c r="E66" s="308">
        <f t="shared" si="32"/>
        <v>2726.6666666666665</v>
      </c>
      <c r="F66" s="308">
        <f t="shared" si="32"/>
        <v>5453.333333333333</v>
      </c>
      <c r="G66" s="308">
        <f t="shared" si="32"/>
        <v>8180</v>
      </c>
      <c r="H66" s="308">
        <f t="shared" si="32"/>
        <v>10906.666666666666</v>
      </c>
      <c r="I66" s="308">
        <f t="shared" si="32"/>
        <v>13633.333333333332</v>
      </c>
      <c r="J66" s="308">
        <f t="shared" si="32"/>
        <v>16359.999999999998</v>
      </c>
      <c r="K66" s="308">
        <f t="shared" si="32"/>
        <v>19086.666666666664</v>
      </c>
      <c r="L66" s="308">
        <f t="shared" si="32"/>
        <v>21813.333333333332</v>
      </c>
      <c r="M66" s="308">
        <f t="shared" si="32"/>
        <v>24540</v>
      </c>
      <c r="N66" s="308">
        <f t="shared" si="32"/>
        <v>27266.666666666668</v>
      </c>
      <c r="O66" s="308">
        <f t="shared" si="32"/>
        <v>29993.333333333336</v>
      </c>
      <c r="P66" s="308">
        <f t="shared" si="32"/>
        <v>32720.000000000004</v>
      </c>
      <c r="Q66" s="308">
        <f t="shared" si="32"/>
        <v>35446.666666666672</v>
      </c>
      <c r="R66" s="308">
        <f t="shared" si="32"/>
        <v>38173.333333333336</v>
      </c>
      <c r="S66" s="308">
        <f t="shared" si="32"/>
        <v>40900</v>
      </c>
      <c r="T66" s="308">
        <f t="shared" si="32"/>
        <v>40900</v>
      </c>
      <c r="U66" s="308">
        <f t="shared" si="32"/>
        <v>40900</v>
      </c>
      <c r="V66" s="308">
        <f t="shared" si="32"/>
        <v>40900</v>
      </c>
      <c r="W66" s="308">
        <f t="shared" si="32"/>
        <v>40900</v>
      </c>
      <c r="X66" s="308">
        <f t="shared" si="32"/>
        <v>40900</v>
      </c>
      <c r="Y66" s="308">
        <f t="shared" si="32"/>
        <v>40900</v>
      </c>
      <c r="Z66" s="308">
        <f t="shared" si="32"/>
        <v>40900</v>
      </c>
      <c r="AA66" s="308">
        <f t="shared" si="32"/>
        <v>40900</v>
      </c>
      <c r="AB66" s="308">
        <f t="shared" si="32"/>
        <v>40900</v>
      </c>
      <c r="AC66" s="308">
        <f t="shared" si="32"/>
        <v>40900</v>
      </c>
      <c r="AD66" s="308">
        <f t="shared" si="32"/>
        <v>40900</v>
      </c>
      <c r="AE66" s="308">
        <f t="shared" si="32"/>
        <v>40900</v>
      </c>
      <c r="AF66" s="308">
        <f t="shared" si="32"/>
        <v>40900</v>
      </c>
      <c r="AG66" s="308">
        <f t="shared" si="32"/>
        <v>40900</v>
      </c>
    </row>
    <row r="67" spans="1:33" s="215" customFormat="1" x14ac:dyDescent="0.2">
      <c r="A67" s="212" t="s">
        <v>205</v>
      </c>
      <c r="B67" s="308">
        <f t="shared" ref="B67:AG67" si="33">ROUND(IF(B63-B66&gt;0,B63-B66,0),0)</f>
        <v>0</v>
      </c>
      <c r="C67" s="308">
        <f t="shared" si="33"/>
        <v>35700</v>
      </c>
      <c r="D67" s="308">
        <f t="shared" si="33"/>
        <v>40900</v>
      </c>
      <c r="E67" s="308">
        <f t="shared" si="33"/>
        <v>38173</v>
      </c>
      <c r="F67" s="308">
        <f t="shared" si="33"/>
        <v>35447</v>
      </c>
      <c r="G67" s="308">
        <f t="shared" si="33"/>
        <v>32720</v>
      </c>
      <c r="H67" s="308">
        <f t="shared" si="33"/>
        <v>29993</v>
      </c>
      <c r="I67" s="308">
        <f t="shared" si="33"/>
        <v>27267</v>
      </c>
      <c r="J67" s="308">
        <f t="shared" si="33"/>
        <v>24540</v>
      </c>
      <c r="K67" s="308">
        <f t="shared" si="33"/>
        <v>21813</v>
      </c>
      <c r="L67" s="308">
        <f t="shared" si="33"/>
        <v>19087</v>
      </c>
      <c r="M67" s="308">
        <f t="shared" si="33"/>
        <v>16360</v>
      </c>
      <c r="N67" s="308">
        <f t="shared" si="33"/>
        <v>13633</v>
      </c>
      <c r="O67" s="308">
        <f t="shared" si="33"/>
        <v>10907</v>
      </c>
      <c r="P67" s="308">
        <f t="shared" si="33"/>
        <v>8180</v>
      </c>
      <c r="Q67" s="308">
        <f t="shared" si="33"/>
        <v>5453</v>
      </c>
      <c r="R67" s="308">
        <f t="shared" si="33"/>
        <v>2727</v>
      </c>
      <c r="S67" s="308">
        <f t="shared" si="33"/>
        <v>0</v>
      </c>
      <c r="T67" s="308">
        <f t="shared" si="33"/>
        <v>0</v>
      </c>
      <c r="U67" s="308">
        <f t="shared" si="33"/>
        <v>0</v>
      </c>
      <c r="V67" s="308">
        <f t="shared" si="33"/>
        <v>0</v>
      </c>
      <c r="W67" s="308">
        <f t="shared" si="33"/>
        <v>0</v>
      </c>
      <c r="X67" s="308">
        <f t="shared" si="33"/>
        <v>0</v>
      </c>
      <c r="Y67" s="308">
        <f t="shared" si="33"/>
        <v>0</v>
      </c>
      <c r="Z67" s="308">
        <f t="shared" si="33"/>
        <v>0</v>
      </c>
      <c r="AA67" s="308">
        <f t="shared" si="33"/>
        <v>0</v>
      </c>
      <c r="AB67" s="308">
        <f t="shared" si="33"/>
        <v>0</v>
      </c>
      <c r="AC67" s="308">
        <f t="shared" si="33"/>
        <v>0</v>
      </c>
      <c r="AD67" s="308">
        <f t="shared" si="33"/>
        <v>0</v>
      </c>
      <c r="AE67" s="308">
        <f t="shared" si="33"/>
        <v>0</v>
      </c>
      <c r="AF67" s="308">
        <f t="shared" si="33"/>
        <v>0</v>
      </c>
      <c r="AG67" s="308">
        <f t="shared" si="33"/>
        <v>0</v>
      </c>
    </row>
    <row r="68" spans="1:33" s="215" customFormat="1" x14ac:dyDescent="0.2">
      <c r="A68" s="307" t="s">
        <v>15</v>
      </c>
      <c r="B68" s="304"/>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row>
    <row r="69" spans="1:33" s="215" customFormat="1" x14ac:dyDescent="0.2">
      <c r="A69" s="212" t="s">
        <v>201</v>
      </c>
      <c r="B69" s="308">
        <f>'Datu ievade'!B72+'Datu ievade'!B73+'Datu ievade'!B74</f>
        <v>3000</v>
      </c>
      <c r="C69" s="308">
        <f>'Datu ievade'!C72+'Datu ievade'!C73+'Datu ievade'!C74+B69</f>
        <v>4479</v>
      </c>
      <c r="D69" s="308">
        <f>'Datu ievade'!D72+'Datu ievade'!D73+'Datu ievade'!D74+C69</f>
        <v>6091</v>
      </c>
      <c r="E69" s="308">
        <f>'Datu ievade'!E72+'Datu ievade'!E73+'Datu ievade'!E74+D69</f>
        <v>6091</v>
      </c>
      <c r="F69" s="308">
        <f>'Datu ievade'!F72+'Datu ievade'!F73+'Datu ievade'!F74+E69</f>
        <v>6091</v>
      </c>
      <c r="G69" s="308">
        <f>'Datu ievade'!G72+'Datu ievade'!G73+'Datu ievade'!G74+F69</f>
        <v>6091</v>
      </c>
      <c r="H69" s="308">
        <f>'Datu ievade'!H72+'Datu ievade'!H73+'Datu ievade'!H74+G69</f>
        <v>6091</v>
      </c>
      <c r="I69" s="308">
        <f>'Datu ievade'!I72+'Datu ievade'!I73+'Datu ievade'!I74+H69</f>
        <v>6091</v>
      </c>
      <c r="J69" s="308">
        <f>'Datu ievade'!J72+'Datu ievade'!J73+'Datu ievade'!J74+I69</f>
        <v>6091</v>
      </c>
      <c r="K69" s="308">
        <f>'Datu ievade'!K72+'Datu ievade'!K73+'Datu ievade'!K74+J69</f>
        <v>6091</v>
      </c>
      <c r="L69" s="308">
        <f>'Datu ievade'!L72+'Datu ievade'!L73+'Datu ievade'!L74+K69</f>
        <v>6091</v>
      </c>
      <c r="M69" s="308">
        <f>'Datu ievade'!M72+'Datu ievade'!M73+'Datu ievade'!M74+L69</f>
        <v>6091</v>
      </c>
      <c r="N69" s="308">
        <f>'Datu ievade'!N72+'Datu ievade'!N73+'Datu ievade'!N74+M69</f>
        <v>6091</v>
      </c>
      <c r="O69" s="308">
        <f>'Datu ievade'!O72+'Datu ievade'!O73+'Datu ievade'!O74+N69</f>
        <v>6091</v>
      </c>
      <c r="P69" s="308">
        <f>'Datu ievade'!P72+'Datu ievade'!P73+'Datu ievade'!P74+O69</f>
        <v>6091</v>
      </c>
      <c r="Q69" s="308">
        <f>'Datu ievade'!Q72+'Datu ievade'!Q73+'Datu ievade'!Q74+P69</f>
        <v>6091</v>
      </c>
      <c r="R69" s="308">
        <f>'Datu ievade'!R72+'Datu ievade'!R73+'Datu ievade'!R74+Q69</f>
        <v>6091</v>
      </c>
      <c r="S69" s="308">
        <f>'Datu ievade'!S72+'Datu ievade'!S73+'Datu ievade'!S74+R69</f>
        <v>6091</v>
      </c>
      <c r="T69" s="308">
        <f>'Datu ievade'!T72+'Datu ievade'!T73+'Datu ievade'!T74+S69</f>
        <v>6091</v>
      </c>
      <c r="U69" s="308">
        <f>'Datu ievade'!U72+'Datu ievade'!U73+'Datu ievade'!U74+T69</f>
        <v>6091</v>
      </c>
      <c r="V69" s="308">
        <f>'Datu ievade'!V72+'Datu ievade'!V73+'Datu ievade'!V74+U69</f>
        <v>6091</v>
      </c>
      <c r="W69" s="308">
        <f>'Datu ievade'!W72+'Datu ievade'!W73+'Datu ievade'!W74+V69</f>
        <v>6091</v>
      </c>
      <c r="X69" s="308">
        <f>'Datu ievade'!X72+'Datu ievade'!X73+'Datu ievade'!X74+W69</f>
        <v>6091</v>
      </c>
      <c r="Y69" s="308">
        <f>'Datu ievade'!Y72+'Datu ievade'!Y73+'Datu ievade'!Y74+X69</f>
        <v>6091</v>
      </c>
      <c r="Z69" s="308">
        <f>'Datu ievade'!Z72+'Datu ievade'!Z73+'Datu ievade'!Z74+Y69</f>
        <v>6091</v>
      </c>
      <c r="AA69" s="308">
        <f>'Datu ievade'!AA72+'Datu ievade'!AA73+'Datu ievade'!AA74+Z69</f>
        <v>6091</v>
      </c>
      <c r="AB69" s="308">
        <f>'Datu ievade'!AB72+'Datu ievade'!AB73+'Datu ievade'!AB74+AA69</f>
        <v>6091</v>
      </c>
      <c r="AC69" s="308">
        <f>'Datu ievade'!AC72+'Datu ievade'!AC73+'Datu ievade'!AC74+AB69</f>
        <v>6091</v>
      </c>
      <c r="AD69" s="308">
        <f>'Datu ievade'!AD72+'Datu ievade'!AD73+'Datu ievade'!AD74+AC69</f>
        <v>6091</v>
      </c>
      <c r="AE69" s="308">
        <f>'Datu ievade'!AE72+'Datu ievade'!AE73+'Datu ievade'!AE74+AD69</f>
        <v>6091</v>
      </c>
      <c r="AF69" s="308">
        <f>'Datu ievade'!AF72+'Datu ievade'!AF73+'Datu ievade'!AF74+AE69</f>
        <v>6091</v>
      </c>
      <c r="AG69" s="308">
        <f>'Datu ievade'!AG72+'Datu ievade'!AG73+'Datu ievade'!AG74+AF69</f>
        <v>6091</v>
      </c>
    </row>
    <row r="70" spans="1:33" s="215" customFormat="1" x14ac:dyDescent="0.2">
      <c r="A70" s="212" t="s">
        <v>202</v>
      </c>
      <c r="B70" s="309">
        <f>1/'Datu ievade'!$B$27</f>
        <v>0.1</v>
      </c>
      <c r="C70" s="309">
        <f>1/'Datu ievade'!$B$27</f>
        <v>0.1</v>
      </c>
      <c r="D70" s="309">
        <f>1/'Datu ievade'!$B$27</f>
        <v>0.1</v>
      </c>
      <c r="E70" s="309">
        <f>1/'Datu ievade'!$B$27</f>
        <v>0.1</v>
      </c>
      <c r="F70" s="309">
        <f>1/'Datu ievade'!$B$27</f>
        <v>0.1</v>
      </c>
      <c r="G70" s="309">
        <f>1/'Datu ievade'!$B$27</f>
        <v>0.1</v>
      </c>
      <c r="H70" s="309">
        <f>1/'Datu ievade'!$B$27</f>
        <v>0.1</v>
      </c>
      <c r="I70" s="309">
        <f>1/'Datu ievade'!$B$27</f>
        <v>0.1</v>
      </c>
      <c r="J70" s="309">
        <f>1/'Datu ievade'!$B$27</f>
        <v>0.1</v>
      </c>
      <c r="K70" s="309">
        <f>1/'Datu ievade'!$B$27</f>
        <v>0.1</v>
      </c>
      <c r="L70" s="309">
        <f>1/'Datu ievade'!$B$27</f>
        <v>0.1</v>
      </c>
      <c r="M70" s="309">
        <f>1/'Datu ievade'!$B$27</f>
        <v>0.1</v>
      </c>
      <c r="N70" s="309">
        <f>1/'Datu ievade'!$B$27</f>
        <v>0.1</v>
      </c>
      <c r="O70" s="309">
        <f>1/'Datu ievade'!$B$27</f>
        <v>0.1</v>
      </c>
      <c r="P70" s="309">
        <f>1/'Datu ievade'!$B$27</f>
        <v>0.1</v>
      </c>
      <c r="Q70" s="309">
        <f>1/'Datu ievade'!$B$27</f>
        <v>0.1</v>
      </c>
      <c r="R70" s="309">
        <f>1/'Datu ievade'!$B$27</f>
        <v>0.1</v>
      </c>
      <c r="S70" s="309">
        <f>1/'Datu ievade'!$B$27</f>
        <v>0.1</v>
      </c>
      <c r="T70" s="309">
        <f>1/'Datu ievade'!$B$27</f>
        <v>0.1</v>
      </c>
      <c r="U70" s="309">
        <f>1/'Datu ievade'!$B$27</f>
        <v>0.1</v>
      </c>
      <c r="V70" s="309">
        <f>1/'Datu ievade'!$B$27</f>
        <v>0.1</v>
      </c>
      <c r="W70" s="309">
        <f>1/'Datu ievade'!$B$27</f>
        <v>0.1</v>
      </c>
      <c r="X70" s="309">
        <f>1/'Datu ievade'!$B$27</f>
        <v>0.1</v>
      </c>
      <c r="Y70" s="309">
        <f>1/'Datu ievade'!$B$27</f>
        <v>0.1</v>
      </c>
      <c r="Z70" s="309">
        <f>1/'Datu ievade'!$B$27</f>
        <v>0.1</v>
      </c>
      <c r="AA70" s="309">
        <f>1/'Datu ievade'!$B$27</f>
        <v>0.1</v>
      </c>
      <c r="AB70" s="309">
        <f>1/'Datu ievade'!$B$27</f>
        <v>0.1</v>
      </c>
      <c r="AC70" s="309">
        <f>1/'Datu ievade'!$B$27</f>
        <v>0.1</v>
      </c>
      <c r="AD70" s="309">
        <f>1/'Datu ievade'!$B$27</f>
        <v>0.1</v>
      </c>
      <c r="AE70" s="309">
        <f>1/'Datu ievade'!$B$27</f>
        <v>0.1</v>
      </c>
      <c r="AF70" s="309">
        <f>1/'Datu ievade'!$B$27</f>
        <v>0.1</v>
      </c>
      <c r="AG70" s="309">
        <f>1/'Datu ievade'!$B$27</f>
        <v>0.1</v>
      </c>
    </row>
    <row r="71" spans="1:33" s="215" customFormat="1" x14ac:dyDescent="0.2">
      <c r="A71" s="212" t="s">
        <v>203</v>
      </c>
      <c r="B71" s="310">
        <v>0</v>
      </c>
      <c r="C71" s="308">
        <f t="shared" ref="C71:AG71" si="34">IF(B73&gt;0,IF(C69-B69&gt;0,0,C70*C69),0)</f>
        <v>0</v>
      </c>
      <c r="D71" s="308">
        <f t="shared" si="34"/>
        <v>0</v>
      </c>
      <c r="E71" s="308">
        <f t="shared" si="34"/>
        <v>609.1</v>
      </c>
      <c r="F71" s="308">
        <f t="shared" si="34"/>
        <v>609.1</v>
      </c>
      <c r="G71" s="308">
        <f t="shared" si="34"/>
        <v>609.1</v>
      </c>
      <c r="H71" s="308">
        <f t="shared" si="34"/>
        <v>609.1</v>
      </c>
      <c r="I71" s="308">
        <f t="shared" si="34"/>
        <v>609.1</v>
      </c>
      <c r="J71" s="308">
        <f t="shared" si="34"/>
        <v>609.1</v>
      </c>
      <c r="K71" s="308">
        <f t="shared" si="34"/>
        <v>609.1</v>
      </c>
      <c r="L71" s="308">
        <f t="shared" si="34"/>
        <v>609.1</v>
      </c>
      <c r="M71" s="308">
        <f t="shared" si="34"/>
        <v>609.1</v>
      </c>
      <c r="N71" s="308">
        <f t="shared" si="34"/>
        <v>609.1</v>
      </c>
      <c r="O71" s="308">
        <f t="shared" si="34"/>
        <v>0</v>
      </c>
      <c r="P71" s="308">
        <f t="shared" si="34"/>
        <v>0</v>
      </c>
      <c r="Q71" s="308">
        <f t="shared" si="34"/>
        <v>0</v>
      </c>
      <c r="R71" s="308">
        <f t="shared" si="34"/>
        <v>0</v>
      </c>
      <c r="S71" s="308">
        <f t="shared" si="34"/>
        <v>0</v>
      </c>
      <c r="T71" s="308">
        <f t="shared" si="34"/>
        <v>0</v>
      </c>
      <c r="U71" s="308">
        <f t="shared" si="34"/>
        <v>0</v>
      </c>
      <c r="V71" s="308">
        <f t="shared" si="34"/>
        <v>0</v>
      </c>
      <c r="W71" s="308">
        <f t="shared" si="34"/>
        <v>0</v>
      </c>
      <c r="X71" s="308">
        <f t="shared" si="34"/>
        <v>0</v>
      </c>
      <c r="Y71" s="308">
        <f t="shared" si="34"/>
        <v>0</v>
      </c>
      <c r="Z71" s="308">
        <f t="shared" si="34"/>
        <v>0</v>
      </c>
      <c r="AA71" s="308">
        <f t="shared" si="34"/>
        <v>0</v>
      </c>
      <c r="AB71" s="308">
        <f t="shared" si="34"/>
        <v>0</v>
      </c>
      <c r="AC71" s="308">
        <f t="shared" si="34"/>
        <v>0</v>
      </c>
      <c r="AD71" s="308">
        <f t="shared" si="34"/>
        <v>0</v>
      </c>
      <c r="AE71" s="308">
        <f t="shared" si="34"/>
        <v>0</v>
      </c>
      <c r="AF71" s="308">
        <f t="shared" si="34"/>
        <v>0</v>
      </c>
      <c r="AG71" s="308">
        <f t="shared" si="34"/>
        <v>0</v>
      </c>
    </row>
    <row r="72" spans="1:33" s="215" customFormat="1" x14ac:dyDescent="0.2">
      <c r="A72" s="212" t="s">
        <v>204</v>
      </c>
      <c r="B72" s="308">
        <f>B71</f>
        <v>0</v>
      </c>
      <c r="C72" s="308">
        <f t="shared" ref="C72:AG72" si="35">C71+B72</f>
        <v>0</v>
      </c>
      <c r="D72" s="308">
        <f t="shared" si="35"/>
        <v>0</v>
      </c>
      <c r="E72" s="308">
        <f t="shared" si="35"/>
        <v>609.1</v>
      </c>
      <c r="F72" s="308">
        <f t="shared" si="35"/>
        <v>1218.2</v>
      </c>
      <c r="G72" s="308">
        <f t="shared" si="35"/>
        <v>1827.3000000000002</v>
      </c>
      <c r="H72" s="308">
        <f t="shared" si="35"/>
        <v>2436.4</v>
      </c>
      <c r="I72" s="308">
        <f t="shared" si="35"/>
        <v>3045.5</v>
      </c>
      <c r="J72" s="308">
        <f t="shared" si="35"/>
        <v>3654.6</v>
      </c>
      <c r="K72" s="308">
        <f t="shared" si="35"/>
        <v>4263.7</v>
      </c>
      <c r="L72" s="308">
        <f t="shared" si="35"/>
        <v>4872.8</v>
      </c>
      <c r="M72" s="308">
        <f t="shared" si="35"/>
        <v>5481.9000000000005</v>
      </c>
      <c r="N72" s="308">
        <f t="shared" si="35"/>
        <v>6091.0000000000009</v>
      </c>
      <c r="O72" s="308">
        <f t="shared" si="35"/>
        <v>6091.0000000000009</v>
      </c>
      <c r="P72" s="308">
        <f t="shared" si="35"/>
        <v>6091.0000000000009</v>
      </c>
      <c r="Q72" s="308">
        <f t="shared" si="35"/>
        <v>6091.0000000000009</v>
      </c>
      <c r="R72" s="308">
        <f t="shared" si="35"/>
        <v>6091.0000000000009</v>
      </c>
      <c r="S72" s="308">
        <f t="shared" si="35"/>
        <v>6091.0000000000009</v>
      </c>
      <c r="T72" s="308">
        <f t="shared" si="35"/>
        <v>6091.0000000000009</v>
      </c>
      <c r="U72" s="308">
        <f t="shared" si="35"/>
        <v>6091.0000000000009</v>
      </c>
      <c r="V72" s="308">
        <f t="shared" si="35"/>
        <v>6091.0000000000009</v>
      </c>
      <c r="W72" s="308">
        <f t="shared" si="35"/>
        <v>6091.0000000000009</v>
      </c>
      <c r="X72" s="308">
        <f t="shared" si="35"/>
        <v>6091.0000000000009</v>
      </c>
      <c r="Y72" s="308">
        <f t="shared" si="35"/>
        <v>6091.0000000000009</v>
      </c>
      <c r="Z72" s="308">
        <f t="shared" si="35"/>
        <v>6091.0000000000009</v>
      </c>
      <c r="AA72" s="308">
        <f t="shared" si="35"/>
        <v>6091.0000000000009</v>
      </c>
      <c r="AB72" s="308">
        <f t="shared" si="35"/>
        <v>6091.0000000000009</v>
      </c>
      <c r="AC72" s="308">
        <f t="shared" si="35"/>
        <v>6091.0000000000009</v>
      </c>
      <c r="AD72" s="308">
        <f t="shared" si="35"/>
        <v>6091.0000000000009</v>
      </c>
      <c r="AE72" s="308">
        <f t="shared" si="35"/>
        <v>6091.0000000000009</v>
      </c>
      <c r="AF72" s="308">
        <f t="shared" si="35"/>
        <v>6091.0000000000009</v>
      </c>
      <c r="AG72" s="308">
        <f t="shared" si="35"/>
        <v>6091.0000000000009</v>
      </c>
    </row>
    <row r="73" spans="1:33" s="215" customFormat="1" x14ac:dyDescent="0.2">
      <c r="A73" s="212" t="s">
        <v>205</v>
      </c>
      <c r="B73" s="308">
        <f t="shared" ref="B73:AG73" si="36">ROUND(IF(B69-B72&gt;0,B69-B72,0),0)</f>
        <v>3000</v>
      </c>
      <c r="C73" s="308">
        <f t="shared" si="36"/>
        <v>4479</v>
      </c>
      <c r="D73" s="308">
        <f t="shared" si="36"/>
        <v>6091</v>
      </c>
      <c r="E73" s="308">
        <f t="shared" si="36"/>
        <v>5482</v>
      </c>
      <c r="F73" s="308">
        <f t="shared" si="36"/>
        <v>4873</v>
      </c>
      <c r="G73" s="308">
        <f t="shared" si="36"/>
        <v>4264</v>
      </c>
      <c r="H73" s="308">
        <f t="shared" si="36"/>
        <v>3655</v>
      </c>
      <c r="I73" s="308">
        <f t="shared" si="36"/>
        <v>3046</v>
      </c>
      <c r="J73" s="308">
        <f t="shared" si="36"/>
        <v>2436</v>
      </c>
      <c r="K73" s="308">
        <f t="shared" si="36"/>
        <v>1827</v>
      </c>
      <c r="L73" s="308">
        <f t="shared" si="36"/>
        <v>1218</v>
      </c>
      <c r="M73" s="308">
        <f t="shared" si="36"/>
        <v>609</v>
      </c>
      <c r="N73" s="308">
        <f t="shared" si="36"/>
        <v>0</v>
      </c>
      <c r="O73" s="308">
        <f t="shared" si="36"/>
        <v>0</v>
      </c>
      <c r="P73" s="308">
        <f t="shared" si="36"/>
        <v>0</v>
      </c>
      <c r="Q73" s="308">
        <f t="shared" si="36"/>
        <v>0</v>
      </c>
      <c r="R73" s="308">
        <f t="shared" si="36"/>
        <v>0</v>
      </c>
      <c r="S73" s="308">
        <f t="shared" si="36"/>
        <v>0</v>
      </c>
      <c r="T73" s="308">
        <f t="shared" si="36"/>
        <v>0</v>
      </c>
      <c r="U73" s="308">
        <f t="shared" si="36"/>
        <v>0</v>
      </c>
      <c r="V73" s="308">
        <f t="shared" si="36"/>
        <v>0</v>
      </c>
      <c r="W73" s="308">
        <f t="shared" si="36"/>
        <v>0</v>
      </c>
      <c r="X73" s="308">
        <f t="shared" si="36"/>
        <v>0</v>
      </c>
      <c r="Y73" s="308">
        <f t="shared" si="36"/>
        <v>0</v>
      </c>
      <c r="Z73" s="308">
        <f t="shared" si="36"/>
        <v>0</v>
      </c>
      <c r="AA73" s="308">
        <f t="shared" si="36"/>
        <v>0</v>
      </c>
      <c r="AB73" s="308">
        <f t="shared" si="36"/>
        <v>0</v>
      </c>
      <c r="AC73" s="308">
        <f t="shared" si="36"/>
        <v>0</v>
      </c>
      <c r="AD73" s="308">
        <f t="shared" si="36"/>
        <v>0</v>
      </c>
      <c r="AE73" s="308">
        <f t="shared" si="36"/>
        <v>0</v>
      </c>
      <c r="AF73" s="308">
        <f t="shared" si="36"/>
        <v>0</v>
      </c>
      <c r="AG73" s="308">
        <f t="shared" si="36"/>
        <v>0</v>
      </c>
    </row>
    <row r="74" spans="1:33" s="215" customFormat="1" x14ac:dyDescent="0.2">
      <c r="A74" s="315"/>
      <c r="B74" s="316"/>
      <c r="C74" s="316"/>
      <c r="D74" s="316"/>
      <c r="E74" s="316"/>
      <c r="F74" s="316"/>
      <c r="G74" s="316"/>
      <c r="H74" s="316"/>
      <c r="I74" s="316"/>
      <c r="J74" s="316"/>
      <c r="K74" s="316"/>
      <c r="L74" s="316"/>
      <c r="M74" s="316"/>
      <c r="N74" s="316"/>
      <c r="O74" s="316"/>
      <c r="P74" s="316"/>
      <c r="Q74" s="316"/>
      <c r="R74" s="316"/>
      <c r="S74" s="316"/>
      <c r="T74" s="316"/>
      <c r="U74" s="316"/>
      <c r="V74" s="316"/>
      <c r="W74" s="316"/>
      <c r="X74" s="317"/>
      <c r="Y74" s="317"/>
      <c r="Z74" s="317"/>
      <c r="AA74" s="317"/>
      <c r="AB74" s="317"/>
      <c r="AC74" s="317"/>
      <c r="AD74" s="317"/>
      <c r="AE74" s="317"/>
      <c r="AF74" s="317"/>
      <c r="AG74" s="317"/>
    </row>
    <row r="75" spans="1:33" s="215" customFormat="1" x14ac:dyDescent="0.2">
      <c r="A75" s="318" t="s">
        <v>97</v>
      </c>
      <c r="B75" s="319">
        <f t="shared" ref="B75:AG75" si="37">B33</f>
        <v>2012</v>
      </c>
      <c r="C75" s="319">
        <f t="shared" si="37"/>
        <v>2013</v>
      </c>
      <c r="D75" s="319">
        <f t="shared" si="37"/>
        <v>2014</v>
      </c>
      <c r="E75" s="319">
        <f t="shared" si="37"/>
        <v>2015</v>
      </c>
      <c r="F75" s="319">
        <f t="shared" si="37"/>
        <v>2016</v>
      </c>
      <c r="G75" s="319">
        <f t="shared" si="37"/>
        <v>2017</v>
      </c>
      <c r="H75" s="319">
        <f t="shared" si="37"/>
        <v>2018</v>
      </c>
      <c r="I75" s="319">
        <f t="shared" si="37"/>
        <v>2019</v>
      </c>
      <c r="J75" s="319">
        <f t="shared" si="37"/>
        <v>2020</v>
      </c>
      <c r="K75" s="319">
        <f t="shared" si="37"/>
        <v>2021</v>
      </c>
      <c r="L75" s="319">
        <f t="shared" si="37"/>
        <v>2022</v>
      </c>
      <c r="M75" s="319">
        <f t="shared" si="37"/>
        <v>2023</v>
      </c>
      <c r="N75" s="319">
        <f t="shared" si="37"/>
        <v>2024</v>
      </c>
      <c r="O75" s="319">
        <f t="shared" si="37"/>
        <v>2025</v>
      </c>
      <c r="P75" s="319">
        <f t="shared" si="37"/>
        <v>2026</v>
      </c>
      <c r="Q75" s="319">
        <f t="shared" si="37"/>
        <v>2027</v>
      </c>
      <c r="R75" s="319">
        <f t="shared" si="37"/>
        <v>2028</v>
      </c>
      <c r="S75" s="319">
        <f t="shared" si="37"/>
        <v>2029</v>
      </c>
      <c r="T75" s="319">
        <f t="shared" si="37"/>
        <v>2030</v>
      </c>
      <c r="U75" s="319">
        <f t="shared" si="37"/>
        <v>2031</v>
      </c>
      <c r="V75" s="319">
        <f t="shared" si="37"/>
        <v>2032</v>
      </c>
      <c r="W75" s="319">
        <f t="shared" si="37"/>
        <v>2033</v>
      </c>
      <c r="X75" s="319">
        <f t="shared" si="37"/>
        <v>2034</v>
      </c>
      <c r="Y75" s="319">
        <f t="shared" si="37"/>
        <v>2035</v>
      </c>
      <c r="Z75" s="319">
        <f t="shared" si="37"/>
        <v>2036</v>
      </c>
      <c r="AA75" s="319">
        <f t="shared" si="37"/>
        <v>2037</v>
      </c>
      <c r="AB75" s="319">
        <f t="shared" si="37"/>
        <v>2038</v>
      </c>
      <c r="AC75" s="319">
        <f t="shared" si="37"/>
        <v>2039</v>
      </c>
      <c r="AD75" s="319">
        <f t="shared" si="37"/>
        <v>2040</v>
      </c>
      <c r="AE75" s="319">
        <f t="shared" si="37"/>
        <v>2041</v>
      </c>
      <c r="AF75" s="319">
        <f t="shared" si="37"/>
        <v>2042</v>
      </c>
      <c r="AG75" s="319">
        <f t="shared" si="37"/>
        <v>2043</v>
      </c>
    </row>
    <row r="76" spans="1:33" s="215" customFormat="1" x14ac:dyDescent="0.2">
      <c r="A76" s="307" t="s">
        <v>13</v>
      </c>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row>
    <row r="77" spans="1:33" s="215" customFormat="1" x14ac:dyDescent="0.2">
      <c r="A77" s="212" t="s">
        <v>201</v>
      </c>
      <c r="B77" s="308">
        <f>B37+B57</f>
        <v>0</v>
      </c>
      <c r="C77" s="308">
        <f>C37+C57+B77</f>
        <v>173400</v>
      </c>
      <c r="D77" s="308">
        <f>D37+D57</f>
        <v>209800</v>
      </c>
      <c r="E77" s="308">
        <f t="shared" ref="E77:AG77" si="38">E37+E57</f>
        <v>209800</v>
      </c>
      <c r="F77" s="308">
        <f t="shared" si="38"/>
        <v>209800</v>
      </c>
      <c r="G77" s="308">
        <f t="shared" si="38"/>
        <v>209800</v>
      </c>
      <c r="H77" s="308">
        <f t="shared" si="38"/>
        <v>209800</v>
      </c>
      <c r="I77" s="308">
        <f t="shared" si="38"/>
        <v>209800</v>
      </c>
      <c r="J77" s="308">
        <f t="shared" si="38"/>
        <v>209800</v>
      </c>
      <c r="K77" s="308">
        <f t="shared" si="38"/>
        <v>209800</v>
      </c>
      <c r="L77" s="308">
        <f t="shared" si="38"/>
        <v>209800</v>
      </c>
      <c r="M77" s="308">
        <f t="shared" si="38"/>
        <v>209800</v>
      </c>
      <c r="N77" s="308">
        <f t="shared" si="38"/>
        <v>209800</v>
      </c>
      <c r="O77" s="308">
        <f t="shared" si="38"/>
        <v>209800</v>
      </c>
      <c r="P77" s="308">
        <f t="shared" si="38"/>
        <v>209800</v>
      </c>
      <c r="Q77" s="308">
        <f t="shared" si="38"/>
        <v>209800</v>
      </c>
      <c r="R77" s="308">
        <f t="shared" si="38"/>
        <v>209800</v>
      </c>
      <c r="S77" s="308">
        <f t="shared" si="38"/>
        <v>209800</v>
      </c>
      <c r="T77" s="308">
        <f t="shared" si="38"/>
        <v>209800</v>
      </c>
      <c r="U77" s="308">
        <f t="shared" si="38"/>
        <v>209800</v>
      </c>
      <c r="V77" s="308">
        <f t="shared" si="38"/>
        <v>209800</v>
      </c>
      <c r="W77" s="308">
        <f t="shared" si="38"/>
        <v>209800</v>
      </c>
      <c r="X77" s="308">
        <f t="shared" si="38"/>
        <v>209800</v>
      </c>
      <c r="Y77" s="308">
        <f t="shared" si="38"/>
        <v>209800</v>
      </c>
      <c r="Z77" s="308">
        <f t="shared" si="38"/>
        <v>209800</v>
      </c>
      <c r="AA77" s="308">
        <f t="shared" si="38"/>
        <v>209800</v>
      </c>
      <c r="AB77" s="308">
        <f t="shared" si="38"/>
        <v>209800</v>
      </c>
      <c r="AC77" s="308">
        <f t="shared" si="38"/>
        <v>209800</v>
      </c>
      <c r="AD77" s="308">
        <f t="shared" si="38"/>
        <v>209800</v>
      </c>
      <c r="AE77" s="308">
        <f t="shared" si="38"/>
        <v>209800</v>
      </c>
      <c r="AF77" s="308">
        <f t="shared" si="38"/>
        <v>209800</v>
      </c>
      <c r="AG77" s="308">
        <f t="shared" si="38"/>
        <v>209800</v>
      </c>
    </row>
    <row r="78" spans="1:33" s="215" customFormat="1" x14ac:dyDescent="0.2">
      <c r="A78" s="212" t="s">
        <v>202</v>
      </c>
      <c r="B78" s="309">
        <f>1/'Datu ievade'!$B$23</f>
        <v>0.02</v>
      </c>
      <c r="C78" s="309">
        <f>1/'Datu ievade'!$B$23</f>
        <v>0.02</v>
      </c>
      <c r="D78" s="309">
        <f>1/'Datu ievade'!$B$23</f>
        <v>0.02</v>
      </c>
      <c r="E78" s="309">
        <f>1/'Datu ievade'!$B$23</f>
        <v>0.02</v>
      </c>
      <c r="F78" s="309">
        <f>1/'Datu ievade'!$B$23</f>
        <v>0.02</v>
      </c>
      <c r="G78" s="309">
        <f>1/'Datu ievade'!$B$23</f>
        <v>0.02</v>
      </c>
      <c r="H78" s="309">
        <f>1/'Datu ievade'!$B$23</f>
        <v>0.02</v>
      </c>
      <c r="I78" s="309">
        <f>1/'Datu ievade'!$B$23</f>
        <v>0.02</v>
      </c>
      <c r="J78" s="309">
        <f>1/'Datu ievade'!$B$23</f>
        <v>0.02</v>
      </c>
      <c r="K78" s="309">
        <f>1/'Datu ievade'!$B$23</f>
        <v>0.02</v>
      </c>
      <c r="L78" s="309">
        <f>1/'Datu ievade'!$B$23</f>
        <v>0.02</v>
      </c>
      <c r="M78" s="309">
        <f>1/'Datu ievade'!$B$23</f>
        <v>0.02</v>
      </c>
      <c r="N78" s="309">
        <f>1/'Datu ievade'!$B$23</f>
        <v>0.02</v>
      </c>
      <c r="O78" s="309">
        <f>1/'Datu ievade'!$B$23</f>
        <v>0.02</v>
      </c>
      <c r="P78" s="309">
        <f>1/'Datu ievade'!$B$23</f>
        <v>0.02</v>
      </c>
      <c r="Q78" s="309">
        <f>1/'Datu ievade'!$B$23</f>
        <v>0.02</v>
      </c>
      <c r="R78" s="309">
        <f>1/'Datu ievade'!$B$23</f>
        <v>0.02</v>
      </c>
      <c r="S78" s="309">
        <f>1/'Datu ievade'!$B$23</f>
        <v>0.02</v>
      </c>
      <c r="T78" s="309">
        <f>1/'Datu ievade'!$B$23</f>
        <v>0.02</v>
      </c>
      <c r="U78" s="309">
        <f>1/'Datu ievade'!$B$23</f>
        <v>0.02</v>
      </c>
      <c r="V78" s="309">
        <f>1/'Datu ievade'!$B$23</f>
        <v>0.02</v>
      </c>
      <c r="W78" s="309">
        <f>1/'Datu ievade'!$B$23</f>
        <v>0.02</v>
      </c>
      <c r="X78" s="309">
        <f>1/'Datu ievade'!$B$23</f>
        <v>0.02</v>
      </c>
      <c r="Y78" s="309">
        <f>1/'Datu ievade'!$B$23</f>
        <v>0.02</v>
      </c>
      <c r="Z78" s="309">
        <f>1/'Datu ievade'!$B$23</f>
        <v>0.02</v>
      </c>
      <c r="AA78" s="309">
        <f>1/'Datu ievade'!$B$23</f>
        <v>0.02</v>
      </c>
      <c r="AB78" s="309">
        <f>1/'Datu ievade'!$B$23</f>
        <v>0.02</v>
      </c>
      <c r="AC78" s="309">
        <f>1/'Datu ievade'!$B$23</f>
        <v>0.02</v>
      </c>
      <c r="AD78" s="309">
        <f>1/'Datu ievade'!$B$23</f>
        <v>0.02</v>
      </c>
      <c r="AE78" s="309">
        <f>1/'Datu ievade'!$B$23</f>
        <v>0.02</v>
      </c>
      <c r="AF78" s="309">
        <f>1/'Datu ievade'!$B$23</f>
        <v>0.02</v>
      </c>
      <c r="AG78" s="309">
        <f>1/'Datu ievade'!$B$23</f>
        <v>0.02</v>
      </c>
    </row>
    <row r="79" spans="1:33" s="215" customFormat="1" x14ac:dyDescent="0.2">
      <c r="A79" s="212" t="s">
        <v>203</v>
      </c>
      <c r="B79" s="310">
        <v>0</v>
      </c>
      <c r="C79" s="308">
        <f t="shared" ref="C79:AG79" si="39">IF(B81&gt;0,IF(C77-B77&gt;0,0,C78*C77),0)</f>
        <v>0</v>
      </c>
      <c r="D79" s="308">
        <f t="shared" si="39"/>
        <v>0</v>
      </c>
      <c r="E79" s="308">
        <f t="shared" si="39"/>
        <v>4196</v>
      </c>
      <c r="F79" s="308">
        <f t="shared" si="39"/>
        <v>4196</v>
      </c>
      <c r="G79" s="308">
        <f t="shared" si="39"/>
        <v>4196</v>
      </c>
      <c r="H79" s="308">
        <f t="shared" si="39"/>
        <v>4196</v>
      </c>
      <c r="I79" s="308">
        <f t="shared" si="39"/>
        <v>4196</v>
      </c>
      <c r="J79" s="308">
        <f t="shared" si="39"/>
        <v>4196</v>
      </c>
      <c r="K79" s="308">
        <f t="shared" si="39"/>
        <v>4196</v>
      </c>
      <c r="L79" s="308">
        <f t="shared" si="39"/>
        <v>4196</v>
      </c>
      <c r="M79" s="308">
        <f t="shared" si="39"/>
        <v>4196</v>
      </c>
      <c r="N79" s="308">
        <f t="shared" si="39"/>
        <v>4196</v>
      </c>
      <c r="O79" s="308">
        <f t="shared" si="39"/>
        <v>4196</v>
      </c>
      <c r="P79" s="308">
        <f t="shared" si="39"/>
        <v>4196</v>
      </c>
      <c r="Q79" s="308">
        <f t="shared" si="39"/>
        <v>4196</v>
      </c>
      <c r="R79" s="308">
        <f t="shared" si="39"/>
        <v>4196</v>
      </c>
      <c r="S79" s="308">
        <f t="shared" si="39"/>
        <v>4196</v>
      </c>
      <c r="T79" s="308">
        <f t="shared" si="39"/>
        <v>4196</v>
      </c>
      <c r="U79" s="308">
        <f t="shared" si="39"/>
        <v>4196</v>
      </c>
      <c r="V79" s="308">
        <f t="shared" si="39"/>
        <v>4196</v>
      </c>
      <c r="W79" s="308">
        <f t="shared" si="39"/>
        <v>4196</v>
      </c>
      <c r="X79" s="308">
        <f t="shared" si="39"/>
        <v>4196</v>
      </c>
      <c r="Y79" s="308">
        <f t="shared" si="39"/>
        <v>4196</v>
      </c>
      <c r="Z79" s="308">
        <f t="shared" si="39"/>
        <v>4196</v>
      </c>
      <c r="AA79" s="308">
        <f t="shared" si="39"/>
        <v>4196</v>
      </c>
      <c r="AB79" s="308">
        <f t="shared" si="39"/>
        <v>4196</v>
      </c>
      <c r="AC79" s="308">
        <f t="shared" si="39"/>
        <v>4196</v>
      </c>
      <c r="AD79" s="308">
        <f t="shared" si="39"/>
        <v>4196</v>
      </c>
      <c r="AE79" s="308">
        <f t="shared" si="39"/>
        <v>4196</v>
      </c>
      <c r="AF79" s="308">
        <f t="shared" si="39"/>
        <v>4196</v>
      </c>
      <c r="AG79" s="308">
        <f t="shared" si="39"/>
        <v>4196</v>
      </c>
    </row>
    <row r="80" spans="1:33" s="215" customFormat="1" x14ac:dyDescent="0.2">
      <c r="A80" s="212" t="s">
        <v>204</v>
      </c>
      <c r="B80" s="308">
        <f>B79</f>
        <v>0</v>
      </c>
      <c r="C80" s="308">
        <f t="shared" ref="C80:AG80" si="40">C79+B80</f>
        <v>0</v>
      </c>
      <c r="D80" s="308">
        <f t="shared" si="40"/>
        <v>0</v>
      </c>
      <c r="E80" s="308">
        <f t="shared" si="40"/>
        <v>4196</v>
      </c>
      <c r="F80" s="308">
        <f t="shared" si="40"/>
        <v>8392</v>
      </c>
      <c r="G80" s="308">
        <f t="shared" si="40"/>
        <v>12588</v>
      </c>
      <c r="H80" s="308">
        <f t="shared" si="40"/>
        <v>16784</v>
      </c>
      <c r="I80" s="308">
        <f t="shared" si="40"/>
        <v>20980</v>
      </c>
      <c r="J80" s="308">
        <f t="shared" si="40"/>
        <v>25176</v>
      </c>
      <c r="K80" s="308">
        <f t="shared" si="40"/>
        <v>29372</v>
      </c>
      <c r="L80" s="308">
        <f t="shared" si="40"/>
        <v>33568</v>
      </c>
      <c r="M80" s="308">
        <f t="shared" si="40"/>
        <v>37764</v>
      </c>
      <c r="N80" s="308">
        <f t="shared" si="40"/>
        <v>41960</v>
      </c>
      <c r="O80" s="308">
        <f t="shared" si="40"/>
        <v>46156</v>
      </c>
      <c r="P80" s="308">
        <f t="shared" si="40"/>
        <v>50352</v>
      </c>
      <c r="Q80" s="308">
        <f t="shared" si="40"/>
        <v>54548</v>
      </c>
      <c r="R80" s="308">
        <f t="shared" si="40"/>
        <v>58744</v>
      </c>
      <c r="S80" s="308">
        <f t="shared" si="40"/>
        <v>62940</v>
      </c>
      <c r="T80" s="308">
        <f t="shared" si="40"/>
        <v>67136</v>
      </c>
      <c r="U80" s="308">
        <f t="shared" si="40"/>
        <v>71332</v>
      </c>
      <c r="V80" s="308">
        <f t="shared" si="40"/>
        <v>75528</v>
      </c>
      <c r="W80" s="308">
        <f t="shared" si="40"/>
        <v>79724</v>
      </c>
      <c r="X80" s="308">
        <f t="shared" si="40"/>
        <v>83920</v>
      </c>
      <c r="Y80" s="308">
        <f t="shared" si="40"/>
        <v>88116</v>
      </c>
      <c r="Z80" s="308">
        <f t="shared" si="40"/>
        <v>92312</v>
      </c>
      <c r="AA80" s="308">
        <f t="shared" si="40"/>
        <v>96508</v>
      </c>
      <c r="AB80" s="308">
        <f t="shared" si="40"/>
        <v>100704</v>
      </c>
      <c r="AC80" s="308">
        <f t="shared" si="40"/>
        <v>104900</v>
      </c>
      <c r="AD80" s="308">
        <f t="shared" si="40"/>
        <v>109096</v>
      </c>
      <c r="AE80" s="308">
        <f t="shared" si="40"/>
        <v>113292</v>
      </c>
      <c r="AF80" s="308">
        <f t="shared" si="40"/>
        <v>117488</v>
      </c>
      <c r="AG80" s="308">
        <f t="shared" si="40"/>
        <v>121684</v>
      </c>
    </row>
    <row r="81" spans="1:33" s="215" customFormat="1" x14ac:dyDescent="0.2">
      <c r="A81" s="212" t="s">
        <v>205</v>
      </c>
      <c r="B81" s="308">
        <f t="shared" ref="B81:AG81" si="41">ROUND(IF(B77-B80&gt;0,B77-B80,0),0)</f>
        <v>0</v>
      </c>
      <c r="C81" s="308">
        <f t="shared" si="41"/>
        <v>173400</v>
      </c>
      <c r="D81" s="308">
        <f t="shared" si="41"/>
        <v>209800</v>
      </c>
      <c r="E81" s="308">
        <f t="shared" si="41"/>
        <v>205604</v>
      </c>
      <c r="F81" s="308">
        <f t="shared" si="41"/>
        <v>201408</v>
      </c>
      <c r="G81" s="308">
        <f t="shared" si="41"/>
        <v>197212</v>
      </c>
      <c r="H81" s="308">
        <f t="shared" si="41"/>
        <v>193016</v>
      </c>
      <c r="I81" s="308">
        <f t="shared" si="41"/>
        <v>188820</v>
      </c>
      <c r="J81" s="308">
        <f t="shared" si="41"/>
        <v>184624</v>
      </c>
      <c r="K81" s="308">
        <f t="shared" si="41"/>
        <v>180428</v>
      </c>
      <c r="L81" s="308">
        <f t="shared" si="41"/>
        <v>176232</v>
      </c>
      <c r="M81" s="308">
        <f t="shared" si="41"/>
        <v>172036</v>
      </c>
      <c r="N81" s="308">
        <f t="shared" si="41"/>
        <v>167840</v>
      </c>
      <c r="O81" s="308">
        <f t="shared" si="41"/>
        <v>163644</v>
      </c>
      <c r="P81" s="308">
        <f t="shared" si="41"/>
        <v>159448</v>
      </c>
      <c r="Q81" s="308">
        <f t="shared" si="41"/>
        <v>155252</v>
      </c>
      <c r="R81" s="308">
        <f t="shared" si="41"/>
        <v>151056</v>
      </c>
      <c r="S81" s="308">
        <f t="shared" si="41"/>
        <v>146860</v>
      </c>
      <c r="T81" s="308">
        <f t="shared" si="41"/>
        <v>142664</v>
      </c>
      <c r="U81" s="308">
        <f t="shared" si="41"/>
        <v>138468</v>
      </c>
      <c r="V81" s="308">
        <f t="shared" si="41"/>
        <v>134272</v>
      </c>
      <c r="W81" s="308">
        <f t="shared" si="41"/>
        <v>130076</v>
      </c>
      <c r="X81" s="308">
        <f t="shared" si="41"/>
        <v>125880</v>
      </c>
      <c r="Y81" s="308">
        <f t="shared" si="41"/>
        <v>121684</v>
      </c>
      <c r="Z81" s="308">
        <f t="shared" si="41"/>
        <v>117488</v>
      </c>
      <c r="AA81" s="308">
        <f t="shared" si="41"/>
        <v>113292</v>
      </c>
      <c r="AB81" s="308">
        <f t="shared" si="41"/>
        <v>109096</v>
      </c>
      <c r="AC81" s="308">
        <f t="shared" si="41"/>
        <v>104900</v>
      </c>
      <c r="AD81" s="308">
        <f t="shared" si="41"/>
        <v>100704</v>
      </c>
      <c r="AE81" s="308">
        <f t="shared" si="41"/>
        <v>96508</v>
      </c>
      <c r="AF81" s="308">
        <f t="shared" si="41"/>
        <v>92312</v>
      </c>
      <c r="AG81" s="308">
        <f t="shared" si="41"/>
        <v>88116</v>
      </c>
    </row>
    <row r="82" spans="1:33" s="215" customFormat="1" x14ac:dyDescent="0.2">
      <c r="A82" s="307" t="s">
        <v>14</v>
      </c>
      <c r="B82" s="304"/>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row>
    <row r="83" spans="1:33" s="215" customFormat="1" x14ac:dyDescent="0.2">
      <c r="A83" s="212" t="s">
        <v>201</v>
      </c>
      <c r="B83" s="308">
        <f>B43+B63</f>
        <v>0</v>
      </c>
      <c r="C83" s="308">
        <f t="shared" ref="C83:AG83" si="42">C43+C63</f>
        <v>71400</v>
      </c>
      <c r="D83" s="308">
        <f t="shared" si="42"/>
        <v>87000</v>
      </c>
      <c r="E83" s="308">
        <f t="shared" si="42"/>
        <v>87000</v>
      </c>
      <c r="F83" s="308">
        <f t="shared" si="42"/>
        <v>87000</v>
      </c>
      <c r="G83" s="308">
        <f t="shared" si="42"/>
        <v>87000</v>
      </c>
      <c r="H83" s="308">
        <f t="shared" si="42"/>
        <v>87000</v>
      </c>
      <c r="I83" s="308">
        <f t="shared" si="42"/>
        <v>87000</v>
      </c>
      <c r="J83" s="308">
        <f t="shared" si="42"/>
        <v>87000</v>
      </c>
      <c r="K83" s="308">
        <f t="shared" si="42"/>
        <v>87000</v>
      </c>
      <c r="L83" s="308">
        <f t="shared" si="42"/>
        <v>87000</v>
      </c>
      <c r="M83" s="308">
        <f t="shared" si="42"/>
        <v>87000</v>
      </c>
      <c r="N83" s="308">
        <f t="shared" si="42"/>
        <v>87000</v>
      </c>
      <c r="O83" s="308">
        <f t="shared" si="42"/>
        <v>87000</v>
      </c>
      <c r="P83" s="308">
        <f t="shared" si="42"/>
        <v>87000</v>
      </c>
      <c r="Q83" s="308">
        <f t="shared" si="42"/>
        <v>87000</v>
      </c>
      <c r="R83" s="308">
        <f t="shared" si="42"/>
        <v>87000</v>
      </c>
      <c r="S83" s="308">
        <f t="shared" si="42"/>
        <v>87000</v>
      </c>
      <c r="T83" s="308">
        <f t="shared" si="42"/>
        <v>87000</v>
      </c>
      <c r="U83" s="308">
        <f t="shared" si="42"/>
        <v>87000</v>
      </c>
      <c r="V83" s="308">
        <f t="shared" si="42"/>
        <v>87000</v>
      </c>
      <c r="W83" s="308">
        <f t="shared" si="42"/>
        <v>87000</v>
      </c>
      <c r="X83" s="308">
        <f t="shared" si="42"/>
        <v>87000</v>
      </c>
      <c r="Y83" s="308">
        <f t="shared" si="42"/>
        <v>87000</v>
      </c>
      <c r="Z83" s="308">
        <f t="shared" si="42"/>
        <v>87000</v>
      </c>
      <c r="AA83" s="308">
        <f t="shared" si="42"/>
        <v>87000</v>
      </c>
      <c r="AB83" s="308">
        <f t="shared" si="42"/>
        <v>87000</v>
      </c>
      <c r="AC83" s="308">
        <f t="shared" si="42"/>
        <v>87000</v>
      </c>
      <c r="AD83" s="308">
        <f t="shared" si="42"/>
        <v>87000</v>
      </c>
      <c r="AE83" s="308">
        <f t="shared" si="42"/>
        <v>87000</v>
      </c>
      <c r="AF83" s="308">
        <f t="shared" si="42"/>
        <v>87000</v>
      </c>
      <c r="AG83" s="308">
        <f t="shared" si="42"/>
        <v>87000</v>
      </c>
    </row>
    <row r="84" spans="1:33" s="215" customFormat="1" x14ac:dyDescent="0.2">
      <c r="A84" s="212" t="s">
        <v>202</v>
      </c>
      <c r="B84" s="309">
        <f>1/'Datu ievade'!$B$26</f>
        <v>6.6666666666666666E-2</v>
      </c>
      <c r="C84" s="309">
        <f>1/'Datu ievade'!$B$26</f>
        <v>6.6666666666666666E-2</v>
      </c>
      <c r="D84" s="309">
        <f>1/'Datu ievade'!$B$26</f>
        <v>6.6666666666666666E-2</v>
      </c>
      <c r="E84" s="309">
        <f>1/'Datu ievade'!$B$26</f>
        <v>6.6666666666666666E-2</v>
      </c>
      <c r="F84" s="309">
        <f>1/'Datu ievade'!$B$26</f>
        <v>6.6666666666666666E-2</v>
      </c>
      <c r="G84" s="309">
        <f>1/'Datu ievade'!$B$26</f>
        <v>6.6666666666666666E-2</v>
      </c>
      <c r="H84" s="309">
        <f>1/'Datu ievade'!$B$26</f>
        <v>6.6666666666666666E-2</v>
      </c>
      <c r="I84" s="309">
        <f>1/'Datu ievade'!$B$26</f>
        <v>6.6666666666666666E-2</v>
      </c>
      <c r="J84" s="309">
        <f>1/'Datu ievade'!$B$26</f>
        <v>6.6666666666666666E-2</v>
      </c>
      <c r="K84" s="309">
        <f>1/'Datu ievade'!$B$26</f>
        <v>6.6666666666666666E-2</v>
      </c>
      <c r="L84" s="309">
        <f>1/'Datu ievade'!$B$26</f>
        <v>6.6666666666666666E-2</v>
      </c>
      <c r="M84" s="309">
        <f>1/'Datu ievade'!$B$26</f>
        <v>6.6666666666666666E-2</v>
      </c>
      <c r="N84" s="309">
        <f>1/'Datu ievade'!$B$26</f>
        <v>6.6666666666666666E-2</v>
      </c>
      <c r="O84" s="309">
        <f>1/'Datu ievade'!$B$26</f>
        <v>6.6666666666666666E-2</v>
      </c>
      <c r="P84" s="309">
        <f>1/'Datu ievade'!$B$26</f>
        <v>6.6666666666666666E-2</v>
      </c>
      <c r="Q84" s="309">
        <f>1/'Datu ievade'!$B$26</f>
        <v>6.6666666666666666E-2</v>
      </c>
      <c r="R84" s="309">
        <f>1/'Datu ievade'!$B$26</f>
        <v>6.6666666666666666E-2</v>
      </c>
      <c r="S84" s="309">
        <f>1/'Datu ievade'!$B$26</f>
        <v>6.6666666666666666E-2</v>
      </c>
      <c r="T84" s="309">
        <f>1/'Datu ievade'!$B$26</f>
        <v>6.6666666666666666E-2</v>
      </c>
      <c r="U84" s="309">
        <f>1/'Datu ievade'!$B$26</f>
        <v>6.6666666666666666E-2</v>
      </c>
      <c r="V84" s="309">
        <f>1/'Datu ievade'!$B$26</f>
        <v>6.6666666666666666E-2</v>
      </c>
      <c r="W84" s="309">
        <f>1/'Datu ievade'!$B$26</f>
        <v>6.6666666666666666E-2</v>
      </c>
      <c r="X84" s="309">
        <f>1/'Datu ievade'!$B$26</f>
        <v>6.6666666666666666E-2</v>
      </c>
      <c r="Y84" s="309">
        <f>1/'Datu ievade'!$B$26</f>
        <v>6.6666666666666666E-2</v>
      </c>
      <c r="Z84" s="309">
        <f>1/'Datu ievade'!$B$26</f>
        <v>6.6666666666666666E-2</v>
      </c>
      <c r="AA84" s="309">
        <f>1/'Datu ievade'!$B$26</f>
        <v>6.6666666666666666E-2</v>
      </c>
      <c r="AB84" s="309">
        <f>1/'Datu ievade'!$B$26</f>
        <v>6.6666666666666666E-2</v>
      </c>
      <c r="AC84" s="309">
        <f>1/'Datu ievade'!$B$26</f>
        <v>6.6666666666666666E-2</v>
      </c>
      <c r="AD84" s="309">
        <f>1/'Datu ievade'!$B$26</f>
        <v>6.6666666666666666E-2</v>
      </c>
      <c r="AE84" s="309">
        <f>1/'Datu ievade'!$B$26</f>
        <v>6.6666666666666666E-2</v>
      </c>
      <c r="AF84" s="309">
        <f>1/'Datu ievade'!$B$26</f>
        <v>6.6666666666666666E-2</v>
      </c>
      <c r="AG84" s="309">
        <f>1/'Datu ievade'!$B$26</f>
        <v>6.6666666666666666E-2</v>
      </c>
    </row>
    <row r="85" spans="1:33" s="215" customFormat="1" x14ac:dyDescent="0.2">
      <c r="A85" s="212" t="s">
        <v>203</v>
      </c>
      <c r="B85" s="310">
        <v>0</v>
      </c>
      <c r="C85" s="308">
        <f t="shared" ref="C85:AG85" si="43">IF(B87&gt;0,IF(C83-B83&gt;0,0,C84*C83),0)</f>
        <v>0</v>
      </c>
      <c r="D85" s="308">
        <f t="shared" si="43"/>
        <v>0</v>
      </c>
      <c r="E85" s="308">
        <f t="shared" si="43"/>
        <v>5800</v>
      </c>
      <c r="F85" s="308">
        <f t="shared" si="43"/>
        <v>5800</v>
      </c>
      <c r="G85" s="308">
        <f t="shared" si="43"/>
        <v>5800</v>
      </c>
      <c r="H85" s="308">
        <f t="shared" si="43"/>
        <v>5800</v>
      </c>
      <c r="I85" s="308">
        <f t="shared" si="43"/>
        <v>5800</v>
      </c>
      <c r="J85" s="308">
        <f t="shared" si="43"/>
        <v>5800</v>
      </c>
      <c r="K85" s="308">
        <f t="shared" si="43"/>
        <v>5800</v>
      </c>
      <c r="L85" s="308">
        <f t="shared" si="43"/>
        <v>5800</v>
      </c>
      <c r="M85" s="308">
        <f t="shared" si="43"/>
        <v>5800</v>
      </c>
      <c r="N85" s="308">
        <f t="shared" si="43"/>
        <v>5800</v>
      </c>
      <c r="O85" s="308">
        <f t="shared" si="43"/>
        <v>5800</v>
      </c>
      <c r="P85" s="308">
        <f t="shared" si="43"/>
        <v>5800</v>
      </c>
      <c r="Q85" s="308">
        <f t="shared" si="43"/>
        <v>5800</v>
      </c>
      <c r="R85" s="308">
        <f t="shared" si="43"/>
        <v>5800</v>
      </c>
      <c r="S85" s="308">
        <f t="shared" si="43"/>
        <v>5800</v>
      </c>
      <c r="T85" s="308">
        <f t="shared" si="43"/>
        <v>0</v>
      </c>
      <c r="U85" s="308">
        <f t="shared" si="43"/>
        <v>0</v>
      </c>
      <c r="V85" s="308">
        <f t="shared" si="43"/>
        <v>0</v>
      </c>
      <c r="W85" s="308">
        <f t="shared" si="43"/>
        <v>0</v>
      </c>
      <c r="X85" s="308">
        <f t="shared" si="43"/>
        <v>0</v>
      </c>
      <c r="Y85" s="308">
        <f t="shared" si="43"/>
        <v>0</v>
      </c>
      <c r="Z85" s="308">
        <f t="shared" si="43"/>
        <v>0</v>
      </c>
      <c r="AA85" s="308">
        <f t="shared" si="43"/>
        <v>0</v>
      </c>
      <c r="AB85" s="308">
        <f t="shared" si="43"/>
        <v>0</v>
      </c>
      <c r="AC85" s="308">
        <f t="shared" si="43"/>
        <v>0</v>
      </c>
      <c r="AD85" s="308">
        <f t="shared" si="43"/>
        <v>0</v>
      </c>
      <c r="AE85" s="308">
        <f t="shared" si="43"/>
        <v>0</v>
      </c>
      <c r="AF85" s="308">
        <f t="shared" si="43"/>
        <v>0</v>
      </c>
      <c r="AG85" s="308">
        <f t="shared" si="43"/>
        <v>0</v>
      </c>
    </row>
    <row r="86" spans="1:33" s="215" customFormat="1" x14ac:dyDescent="0.2">
      <c r="A86" s="212" t="s">
        <v>204</v>
      </c>
      <c r="B86" s="308">
        <f>B85</f>
        <v>0</v>
      </c>
      <c r="C86" s="308">
        <f t="shared" ref="C86:AG86" si="44">C85+B86</f>
        <v>0</v>
      </c>
      <c r="D86" s="308">
        <f t="shared" si="44"/>
        <v>0</v>
      </c>
      <c r="E86" s="308">
        <f t="shared" si="44"/>
        <v>5800</v>
      </c>
      <c r="F86" s="308">
        <f t="shared" si="44"/>
        <v>11600</v>
      </c>
      <c r="G86" s="308">
        <f t="shared" si="44"/>
        <v>17400</v>
      </c>
      <c r="H86" s="308">
        <f t="shared" si="44"/>
        <v>23200</v>
      </c>
      <c r="I86" s="308">
        <f t="shared" si="44"/>
        <v>29000</v>
      </c>
      <c r="J86" s="308">
        <f t="shared" si="44"/>
        <v>34800</v>
      </c>
      <c r="K86" s="308">
        <f t="shared" si="44"/>
        <v>40600</v>
      </c>
      <c r="L86" s="308">
        <f t="shared" si="44"/>
        <v>46400</v>
      </c>
      <c r="M86" s="308">
        <f t="shared" si="44"/>
        <v>52200</v>
      </c>
      <c r="N86" s="308">
        <f t="shared" si="44"/>
        <v>58000</v>
      </c>
      <c r="O86" s="308">
        <f t="shared" si="44"/>
        <v>63800</v>
      </c>
      <c r="P86" s="308">
        <f t="shared" si="44"/>
        <v>69600</v>
      </c>
      <c r="Q86" s="308">
        <f t="shared" si="44"/>
        <v>75400</v>
      </c>
      <c r="R86" s="308">
        <f t="shared" si="44"/>
        <v>81200</v>
      </c>
      <c r="S86" s="308">
        <f t="shared" si="44"/>
        <v>87000</v>
      </c>
      <c r="T86" s="308">
        <f t="shared" si="44"/>
        <v>87000</v>
      </c>
      <c r="U86" s="308">
        <f t="shared" si="44"/>
        <v>87000</v>
      </c>
      <c r="V86" s="308">
        <f t="shared" si="44"/>
        <v>87000</v>
      </c>
      <c r="W86" s="308">
        <f t="shared" si="44"/>
        <v>87000</v>
      </c>
      <c r="X86" s="308">
        <f t="shared" si="44"/>
        <v>87000</v>
      </c>
      <c r="Y86" s="308">
        <f t="shared" si="44"/>
        <v>87000</v>
      </c>
      <c r="Z86" s="308">
        <f t="shared" si="44"/>
        <v>87000</v>
      </c>
      <c r="AA86" s="308">
        <f t="shared" si="44"/>
        <v>87000</v>
      </c>
      <c r="AB86" s="308">
        <f t="shared" si="44"/>
        <v>87000</v>
      </c>
      <c r="AC86" s="308">
        <f t="shared" si="44"/>
        <v>87000</v>
      </c>
      <c r="AD86" s="308">
        <f t="shared" si="44"/>
        <v>87000</v>
      </c>
      <c r="AE86" s="308">
        <f t="shared" si="44"/>
        <v>87000</v>
      </c>
      <c r="AF86" s="308">
        <f t="shared" si="44"/>
        <v>87000</v>
      </c>
      <c r="AG86" s="308">
        <f t="shared" si="44"/>
        <v>87000</v>
      </c>
    </row>
    <row r="87" spans="1:33" s="215" customFormat="1" x14ac:dyDescent="0.2">
      <c r="A87" s="212" t="s">
        <v>205</v>
      </c>
      <c r="B87" s="308">
        <f t="shared" ref="B87:AG87" si="45">ROUND(IF(B83-B86&gt;0,B83-B86,0),0)</f>
        <v>0</v>
      </c>
      <c r="C87" s="308">
        <f t="shared" si="45"/>
        <v>71400</v>
      </c>
      <c r="D87" s="308">
        <f t="shared" si="45"/>
        <v>87000</v>
      </c>
      <c r="E87" s="308">
        <f t="shared" si="45"/>
        <v>81200</v>
      </c>
      <c r="F87" s="308">
        <f t="shared" si="45"/>
        <v>75400</v>
      </c>
      <c r="G87" s="308">
        <f t="shared" si="45"/>
        <v>69600</v>
      </c>
      <c r="H87" s="308">
        <f t="shared" si="45"/>
        <v>63800</v>
      </c>
      <c r="I87" s="308">
        <f t="shared" si="45"/>
        <v>58000</v>
      </c>
      <c r="J87" s="308">
        <f t="shared" si="45"/>
        <v>52200</v>
      </c>
      <c r="K87" s="308">
        <f t="shared" si="45"/>
        <v>46400</v>
      </c>
      <c r="L87" s="308">
        <f t="shared" si="45"/>
        <v>40600</v>
      </c>
      <c r="M87" s="308">
        <f t="shared" si="45"/>
        <v>34800</v>
      </c>
      <c r="N87" s="308">
        <f t="shared" si="45"/>
        <v>29000</v>
      </c>
      <c r="O87" s="308">
        <f t="shared" si="45"/>
        <v>23200</v>
      </c>
      <c r="P87" s="308">
        <f t="shared" si="45"/>
        <v>17400</v>
      </c>
      <c r="Q87" s="308">
        <f t="shared" si="45"/>
        <v>11600</v>
      </c>
      <c r="R87" s="308">
        <f t="shared" si="45"/>
        <v>5800</v>
      </c>
      <c r="S87" s="308">
        <f t="shared" si="45"/>
        <v>0</v>
      </c>
      <c r="T87" s="308">
        <f t="shared" si="45"/>
        <v>0</v>
      </c>
      <c r="U87" s="308">
        <f t="shared" si="45"/>
        <v>0</v>
      </c>
      <c r="V87" s="308">
        <f t="shared" si="45"/>
        <v>0</v>
      </c>
      <c r="W87" s="308">
        <f t="shared" si="45"/>
        <v>0</v>
      </c>
      <c r="X87" s="308">
        <f t="shared" si="45"/>
        <v>0</v>
      </c>
      <c r="Y87" s="308">
        <f t="shared" si="45"/>
        <v>0</v>
      </c>
      <c r="Z87" s="308">
        <f t="shared" si="45"/>
        <v>0</v>
      </c>
      <c r="AA87" s="308">
        <f t="shared" si="45"/>
        <v>0</v>
      </c>
      <c r="AB87" s="308">
        <f t="shared" si="45"/>
        <v>0</v>
      </c>
      <c r="AC87" s="308">
        <f t="shared" si="45"/>
        <v>0</v>
      </c>
      <c r="AD87" s="308">
        <f t="shared" si="45"/>
        <v>0</v>
      </c>
      <c r="AE87" s="308">
        <f t="shared" si="45"/>
        <v>0</v>
      </c>
      <c r="AF87" s="308">
        <f t="shared" si="45"/>
        <v>0</v>
      </c>
      <c r="AG87" s="308">
        <f t="shared" si="45"/>
        <v>0</v>
      </c>
    </row>
    <row r="88" spans="1:33" s="215" customFormat="1" x14ac:dyDescent="0.2">
      <c r="A88" s="307" t="s">
        <v>15</v>
      </c>
      <c r="B88" s="304"/>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row>
    <row r="89" spans="1:33" s="215" customFormat="1" x14ac:dyDescent="0.2">
      <c r="A89" s="212" t="s">
        <v>201</v>
      </c>
      <c r="B89" s="308">
        <f>B49+B69</f>
        <v>6000</v>
      </c>
      <c r="C89" s="308">
        <f t="shared" ref="C89:AG89" si="46">C49+C69</f>
        <v>9927</v>
      </c>
      <c r="D89" s="308">
        <f t="shared" si="46"/>
        <v>12891</v>
      </c>
      <c r="E89" s="308">
        <f t="shared" si="46"/>
        <v>12891</v>
      </c>
      <c r="F89" s="308">
        <f t="shared" si="46"/>
        <v>12891</v>
      </c>
      <c r="G89" s="308">
        <f t="shared" si="46"/>
        <v>12891</v>
      </c>
      <c r="H89" s="308">
        <f t="shared" si="46"/>
        <v>12891</v>
      </c>
      <c r="I89" s="308">
        <f t="shared" si="46"/>
        <v>12891</v>
      </c>
      <c r="J89" s="308">
        <f t="shared" si="46"/>
        <v>12891</v>
      </c>
      <c r="K89" s="308">
        <f t="shared" si="46"/>
        <v>12891</v>
      </c>
      <c r="L89" s="308">
        <f t="shared" si="46"/>
        <v>12891</v>
      </c>
      <c r="M89" s="308">
        <f t="shared" si="46"/>
        <v>12891</v>
      </c>
      <c r="N89" s="308">
        <f t="shared" si="46"/>
        <v>12891</v>
      </c>
      <c r="O89" s="308">
        <f t="shared" si="46"/>
        <v>12891</v>
      </c>
      <c r="P89" s="308">
        <f t="shared" si="46"/>
        <v>12891</v>
      </c>
      <c r="Q89" s="308">
        <f t="shared" si="46"/>
        <v>12891</v>
      </c>
      <c r="R89" s="308">
        <f t="shared" si="46"/>
        <v>12891</v>
      </c>
      <c r="S89" s="308">
        <f t="shared" si="46"/>
        <v>12891</v>
      </c>
      <c r="T89" s="308">
        <f t="shared" si="46"/>
        <v>12891</v>
      </c>
      <c r="U89" s="308">
        <f t="shared" si="46"/>
        <v>12891</v>
      </c>
      <c r="V89" s="308">
        <f t="shared" si="46"/>
        <v>12891</v>
      </c>
      <c r="W89" s="308">
        <f t="shared" si="46"/>
        <v>12891</v>
      </c>
      <c r="X89" s="308">
        <f t="shared" si="46"/>
        <v>12891</v>
      </c>
      <c r="Y89" s="308">
        <f t="shared" si="46"/>
        <v>12891</v>
      </c>
      <c r="Z89" s="308">
        <f t="shared" si="46"/>
        <v>12891</v>
      </c>
      <c r="AA89" s="308">
        <f t="shared" si="46"/>
        <v>12891</v>
      </c>
      <c r="AB89" s="308">
        <f t="shared" si="46"/>
        <v>12891</v>
      </c>
      <c r="AC89" s="308">
        <f t="shared" si="46"/>
        <v>12891</v>
      </c>
      <c r="AD89" s="308">
        <f t="shared" si="46"/>
        <v>12891</v>
      </c>
      <c r="AE89" s="308">
        <f t="shared" si="46"/>
        <v>12891</v>
      </c>
      <c r="AF89" s="308">
        <f t="shared" si="46"/>
        <v>12891</v>
      </c>
      <c r="AG89" s="308">
        <f t="shared" si="46"/>
        <v>12891</v>
      </c>
    </row>
    <row r="90" spans="1:33" s="215" customFormat="1" x14ac:dyDescent="0.2">
      <c r="A90" s="212" t="s">
        <v>202</v>
      </c>
      <c r="B90" s="309">
        <f>1/'Datu ievade'!$B$27</f>
        <v>0.1</v>
      </c>
      <c r="C90" s="309">
        <f>1/'Datu ievade'!$B$27</f>
        <v>0.1</v>
      </c>
      <c r="D90" s="309">
        <f>1/'Datu ievade'!$B$27</f>
        <v>0.1</v>
      </c>
      <c r="E90" s="309">
        <f>1/'Datu ievade'!$B$27</f>
        <v>0.1</v>
      </c>
      <c r="F90" s="309">
        <f>1/'Datu ievade'!$B$27</f>
        <v>0.1</v>
      </c>
      <c r="G90" s="309">
        <f>1/'Datu ievade'!$B$27</f>
        <v>0.1</v>
      </c>
      <c r="H90" s="309">
        <f>1/'Datu ievade'!$B$27</f>
        <v>0.1</v>
      </c>
      <c r="I90" s="309">
        <f>1/'Datu ievade'!$B$27</f>
        <v>0.1</v>
      </c>
      <c r="J90" s="309">
        <f>1/'Datu ievade'!$B$27</f>
        <v>0.1</v>
      </c>
      <c r="K90" s="309">
        <f>1/'Datu ievade'!$B$27</f>
        <v>0.1</v>
      </c>
      <c r="L90" s="309">
        <f>1/'Datu ievade'!$B$27</f>
        <v>0.1</v>
      </c>
      <c r="M90" s="309">
        <f>1/'Datu ievade'!$B$27</f>
        <v>0.1</v>
      </c>
      <c r="N90" s="309">
        <f>1/'Datu ievade'!$B$27</f>
        <v>0.1</v>
      </c>
      <c r="O90" s="309">
        <f>1/'Datu ievade'!$B$27</f>
        <v>0.1</v>
      </c>
      <c r="P90" s="309">
        <f>1/'Datu ievade'!$B$27</f>
        <v>0.1</v>
      </c>
      <c r="Q90" s="309">
        <f>1/'Datu ievade'!$B$27</f>
        <v>0.1</v>
      </c>
      <c r="R90" s="309">
        <f>1/'Datu ievade'!$B$27</f>
        <v>0.1</v>
      </c>
      <c r="S90" s="309">
        <f>1/'Datu ievade'!$B$27</f>
        <v>0.1</v>
      </c>
      <c r="T90" s="309">
        <f>1/'Datu ievade'!$B$27</f>
        <v>0.1</v>
      </c>
      <c r="U90" s="309">
        <f>1/'Datu ievade'!$B$27</f>
        <v>0.1</v>
      </c>
      <c r="V90" s="309">
        <f>1/'Datu ievade'!$B$27</f>
        <v>0.1</v>
      </c>
      <c r="W90" s="309">
        <f>1/'Datu ievade'!$B$27</f>
        <v>0.1</v>
      </c>
      <c r="X90" s="309">
        <f>1/'Datu ievade'!$B$27</f>
        <v>0.1</v>
      </c>
      <c r="Y90" s="309">
        <f>1/'Datu ievade'!$B$27</f>
        <v>0.1</v>
      </c>
      <c r="Z90" s="309">
        <f>1/'Datu ievade'!$B$27</f>
        <v>0.1</v>
      </c>
      <c r="AA90" s="309">
        <f>1/'Datu ievade'!$B$27</f>
        <v>0.1</v>
      </c>
      <c r="AB90" s="309">
        <f>1/'Datu ievade'!$B$27</f>
        <v>0.1</v>
      </c>
      <c r="AC90" s="309">
        <f>1/'Datu ievade'!$B$27</f>
        <v>0.1</v>
      </c>
      <c r="AD90" s="309">
        <f>1/'Datu ievade'!$B$27</f>
        <v>0.1</v>
      </c>
      <c r="AE90" s="309">
        <f>1/'Datu ievade'!$B$27</f>
        <v>0.1</v>
      </c>
      <c r="AF90" s="309">
        <f>1/'Datu ievade'!$B$27</f>
        <v>0.1</v>
      </c>
      <c r="AG90" s="309">
        <f>1/'Datu ievade'!$B$27</f>
        <v>0.1</v>
      </c>
    </row>
    <row r="91" spans="1:33" s="215" customFormat="1" x14ac:dyDescent="0.2">
      <c r="A91" s="212" t="s">
        <v>203</v>
      </c>
      <c r="B91" s="310">
        <v>0</v>
      </c>
      <c r="C91" s="308">
        <f t="shared" ref="C91:AG91" si="47">IF(B93&gt;0,IF(C89-B89&gt;0,0,C90*C89),0)</f>
        <v>0</v>
      </c>
      <c r="D91" s="308">
        <f t="shared" si="47"/>
        <v>0</v>
      </c>
      <c r="E91" s="308">
        <f t="shared" si="47"/>
        <v>1289.1000000000001</v>
      </c>
      <c r="F91" s="308">
        <f t="shared" si="47"/>
        <v>1289.1000000000001</v>
      </c>
      <c r="G91" s="308">
        <f t="shared" si="47"/>
        <v>1289.1000000000001</v>
      </c>
      <c r="H91" s="308">
        <f t="shared" si="47"/>
        <v>1289.1000000000001</v>
      </c>
      <c r="I91" s="308">
        <f t="shared" si="47"/>
        <v>1289.1000000000001</v>
      </c>
      <c r="J91" s="308">
        <f t="shared" si="47"/>
        <v>1289.1000000000001</v>
      </c>
      <c r="K91" s="308">
        <f t="shared" si="47"/>
        <v>1289.1000000000001</v>
      </c>
      <c r="L91" s="308">
        <f t="shared" si="47"/>
        <v>1289.1000000000001</v>
      </c>
      <c r="M91" s="308">
        <f t="shared" si="47"/>
        <v>1289.1000000000001</v>
      </c>
      <c r="N91" s="308">
        <f t="shared" si="47"/>
        <v>1289.1000000000001</v>
      </c>
      <c r="O91" s="308">
        <f t="shared" si="47"/>
        <v>0</v>
      </c>
      <c r="P91" s="308">
        <f t="shared" si="47"/>
        <v>0</v>
      </c>
      <c r="Q91" s="308">
        <f t="shared" si="47"/>
        <v>0</v>
      </c>
      <c r="R91" s="308">
        <f t="shared" si="47"/>
        <v>0</v>
      </c>
      <c r="S91" s="308">
        <f t="shared" si="47"/>
        <v>0</v>
      </c>
      <c r="T91" s="308">
        <f t="shared" si="47"/>
        <v>0</v>
      </c>
      <c r="U91" s="308">
        <f t="shared" si="47"/>
        <v>0</v>
      </c>
      <c r="V91" s="308">
        <f t="shared" si="47"/>
        <v>0</v>
      </c>
      <c r="W91" s="308">
        <f t="shared" si="47"/>
        <v>0</v>
      </c>
      <c r="X91" s="308">
        <f t="shared" si="47"/>
        <v>0</v>
      </c>
      <c r="Y91" s="308">
        <f t="shared" si="47"/>
        <v>0</v>
      </c>
      <c r="Z91" s="308">
        <f t="shared" si="47"/>
        <v>0</v>
      </c>
      <c r="AA91" s="308">
        <f t="shared" si="47"/>
        <v>0</v>
      </c>
      <c r="AB91" s="308">
        <f t="shared" si="47"/>
        <v>0</v>
      </c>
      <c r="AC91" s="308">
        <f t="shared" si="47"/>
        <v>0</v>
      </c>
      <c r="AD91" s="308">
        <f t="shared" si="47"/>
        <v>0</v>
      </c>
      <c r="AE91" s="308">
        <f t="shared" si="47"/>
        <v>0</v>
      </c>
      <c r="AF91" s="308">
        <f t="shared" si="47"/>
        <v>0</v>
      </c>
      <c r="AG91" s="308">
        <f t="shared" si="47"/>
        <v>0</v>
      </c>
    </row>
    <row r="92" spans="1:33" s="215" customFormat="1" x14ac:dyDescent="0.2">
      <c r="A92" s="212" t="s">
        <v>204</v>
      </c>
      <c r="B92" s="308">
        <f>B91</f>
        <v>0</v>
      </c>
      <c r="C92" s="308">
        <f t="shared" ref="C92:AG92" si="48">C91+B92</f>
        <v>0</v>
      </c>
      <c r="D92" s="308">
        <f t="shared" si="48"/>
        <v>0</v>
      </c>
      <c r="E92" s="308">
        <f t="shared" si="48"/>
        <v>1289.1000000000001</v>
      </c>
      <c r="F92" s="308">
        <f t="shared" si="48"/>
        <v>2578.2000000000003</v>
      </c>
      <c r="G92" s="308">
        <f t="shared" si="48"/>
        <v>3867.3</v>
      </c>
      <c r="H92" s="308">
        <f t="shared" si="48"/>
        <v>5156.4000000000005</v>
      </c>
      <c r="I92" s="308">
        <f t="shared" si="48"/>
        <v>6445.5000000000009</v>
      </c>
      <c r="J92" s="308">
        <f t="shared" si="48"/>
        <v>7734.6000000000013</v>
      </c>
      <c r="K92" s="308">
        <f t="shared" si="48"/>
        <v>9023.7000000000007</v>
      </c>
      <c r="L92" s="308">
        <f t="shared" si="48"/>
        <v>10312.800000000001</v>
      </c>
      <c r="M92" s="308">
        <f t="shared" si="48"/>
        <v>11601.900000000001</v>
      </c>
      <c r="N92" s="308">
        <f t="shared" si="48"/>
        <v>12891.000000000002</v>
      </c>
      <c r="O92" s="308">
        <f t="shared" si="48"/>
        <v>12891.000000000002</v>
      </c>
      <c r="P92" s="308">
        <f t="shared" si="48"/>
        <v>12891.000000000002</v>
      </c>
      <c r="Q92" s="308">
        <f t="shared" si="48"/>
        <v>12891.000000000002</v>
      </c>
      <c r="R92" s="308">
        <f t="shared" si="48"/>
        <v>12891.000000000002</v>
      </c>
      <c r="S92" s="308">
        <f t="shared" si="48"/>
        <v>12891.000000000002</v>
      </c>
      <c r="T92" s="308">
        <f t="shared" si="48"/>
        <v>12891.000000000002</v>
      </c>
      <c r="U92" s="308">
        <f t="shared" si="48"/>
        <v>12891.000000000002</v>
      </c>
      <c r="V92" s="308">
        <f t="shared" si="48"/>
        <v>12891.000000000002</v>
      </c>
      <c r="W92" s="308">
        <f t="shared" si="48"/>
        <v>12891.000000000002</v>
      </c>
      <c r="X92" s="308">
        <f t="shared" si="48"/>
        <v>12891.000000000002</v>
      </c>
      <c r="Y92" s="308">
        <f t="shared" si="48"/>
        <v>12891.000000000002</v>
      </c>
      <c r="Z92" s="308">
        <f t="shared" si="48"/>
        <v>12891.000000000002</v>
      </c>
      <c r="AA92" s="308">
        <f t="shared" si="48"/>
        <v>12891.000000000002</v>
      </c>
      <c r="AB92" s="308">
        <f t="shared" si="48"/>
        <v>12891.000000000002</v>
      </c>
      <c r="AC92" s="308">
        <f t="shared" si="48"/>
        <v>12891.000000000002</v>
      </c>
      <c r="AD92" s="308">
        <f t="shared" si="48"/>
        <v>12891.000000000002</v>
      </c>
      <c r="AE92" s="308">
        <f t="shared" si="48"/>
        <v>12891.000000000002</v>
      </c>
      <c r="AF92" s="308">
        <f t="shared" si="48"/>
        <v>12891.000000000002</v>
      </c>
      <c r="AG92" s="308">
        <f t="shared" si="48"/>
        <v>12891.000000000002</v>
      </c>
    </row>
    <row r="93" spans="1:33" s="215" customFormat="1" x14ac:dyDescent="0.2">
      <c r="A93" s="212" t="s">
        <v>205</v>
      </c>
      <c r="B93" s="308">
        <f t="shared" ref="B93:AG93" si="49">ROUND(IF(B89-B92&gt;0,B89-B92,0),0)</f>
        <v>6000</v>
      </c>
      <c r="C93" s="308">
        <f t="shared" si="49"/>
        <v>9927</v>
      </c>
      <c r="D93" s="308">
        <f t="shared" si="49"/>
        <v>12891</v>
      </c>
      <c r="E93" s="308">
        <f t="shared" si="49"/>
        <v>11602</v>
      </c>
      <c r="F93" s="308">
        <f t="shared" si="49"/>
        <v>10313</v>
      </c>
      <c r="G93" s="308">
        <f t="shared" si="49"/>
        <v>9024</v>
      </c>
      <c r="H93" s="308">
        <f t="shared" si="49"/>
        <v>7735</v>
      </c>
      <c r="I93" s="308">
        <f t="shared" si="49"/>
        <v>6446</v>
      </c>
      <c r="J93" s="308">
        <f t="shared" si="49"/>
        <v>5156</v>
      </c>
      <c r="K93" s="308">
        <f t="shared" si="49"/>
        <v>3867</v>
      </c>
      <c r="L93" s="308">
        <f t="shared" si="49"/>
        <v>2578</v>
      </c>
      <c r="M93" s="308">
        <f t="shared" si="49"/>
        <v>1289</v>
      </c>
      <c r="N93" s="308">
        <f t="shared" si="49"/>
        <v>0</v>
      </c>
      <c r="O93" s="308">
        <f t="shared" si="49"/>
        <v>0</v>
      </c>
      <c r="P93" s="308">
        <f t="shared" si="49"/>
        <v>0</v>
      </c>
      <c r="Q93" s="308">
        <f t="shared" si="49"/>
        <v>0</v>
      </c>
      <c r="R93" s="308">
        <f t="shared" si="49"/>
        <v>0</v>
      </c>
      <c r="S93" s="308">
        <f t="shared" si="49"/>
        <v>0</v>
      </c>
      <c r="T93" s="308">
        <f t="shared" si="49"/>
        <v>0</v>
      </c>
      <c r="U93" s="308">
        <f t="shared" si="49"/>
        <v>0</v>
      </c>
      <c r="V93" s="308">
        <f t="shared" si="49"/>
        <v>0</v>
      </c>
      <c r="W93" s="308">
        <f t="shared" si="49"/>
        <v>0</v>
      </c>
      <c r="X93" s="308">
        <f t="shared" si="49"/>
        <v>0</v>
      </c>
      <c r="Y93" s="308">
        <f t="shared" si="49"/>
        <v>0</v>
      </c>
      <c r="Z93" s="308">
        <f t="shared" si="49"/>
        <v>0</v>
      </c>
      <c r="AA93" s="308">
        <f t="shared" si="49"/>
        <v>0</v>
      </c>
      <c r="AB93" s="308">
        <f t="shared" si="49"/>
        <v>0</v>
      </c>
      <c r="AC93" s="308">
        <f t="shared" si="49"/>
        <v>0</v>
      </c>
      <c r="AD93" s="308">
        <f t="shared" si="49"/>
        <v>0</v>
      </c>
      <c r="AE93" s="308">
        <f t="shared" si="49"/>
        <v>0</v>
      </c>
      <c r="AF93" s="308">
        <f t="shared" si="49"/>
        <v>0</v>
      </c>
      <c r="AG93" s="308">
        <f t="shared" si="49"/>
        <v>0</v>
      </c>
    </row>
    <row r="94" spans="1:33" s="215" customFormat="1" ht="17.25" customHeight="1" x14ac:dyDescent="0.2">
      <c r="A94" s="298" t="s">
        <v>207</v>
      </c>
      <c r="B94" s="320"/>
      <c r="C94" s="320"/>
      <c r="D94" s="320"/>
      <c r="E94" s="320"/>
      <c r="F94" s="320"/>
      <c r="G94" s="320"/>
      <c r="H94" s="320"/>
      <c r="I94" s="320"/>
      <c r="J94" s="320"/>
      <c r="K94" s="320"/>
      <c r="L94" s="320"/>
      <c r="M94" s="320"/>
      <c r="N94" s="320"/>
      <c r="O94" s="320"/>
      <c r="P94" s="320"/>
      <c r="Q94" s="320"/>
      <c r="R94" s="320"/>
      <c r="S94" s="320"/>
      <c r="T94" s="320"/>
      <c r="U94" s="320"/>
      <c r="V94" s="320"/>
      <c r="W94" s="320"/>
      <c r="X94" s="321"/>
      <c r="Y94" s="321"/>
      <c r="Z94" s="321"/>
      <c r="AA94" s="321"/>
      <c r="AB94" s="321"/>
      <c r="AC94" s="321"/>
      <c r="AD94" s="321"/>
      <c r="AE94" s="321"/>
      <c r="AF94" s="321"/>
      <c r="AG94" s="321"/>
    </row>
    <row r="95" spans="1:33" s="215" customFormat="1" x14ac:dyDescent="0.2">
      <c r="A95" s="212" t="s">
        <v>208</v>
      </c>
      <c r="B95" s="465">
        <f>ROUND(SUM(B185:G185),0)</f>
        <v>309691</v>
      </c>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row>
    <row r="96" spans="1:33" s="215" customFormat="1" x14ac:dyDescent="0.2">
      <c r="A96" s="212" t="s">
        <v>209</v>
      </c>
      <c r="B96" s="465">
        <f>NPV('Datu ievade'!B438,B110:F110)</f>
        <v>267722.26770815387</v>
      </c>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row>
    <row r="97" spans="1:33" s="215" customFormat="1" x14ac:dyDescent="0.2">
      <c r="A97" s="212" t="s">
        <v>210</v>
      </c>
      <c r="B97" s="465">
        <f>SUM('Datu ievade'!B105:F105)</f>
        <v>309691</v>
      </c>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row>
    <row r="98" spans="1:33" s="215" customFormat="1" x14ac:dyDescent="0.2">
      <c r="A98" s="212" t="s">
        <v>211</v>
      </c>
      <c r="B98" s="465">
        <f>NPV('Datu ievade'!B438,'Datu ievade'!B105:F105)</f>
        <v>267722.26770815387</v>
      </c>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row>
    <row r="99" spans="1:33" s="215" customFormat="1" x14ac:dyDescent="0.2">
      <c r="A99" s="212" t="s">
        <v>544</v>
      </c>
      <c r="B99" s="308">
        <f>NPV('Datu ievade'!B438,'Saimnieciskas pamatdarbibas NP'!B112:AG112)</f>
        <v>58410.588265690363</v>
      </c>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row>
    <row r="100" spans="1:33" s="215" customFormat="1" ht="15" customHeight="1" x14ac:dyDescent="0.2">
      <c r="A100" s="323" t="s">
        <v>546</v>
      </c>
      <c r="B100" s="308">
        <f>NPV('Datu ievade'!B438,'Saimnieciskas pamatdarbibas NP'!B111:AG111)</f>
        <v>128847.72923905065</v>
      </c>
      <c r="C100" s="322"/>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row>
    <row r="101" spans="1:33" s="215" customFormat="1" ht="15.75" customHeight="1" x14ac:dyDescent="0.2">
      <c r="A101" s="212" t="s">
        <v>545</v>
      </c>
      <c r="B101" s="308">
        <f>NPV('Datu ievade'!B438,'Saimnieciskas pamatdarbibas NP'!B102:AG102)</f>
        <v>70437.140973360278</v>
      </c>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row>
    <row r="102" spans="1:33" s="215" customFormat="1" ht="14.25" customHeight="1" x14ac:dyDescent="0.2">
      <c r="A102" s="323" t="s">
        <v>542</v>
      </c>
      <c r="B102" s="308">
        <f>NPV('Datu ievade'!B438,'Saimnieciskas pamatdarbibas NP'!B74:AG74)</f>
        <v>504554.12822627573</v>
      </c>
      <c r="C102" s="322"/>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row>
    <row r="103" spans="1:33" s="215" customFormat="1" ht="14.25" customHeight="1" x14ac:dyDescent="0.2">
      <c r="A103" s="212" t="s">
        <v>543</v>
      </c>
      <c r="B103" s="308">
        <f>NPV('Datu ievade'!B438,'Saimnieciskas pamatdarbibas NP'!B65:AG65)</f>
        <v>414183.74215551966</v>
      </c>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row>
    <row r="104" spans="1:33" s="215" customFormat="1" x14ac:dyDescent="0.2">
      <c r="A104" s="212" t="s">
        <v>212</v>
      </c>
      <c r="B104" s="308">
        <f>IF('Datu ievade'!$B$32=Aprekini!B75,B81+B87+B93,0)</f>
        <v>0</v>
      </c>
      <c r="C104" s="308">
        <f>IF('Datu ievade'!$B$32=Aprekini!C75,C81+C87+C93,0)</f>
        <v>0</v>
      </c>
      <c r="D104" s="308">
        <f>IF('Datu ievade'!$B$32=Aprekini!D75,D81+D87+D93,0)</f>
        <v>0</v>
      </c>
      <c r="E104" s="308">
        <f>IF('Datu ievade'!$B$32=Aprekini!E75,E81+E87+E93,0)</f>
        <v>0</v>
      </c>
      <c r="F104" s="308">
        <f>IF('Datu ievade'!$B$32=Aprekini!F75,F81+F87+F93,0)</f>
        <v>0</v>
      </c>
      <c r="G104" s="308">
        <f>IF('Datu ievade'!$B$32=Aprekini!G75,G81+G87+G93,0)</f>
        <v>0</v>
      </c>
      <c r="H104" s="308">
        <f>IF('Datu ievade'!$B$32=Aprekini!H75,H81+H87+H93,0)</f>
        <v>0</v>
      </c>
      <c r="I104" s="308">
        <f>IF('Datu ievade'!$B$32=Aprekini!I75,I81+I87+I93,0)</f>
        <v>0</v>
      </c>
      <c r="J104" s="308">
        <f>IF('Datu ievade'!$B$32=Aprekini!J75,J81+J87+J93,0)</f>
        <v>0</v>
      </c>
      <c r="K104" s="308">
        <f>IF('Datu ievade'!$B$32=Aprekini!K75,K81+K87+K93,0)</f>
        <v>0</v>
      </c>
      <c r="L104" s="308">
        <f>IF('Datu ievade'!$B$32=Aprekini!L75,L81+L87+L93,0)</f>
        <v>0</v>
      </c>
      <c r="M104" s="308">
        <f>IF('Datu ievade'!$B$32=Aprekini!M75,M81+M87+M93,0)</f>
        <v>0</v>
      </c>
      <c r="N104" s="308">
        <f>IF('Datu ievade'!$B$32=Aprekini!N75,N81+N87+N93,0)</f>
        <v>0</v>
      </c>
      <c r="O104" s="308">
        <f>IF('Datu ievade'!$B$32=Aprekini!O75,O81+O87+O93,0)</f>
        <v>0</v>
      </c>
      <c r="P104" s="308">
        <f>IF('Datu ievade'!$B$32=Aprekini!P75,P81+P87+P93,0)</f>
        <v>0</v>
      </c>
      <c r="Q104" s="308">
        <f>IF('Datu ievade'!$B$32=Aprekini!Q75,Q81+Q87+Q93,0)</f>
        <v>0</v>
      </c>
      <c r="R104" s="308">
        <f>IF('Datu ievade'!$B$32=Aprekini!R75,R81+R87+R93,0)</f>
        <v>0</v>
      </c>
      <c r="S104" s="308">
        <f>IF('Datu ievade'!$B$32=Aprekini!S75,S81+S87+S93,0)</f>
        <v>0</v>
      </c>
      <c r="T104" s="308">
        <f>IF('Datu ievade'!$B$32=Aprekini!T75,T81+T87+T93,0)</f>
        <v>0</v>
      </c>
      <c r="U104" s="308">
        <f>IF('Datu ievade'!$B$32=Aprekini!U75,U81+U87+U93,0)</f>
        <v>0</v>
      </c>
      <c r="V104" s="308">
        <f>IF('Datu ievade'!$B$32=Aprekini!V75,V81+V87+V93,0)</f>
        <v>0</v>
      </c>
      <c r="W104" s="308">
        <f>IF('Datu ievade'!$B$32=Aprekini!W75,W81+W87+W93,0)</f>
        <v>0</v>
      </c>
      <c r="X104" s="308">
        <f>IF('Datu ievade'!$B$32=Aprekini!X75,X81+X87+X93,0)</f>
        <v>0</v>
      </c>
      <c r="Y104" s="308">
        <f>IF('Datu ievade'!$B$32=Aprekini!Y75,Y81+Y87+Y93,0)</f>
        <v>0</v>
      </c>
      <c r="Z104" s="308">
        <f>IF('Datu ievade'!$B$32=Aprekini!Z75,Z81+Z87+Z93,0)</f>
        <v>0</v>
      </c>
      <c r="AA104" s="308">
        <f>IF('Datu ievade'!$B$32=Aprekini!AA75,AA81+AA87+AA93,0)</f>
        <v>0</v>
      </c>
      <c r="AB104" s="308">
        <f>IF('Datu ievade'!$B$32=Aprekini!AB75,AB81+AB87+AB93,0)</f>
        <v>0</v>
      </c>
      <c r="AC104" s="308">
        <f>IF('Datu ievade'!$B$32=Aprekini!AC75,AC81+AC87+AC93,0)</f>
        <v>0</v>
      </c>
      <c r="AD104" s="308">
        <f>IF('Datu ievade'!$B$32=Aprekini!AD75,AD81+AD87+AD93,0)</f>
        <v>0</v>
      </c>
      <c r="AE104" s="308">
        <f>IF('Datu ievade'!$B$32=Aprekini!AE75,AE81+AE87+AE93,0)</f>
        <v>0</v>
      </c>
      <c r="AF104" s="308">
        <f>IF('Datu ievade'!$B$32=Aprekini!AF75,AF81+AF87+AF93,0)</f>
        <v>0</v>
      </c>
      <c r="AG104" s="308">
        <f>IF('Datu ievade'!$B$32=Aprekini!AG75,AG81+AG87+AG93,0)</f>
        <v>88116</v>
      </c>
    </row>
    <row r="105" spans="1:33" s="215" customFormat="1" x14ac:dyDescent="0.2">
      <c r="A105" s="212" t="s">
        <v>212</v>
      </c>
      <c r="B105" s="308">
        <f>SUM(B104:AG104)</f>
        <v>88116</v>
      </c>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row>
    <row r="106" spans="1:33" s="215" customFormat="1" x14ac:dyDescent="0.2">
      <c r="A106" s="212" t="s">
        <v>213</v>
      </c>
      <c r="B106" s="308">
        <f>NPV('Datu ievade'!B438,Aprekini!B104:AG104)</f>
        <v>10110.529212327549</v>
      </c>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c r="AG106" s="322"/>
    </row>
    <row r="107" spans="1:33" s="215" customFormat="1" x14ac:dyDescent="0.2">
      <c r="A107" s="324" t="s">
        <v>214</v>
      </c>
      <c r="B107" s="325"/>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c r="AG107" s="322"/>
    </row>
    <row r="108" spans="1:33" s="215" customFormat="1" x14ac:dyDescent="0.2">
      <c r="A108" s="212" t="s">
        <v>215</v>
      </c>
      <c r="B108" s="326">
        <f>IF(SUM('Datu ievade'!B63:F68,'Datu ievade'!B70:F75)=0,0,SUM('Datu ievade'!B63:F68)/SUM('Datu ievade'!B63:F68,'Datu ievade'!B70:F75))</f>
        <v>0.58380773093179972</v>
      </c>
    </row>
    <row r="109" spans="1:33" s="215" customFormat="1" x14ac:dyDescent="0.2">
      <c r="A109" s="212" t="s">
        <v>216</v>
      </c>
      <c r="B109" s="326">
        <f>IF(SUM('Datu ievade'!B63:F68,'Datu ievade'!B70:F75)=0,0,SUM('Datu ievade'!B70:F75)/SUM('Datu ievade'!B63:F68,'Datu ievade'!B70:F75))</f>
        <v>0.41619226906820017</v>
      </c>
    </row>
    <row r="110" spans="1:33" s="215" customFormat="1" x14ac:dyDescent="0.2">
      <c r="A110" s="212" t="s">
        <v>208</v>
      </c>
      <c r="B110" s="308">
        <f>B140</f>
        <v>6000</v>
      </c>
      <c r="C110" s="308">
        <f>C140</f>
        <v>248727</v>
      </c>
      <c r="D110" s="308">
        <f>D140</f>
        <v>54964</v>
      </c>
      <c r="E110" s="308">
        <f t="shared" ref="E110:AG110" si="50">E140</f>
        <v>0</v>
      </c>
      <c r="F110" s="308">
        <f t="shared" si="50"/>
        <v>0</v>
      </c>
      <c r="G110" s="308">
        <f t="shared" si="50"/>
        <v>0</v>
      </c>
      <c r="H110" s="308">
        <f t="shared" si="50"/>
        <v>0</v>
      </c>
      <c r="I110" s="308">
        <f t="shared" si="50"/>
        <v>0</v>
      </c>
      <c r="J110" s="308">
        <f t="shared" si="50"/>
        <v>0</v>
      </c>
      <c r="K110" s="308">
        <f t="shared" si="50"/>
        <v>0</v>
      </c>
      <c r="L110" s="308">
        <f t="shared" si="50"/>
        <v>0</v>
      </c>
      <c r="M110" s="308">
        <f t="shared" si="50"/>
        <v>0</v>
      </c>
      <c r="N110" s="308">
        <f t="shared" si="50"/>
        <v>0</v>
      </c>
      <c r="O110" s="308">
        <f t="shared" si="50"/>
        <v>0</v>
      </c>
      <c r="P110" s="308">
        <f t="shared" si="50"/>
        <v>0</v>
      </c>
      <c r="Q110" s="308">
        <f t="shared" si="50"/>
        <v>0</v>
      </c>
      <c r="R110" s="308">
        <f t="shared" si="50"/>
        <v>0</v>
      </c>
      <c r="S110" s="308">
        <f t="shared" si="50"/>
        <v>0</v>
      </c>
      <c r="T110" s="308">
        <f t="shared" si="50"/>
        <v>0</v>
      </c>
      <c r="U110" s="308">
        <f t="shared" si="50"/>
        <v>0</v>
      </c>
      <c r="V110" s="308">
        <f t="shared" si="50"/>
        <v>0</v>
      </c>
      <c r="W110" s="308">
        <f t="shared" si="50"/>
        <v>0</v>
      </c>
      <c r="X110" s="308">
        <f t="shared" si="50"/>
        <v>0</v>
      </c>
      <c r="Y110" s="308">
        <f t="shared" si="50"/>
        <v>0</v>
      </c>
      <c r="Z110" s="308">
        <f t="shared" si="50"/>
        <v>0</v>
      </c>
      <c r="AA110" s="308">
        <f t="shared" si="50"/>
        <v>0</v>
      </c>
      <c r="AB110" s="308">
        <f t="shared" si="50"/>
        <v>0</v>
      </c>
      <c r="AC110" s="308">
        <f t="shared" si="50"/>
        <v>0</v>
      </c>
      <c r="AD110" s="308">
        <f t="shared" si="50"/>
        <v>0</v>
      </c>
      <c r="AE110" s="308">
        <f t="shared" si="50"/>
        <v>0</v>
      </c>
      <c r="AF110" s="308">
        <f t="shared" si="50"/>
        <v>0</v>
      </c>
      <c r="AG110" s="308">
        <f t="shared" si="50"/>
        <v>0</v>
      </c>
    </row>
    <row r="111" spans="1:33" s="215" customFormat="1" x14ac:dyDescent="0.2">
      <c r="A111" s="323"/>
    </row>
    <row r="112" spans="1:33" s="215" customFormat="1" x14ac:dyDescent="0.2">
      <c r="A112" s="323"/>
    </row>
    <row r="113" spans="1:252" s="215" customFormat="1" ht="31.5" x14ac:dyDescent="0.2">
      <c r="A113" s="470" t="s">
        <v>383</v>
      </c>
      <c r="B113" s="327"/>
      <c r="C113" s="327"/>
      <c r="D113" s="327"/>
      <c r="E113" s="328"/>
      <c r="F113" s="328"/>
      <c r="G113" s="328"/>
      <c r="H113" s="328"/>
      <c r="I113" s="328"/>
      <c r="J113" s="328"/>
      <c r="K113" s="328"/>
      <c r="L113" s="328"/>
      <c r="M113" s="328"/>
      <c r="N113" s="328"/>
      <c r="O113" s="328"/>
      <c r="P113" s="328"/>
      <c r="Q113" s="328"/>
      <c r="R113" s="328"/>
      <c r="S113" s="329"/>
      <c r="T113" s="329"/>
      <c r="U113" s="329"/>
      <c r="V113" s="329"/>
      <c r="W113" s="329"/>
      <c r="X113" s="329"/>
      <c r="Y113" s="329"/>
      <c r="Z113" s="329"/>
      <c r="AA113" s="329"/>
      <c r="AB113" s="329"/>
      <c r="AC113" s="329"/>
      <c r="AD113" s="329"/>
      <c r="AE113" s="329"/>
      <c r="AF113" s="329"/>
      <c r="AG113" s="329"/>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4"/>
      <c r="BW113" s="214"/>
      <c r="BX113" s="214"/>
      <c r="BY113" s="214"/>
      <c r="BZ113" s="214"/>
      <c r="CA113" s="214"/>
      <c r="CB113" s="214"/>
      <c r="CC113" s="214"/>
      <c r="CD113" s="214"/>
      <c r="CE113" s="214"/>
      <c r="CF113" s="214"/>
      <c r="CG113" s="214"/>
      <c r="CH113" s="214"/>
      <c r="CI113" s="214"/>
      <c r="CJ113" s="214"/>
      <c r="CK113" s="214"/>
      <c r="CL113" s="214"/>
      <c r="CM113" s="214"/>
      <c r="CN113" s="214"/>
      <c r="CO113" s="214"/>
      <c r="CP113" s="214"/>
      <c r="CQ113" s="214"/>
      <c r="CR113" s="214"/>
      <c r="CS113" s="214"/>
      <c r="CT113" s="214"/>
      <c r="CU113" s="214"/>
      <c r="CV113" s="214"/>
      <c r="CW113" s="214"/>
      <c r="CX113" s="214"/>
      <c r="CY113" s="214"/>
      <c r="CZ113" s="214"/>
      <c r="DA113" s="214"/>
      <c r="DB113" s="214"/>
      <c r="DC113" s="214"/>
      <c r="DD113" s="214"/>
      <c r="DE113" s="214"/>
      <c r="DF113" s="214"/>
      <c r="DG113" s="214"/>
      <c r="DH113" s="214"/>
      <c r="DI113" s="214"/>
      <c r="DJ113" s="214"/>
      <c r="DK113" s="214"/>
      <c r="DL113" s="214"/>
      <c r="DM113" s="214"/>
      <c r="DN113" s="214"/>
      <c r="DO113" s="214"/>
      <c r="DP113" s="214"/>
      <c r="DQ113" s="214"/>
      <c r="DR113" s="214"/>
      <c r="DS113" s="214"/>
      <c r="DT113" s="214"/>
      <c r="DU113" s="214"/>
      <c r="DV113" s="214"/>
      <c r="DW113" s="214"/>
      <c r="DX113" s="214"/>
      <c r="DY113" s="214"/>
      <c r="DZ113" s="214"/>
      <c r="EA113" s="214"/>
      <c r="EB113" s="214"/>
      <c r="EC113" s="214"/>
      <c r="ED113" s="214"/>
      <c r="EE113" s="214"/>
      <c r="EF113" s="214"/>
      <c r="EG113" s="214"/>
      <c r="EH113" s="214"/>
      <c r="EI113" s="214"/>
      <c r="EJ113" s="214"/>
      <c r="EK113" s="214"/>
      <c r="EL113" s="214"/>
      <c r="EM113" s="214"/>
      <c r="EN113" s="214"/>
      <c r="EO113" s="214"/>
      <c r="EP113" s="214"/>
      <c r="EQ113" s="214"/>
      <c r="ER113" s="214"/>
      <c r="ES113" s="214"/>
      <c r="ET113" s="214"/>
      <c r="EU113" s="214"/>
      <c r="EV113" s="214"/>
      <c r="EW113" s="214"/>
      <c r="EX113" s="214"/>
      <c r="EY113" s="214"/>
      <c r="EZ113" s="214"/>
      <c r="FA113" s="214"/>
      <c r="FB113" s="214"/>
      <c r="FC113" s="214"/>
      <c r="FD113" s="214"/>
      <c r="FE113" s="214"/>
      <c r="FF113" s="214"/>
      <c r="FG113" s="214"/>
      <c r="FH113" s="214"/>
      <c r="FI113" s="214"/>
      <c r="FJ113" s="214"/>
      <c r="FK113" s="214"/>
      <c r="FL113" s="214"/>
      <c r="FM113" s="214"/>
      <c r="FN113" s="214"/>
      <c r="FO113" s="214"/>
      <c r="FP113" s="214"/>
      <c r="FQ113" s="214"/>
      <c r="FR113" s="214"/>
      <c r="FS113" s="214"/>
      <c r="FT113" s="214"/>
      <c r="FU113" s="214"/>
      <c r="FV113" s="214"/>
      <c r="FW113" s="214"/>
      <c r="FX113" s="214"/>
      <c r="FY113" s="214"/>
      <c r="FZ113" s="214"/>
      <c r="GA113" s="214"/>
      <c r="GB113" s="214"/>
      <c r="GC113" s="214"/>
      <c r="GD113" s="214"/>
      <c r="GE113" s="214"/>
      <c r="GF113" s="214"/>
      <c r="GG113" s="214"/>
      <c r="GH113" s="214"/>
      <c r="GI113" s="214"/>
      <c r="GJ113" s="214"/>
      <c r="GK113" s="214"/>
      <c r="GL113" s="214"/>
      <c r="GM113" s="214"/>
      <c r="GN113" s="214"/>
      <c r="GO113" s="214"/>
      <c r="GP113" s="214"/>
      <c r="GQ113" s="214"/>
      <c r="GR113" s="214"/>
      <c r="GS113" s="214"/>
      <c r="GT113" s="214"/>
      <c r="GU113" s="214"/>
      <c r="GV113" s="214"/>
      <c r="GW113" s="214"/>
      <c r="GX113" s="214"/>
      <c r="GY113" s="214"/>
      <c r="GZ113" s="214"/>
      <c r="HA113" s="214"/>
      <c r="HB113" s="214"/>
      <c r="HC113" s="214"/>
      <c r="HD113" s="214"/>
      <c r="HE113" s="214"/>
      <c r="HF113" s="214"/>
      <c r="HG113" s="214"/>
      <c r="HH113" s="214"/>
      <c r="HI113" s="214"/>
      <c r="HJ113" s="214"/>
      <c r="HK113" s="214"/>
      <c r="HL113" s="214"/>
      <c r="HM113" s="214"/>
      <c r="HN113" s="214"/>
      <c r="HO113" s="214"/>
      <c r="HP113" s="214"/>
      <c r="HQ113" s="214"/>
      <c r="HR113" s="214"/>
      <c r="HS113" s="214"/>
      <c r="HT113" s="214"/>
      <c r="HU113" s="214"/>
      <c r="HV113" s="214"/>
      <c r="HW113" s="214"/>
      <c r="HX113" s="214"/>
      <c r="HY113" s="214"/>
      <c r="HZ113" s="214"/>
      <c r="IA113" s="214"/>
      <c r="IB113" s="214"/>
      <c r="IC113" s="214"/>
      <c r="ID113" s="214"/>
      <c r="IE113" s="214"/>
      <c r="IF113" s="214"/>
      <c r="IG113" s="214"/>
      <c r="IH113" s="214"/>
      <c r="II113" s="214"/>
      <c r="IJ113" s="214"/>
      <c r="IK113" s="214"/>
      <c r="IL113" s="214"/>
      <c r="IM113" s="214"/>
      <c r="IN113" s="214"/>
      <c r="IO113" s="214"/>
      <c r="IP113" s="214"/>
      <c r="IQ113" s="214"/>
      <c r="IR113" s="214"/>
    </row>
    <row r="114" spans="1:252" s="215" customFormat="1" x14ac:dyDescent="0.2">
      <c r="A114" s="330"/>
      <c r="B114" s="299"/>
      <c r="C114" s="299"/>
      <c r="D114" s="299"/>
      <c r="E114" s="299"/>
      <c r="F114" s="299"/>
      <c r="G114" s="299"/>
      <c r="H114" s="299"/>
      <c r="I114" s="299"/>
      <c r="J114" s="299"/>
      <c r="K114" s="331" t="s">
        <v>25</v>
      </c>
      <c r="L114" s="299"/>
      <c r="M114" s="299"/>
      <c r="O114" s="299"/>
      <c r="P114" s="299"/>
      <c r="Q114" s="299"/>
      <c r="R114" s="299"/>
      <c r="S114" s="299"/>
      <c r="T114" s="299"/>
      <c r="U114" s="299"/>
      <c r="V114" s="299"/>
      <c r="W114" s="299"/>
      <c r="X114" s="299"/>
      <c r="Y114" s="299"/>
      <c r="Z114" s="299"/>
      <c r="AA114" s="299"/>
      <c r="AB114" s="299"/>
      <c r="AC114" s="299"/>
      <c r="AD114" s="299"/>
      <c r="AE114" s="299"/>
      <c r="AF114" s="299"/>
      <c r="AG114" s="299"/>
    </row>
    <row r="115" spans="1:252" s="335" customFormat="1" ht="13.5" x14ac:dyDescent="0.2">
      <c r="A115" s="332" t="s">
        <v>217</v>
      </c>
      <c r="B115" s="333">
        <f>Aprekini!B5</f>
        <v>2012</v>
      </c>
      <c r="C115" s="333">
        <f t="shared" ref="C115:AG115" si="51">B115+1</f>
        <v>2013</v>
      </c>
      <c r="D115" s="333">
        <f t="shared" si="51"/>
        <v>2014</v>
      </c>
      <c r="E115" s="333">
        <f t="shared" si="51"/>
        <v>2015</v>
      </c>
      <c r="F115" s="333">
        <f t="shared" si="51"/>
        <v>2016</v>
      </c>
      <c r="G115" s="333">
        <f t="shared" si="51"/>
        <v>2017</v>
      </c>
      <c r="H115" s="333">
        <f t="shared" si="51"/>
        <v>2018</v>
      </c>
      <c r="I115" s="333">
        <f t="shared" si="51"/>
        <v>2019</v>
      </c>
      <c r="J115" s="333">
        <f t="shared" si="51"/>
        <v>2020</v>
      </c>
      <c r="K115" s="333">
        <f t="shared" si="51"/>
        <v>2021</v>
      </c>
      <c r="L115" s="333">
        <f t="shared" si="51"/>
        <v>2022</v>
      </c>
      <c r="M115" s="333">
        <f t="shared" si="51"/>
        <v>2023</v>
      </c>
      <c r="N115" s="333">
        <f t="shared" si="51"/>
        <v>2024</v>
      </c>
      <c r="O115" s="333">
        <f t="shared" si="51"/>
        <v>2025</v>
      </c>
      <c r="P115" s="333">
        <f t="shared" si="51"/>
        <v>2026</v>
      </c>
      <c r="Q115" s="333">
        <f t="shared" si="51"/>
        <v>2027</v>
      </c>
      <c r="R115" s="333">
        <f t="shared" si="51"/>
        <v>2028</v>
      </c>
      <c r="S115" s="333">
        <f t="shared" si="51"/>
        <v>2029</v>
      </c>
      <c r="T115" s="333">
        <f t="shared" si="51"/>
        <v>2030</v>
      </c>
      <c r="U115" s="333">
        <f t="shared" si="51"/>
        <v>2031</v>
      </c>
      <c r="V115" s="334">
        <f t="shared" si="51"/>
        <v>2032</v>
      </c>
      <c r="W115" s="334">
        <f t="shared" si="51"/>
        <v>2033</v>
      </c>
      <c r="X115" s="334">
        <f t="shared" si="51"/>
        <v>2034</v>
      </c>
      <c r="Y115" s="334">
        <f t="shared" si="51"/>
        <v>2035</v>
      </c>
      <c r="Z115" s="334">
        <f t="shared" si="51"/>
        <v>2036</v>
      </c>
      <c r="AA115" s="334">
        <f t="shared" si="51"/>
        <v>2037</v>
      </c>
      <c r="AB115" s="334">
        <f t="shared" si="51"/>
        <v>2038</v>
      </c>
      <c r="AC115" s="334">
        <f t="shared" si="51"/>
        <v>2039</v>
      </c>
      <c r="AD115" s="334">
        <f t="shared" si="51"/>
        <v>2040</v>
      </c>
      <c r="AE115" s="334">
        <f t="shared" si="51"/>
        <v>2041</v>
      </c>
      <c r="AF115" s="334">
        <f t="shared" si="51"/>
        <v>2042</v>
      </c>
      <c r="AG115" s="334">
        <f t="shared" si="51"/>
        <v>2043</v>
      </c>
    </row>
    <row r="116" spans="1:252" s="335" customFormat="1" x14ac:dyDescent="0.2">
      <c r="A116" s="212" t="s">
        <v>218</v>
      </c>
      <c r="B116" s="213">
        <f>'Datu ievade'!B63</f>
        <v>0</v>
      </c>
      <c r="C116" s="213">
        <f>'Datu ievade'!C63</f>
        <v>107100</v>
      </c>
      <c r="D116" s="213">
        <f>'Datu ievade'!D63</f>
        <v>20800</v>
      </c>
      <c r="E116" s="213">
        <f>'Datu ievade'!E63</f>
        <v>0</v>
      </c>
      <c r="F116" s="213">
        <f>'Datu ievade'!F63</f>
        <v>0</v>
      </c>
      <c r="G116" s="213">
        <f>'Datu ievade'!G63</f>
        <v>0</v>
      </c>
      <c r="H116" s="213">
        <f>'Datu ievade'!H63</f>
        <v>0</v>
      </c>
      <c r="I116" s="213">
        <f>'Datu ievade'!I63</f>
        <v>0</v>
      </c>
      <c r="J116" s="213">
        <f>'Datu ievade'!J63</f>
        <v>0</v>
      </c>
      <c r="K116" s="213">
        <f>'Datu ievade'!K63</f>
        <v>0</v>
      </c>
      <c r="L116" s="213">
        <f>'Datu ievade'!L63</f>
        <v>0</v>
      </c>
      <c r="M116" s="213">
        <f>'Datu ievade'!M63</f>
        <v>0</v>
      </c>
      <c r="N116" s="213">
        <f>'Datu ievade'!N63</f>
        <v>0</v>
      </c>
      <c r="O116" s="213">
        <f>'Datu ievade'!O63</f>
        <v>0</v>
      </c>
      <c r="P116" s="213">
        <f>'Datu ievade'!P63</f>
        <v>0</v>
      </c>
      <c r="Q116" s="213">
        <f>'Datu ievade'!Q63</f>
        <v>0</v>
      </c>
      <c r="R116" s="213">
        <f>'Datu ievade'!R63</f>
        <v>0</v>
      </c>
      <c r="S116" s="213">
        <f>'Datu ievade'!S63</f>
        <v>0</v>
      </c>
      <c r="T116" s="213">
        <f>'Datu ievade'!T63</f>
        <v>0</v>
      </c>
      <c r="U116" s="213">
        <f>'Datu ievade'!U63</f>
        <v>0</v>
      </c>
      <c r="V116" s="213">
        <f>'Datu ievade'!V63</f>
        <v>0</v>
      </c>
      <c r="W116" s="213">
        <f>'Datu ievade'!W63</f>
        <v>0</v>
      </c>
      <c r="X116" s="213">
        <f>'Datu ievade'!X63</f>
        <v>0</v>
      </c>
      <c r="Y116" s="213">
        <f>'Datu ievade'!Y63</f>
        <v>0</v>
      </c>
      <c r="Z116" s="213">
        <f>'Datu ievade'!Z63</f>
        <v>0</v>
      </c>
      <c r="AA116" s="213">
        <f>'Datu ievade'!AA63</f>
        <v>0</v>
      </c>
      <c r="AB116" s="213">
        <f>'Datu ievade'!AB63</f>
        <v>0</v>
      </c>
      <c r="AC116" s="213">
        <f>'Datu ievade'!AC63</f>
        <v>0</v>
      </c>
      <c r="AD116" s="213">
        <f>'Datu ievade'!AD63</f>
        <v>0</v>
      </c>
      <c r="AE116" s="213">
        <f>'Datu ievade'!AE63</f>
        <v>0</v>
      </c>
      <c r="AF116" s="213">
        <f>'Datu ievade'!AF63</f>
        <v>0</v>
      </c>
      <c r="AG116" s="213">
        <f>'Datu ievade'!AG63</f>
        <v>0</v>
      </c>
    </row>
    <row r="117" spans="1:252" s="335" customFormat="1" x14ac:dyDescent="0.2">
      <c r="A117" s="212" t="s">
        <v>219</v>
      </c>
      <c r="B117" s="213">
        <f>'Datu ievade'!B64</f>
        <v>0</v>
      </c>
      <c r="C117" s="213">
        <f>'Datu ievade'!C64</f>
        <v>35700</v>
      </c>
      <c r="D117" s="213">
        <f>'Datu ievade'!D64</f>
        <v>10400</v>
      </c>
      <c r="E117" s="213">
        <f>'Datu ievade'!E64</f>
        <v>0</v>
      </c>
      <c r="F117" s="213">
        <f>'Datu ievade'!F64</f>
        <v>0</v>
      </c>
      <c r="G117" s="213">
        <f>'Datu ievade'!G64</f>
        <v>0</v>
      </c>
      <c r="H117" s="213">
        <f>'Datu ievade'!H64</f>
        <v>0</v>
      </c>
      <c r="I117" s="213">
        <f>'Datu ievade'!I64</f>
        <v>0</v>
      </c>
      <c r="J117" s="213">
        <f>'Datu ievade'!J64</f>
        <v>0</v>
      </c>
      <c r="K117" s="213">
        <f>'Datu ievade'!K64</f>
        <v>0</v>
      </c>
      <c r="L117" s="213">
        <f>'Datu ievade'!L64</f>
        <v>0</v>
      </c>
      <c r="M117" s="213">
        <f>'Datu ievade'!M64</f>
        <v>0</v>
      </c>
      <c r="N117" s="213">
        <f>'Datu ievade'!N64</f>
        <v>0</v>
      </c>
      <c r="O117" s="213">
        <f>'Datu ievade'!O64</f>
        <v>0</v>
      </c>
      <c r="P117" s="213">
        <f>'Datu ievade'!P64</f>
        <v>0</v>
      </c>
      <c r="Q117" s="213">
        <f>'Datu ievade'!Q64</f>
        <v>0</v>
      </c>
      <c r="R117" s="213">
        <f>'Datu ievade'!R64</f>
        <v>0</v>
      </c>
      <c r="S117" s="213">
        <f>'Datu ievade'!S64</f>
        <v>0</v>
      </c>
      <c r="T117" s="213">
        <f>'Datu ievade'!T64</f>
        <v>0</v>
      </c>
      <c r="U117" s="213">
        <f>'Datu ievade'!U64</f>
        <v>0</v>
      </c>
      <c r="V117" s="213">
        <f>'Datu ievade'!V64</f>
        <v>0</v>
      </c>
      <c r="W117" s="213">
        <f>'Datu ievade'!W64</f>
        <v>0</v>
      </c>
      <c r="X117" s="213">
        <f>'Datu ievade'!X64</f>
        <v>0</v>
      </c>
      <c r="Y117" s="213">
        <f>'Datu ievade'!Y64</f>
        <v>0</v>
      </c>
      <c r="Z117" s="213">
        <f>'Datu ievade'!Z64</f>
        <v>0</v>
      </c>
      <c r="AA117" s="213">
        <f>'Datu ievade'!AA64</f>
        <v>0</v>
      </c>
      <c r="AB117" s="213">
        <f>'Datu ievade'!AB64</f>
        <v>0</v>
      </c>
      <c r="AC117" s="213">
        <f>'Datu ievade'!AC64</f>
        <v>0</v>
      </c>
      <c r="AD117" s="213">
        <f>'Datu ievade'!AD64</f>
        <v>0</v>
      </c>
      <c r="AE117" s="213">
        <f>'Datu ievade'!AE64</f>
        <v>0</v>
      </c>
      <c r="AF117" s="213">
        <f>'Datu ievade'!AF64</f>
        <v>0</v>
      </c>
      <c r="AG117" s="213">
        <f>'Datu ievade'!AG64</f>
        <v>0</v>
      </c>
    </row>
    <row r="118" spans="1:252" s="335" customFormat="1" x14ac:dyDescent="0.2">
      <c r="A118" s="336" t="s">
        <v>220</v>
      </c>
      <c r="B118" s="337">
        <f t="shared" ref="B118:AG118" si="52">B116+B117</f>
        <v>0</v>
      </c>
      <c r="C118" s="337">
        <f t="shared" si="52"/>
        <v>142800</v>
      </c>
      <c r="D118" s="337">
        <f t="shared" si="52"/>
        <v>31200</v>
      </c>
      <c r="E118" s="337">
        <f t="shared" si="52"/>
        <v>0</v>
      </c>
      <c r="F118" s="337">
        <f t="shared" si="52"/>
        <v>0</v>
      </c>
      <c r="G118" s="337">
        <f t="shared" si="52"/>
        <v>0</v>
      </c>
      <c r="H118" s="337">
        <f t="shared" si="52"/>
        <v>0</v>
      </c>
      <c r="I118" s="337">
        <f t="shared" si="52"/>
        <v>0</v>
      </c>
      <c r="J118" s="337">
        <f t="shared" si="52"/>
        <v>0</v>
      </c>
      <c r="K118" s="337">
        <f t="shared" si="52"/>
        <v>0</v>
      </c>
      <c r="L118" s="337">
        <f t="shared" si="52"/>
        <v>0</v>
      </c>
      <c r="M118" s="337">
        <f t="shared" si="52"/>
        <v>0</v>
      </c>
      <c r="N118" s="337">
        <f t="shared" si="52"/>
        <v>0</v>
      </c>
      <c r="O118" s="337">
        <f t="shared" si="52"/>
        <v>0</v>
      </c>
      <c r="P118" s="337">
        <f t="shared" si="52"/>
        <v>0</v>
      </c>
      <c r="Q118" s="337">
        <f t="shared" si="52"/>
        <v>0</v>
      </c>
      <c r="R118" s="337">
        <f t="shared" si="52"/>
        <v>0</v>
      </c>
      <c r="S118" s="337">
        <f t="shared" si="52"/>
        <v>0</v>
      </c>
      <c r="T118" s="337">
        <f t="shared" si="52"/>
        <v>0</v>
      </c>
      <c r="U118" s="337">
        <f t="shared" si="52"/>
        <v>0</v>
      </c>
      <c r="V118" s="337">
        <f t="shared" si="52"/>
        <v>0</v>
      </c>
      <c r="W118" s="337">
        <f t="shared" si="52"/>
        <v>0</v>
      </c>
      <c r="X118" s="337">
        <f t="shared" si="52"/>
        <v>0</v>
      </c>
      <c r="Y118" s="337">
        <f t="shared" si="52"/>
        <v>0</v>
      </c>
      <c r="Z118" s="337">
        <f t="shared" si="52"/>
        <v>0</v>
      </c>
      <c r="AA118" s="337">
        <f t="shared" si="52"/>
        <v>0</v>
      </c>
      <c r="AB118" s="337">
        <f t="shared" si="52"/>
        <v>0</v>
      </c>
      <c r="AC118" s="337">
        <f t="shared" si="52"/>
        <v>0</v>
      </c>
      <c r="AD118" s="337">
        <f t="shared" si="52"/>
        <v>0</v>
      </c>
      <c r="AE118" s="337">
        <f t="shared" si="52"/>
        <v>0</v>
      </c>
      <c r="AF118" s="337">
        <f t="shared" si="52"/>
        <v>0</v>
      </c>
      <c r="AG118" s="337">
        <f t="shared" si="52"/>
        <v>0</v>
      </c>
    </row>
    <row r="119" spans="1:252" s="335" customFormat="1" x14ac:dyDescent="0.2">
      <c r="A119" s="212" t="s">
        <v>221</v>
      </c>
      <c r="B119" s="213">
        <f>'Datu ievade'!B65+'Datu ievade'!B66</f>
        <v>0</v>
      </c>
      <c r="C119" s="213">
        <f>'Datu ievade'!C65+'Datu ievade'!C66</f>
        <v>2448</v>
      </c>
      <c r="D119" s="213">
        <f>'Datu ievade'!D65+'Datu ievade'!D66</f>
        <v>1352</v>
      </c>
      <c r="E119" s="213">
        <f>'Datu ievade'!E65+'Datu ievade'!E66</f>
        <v>0</v>
      </c>
      <c r="F119" s="213">
        <f>'Datu ievade'!F65+'Datu ievade'!F66</f>
        <v>0</v>
      </c>
      <c r="G119" s="213">
        <f>'Datu ievade'!G65+'Datu ievade'!G66</f>
        <v>0</v>
      </c>
      <c r="H119" s="213">
        <f>'Datu ievade'!H65+'Datu ievade'!H66</f>
        <v>0</v>
      </c>
      <c r="I119" s="213">
        <f>'Datu ievade'!I65+'Datu ievade'!I66</f>
        <v>0</v>
      </c>
      <c r="J119" s="213">
        <f>'Datu ievade'!J65+'Datu ievade'!J66</f>
        <v>0</v>
      </c>
      <c r="K119" s="213">
        <f>'Datu ievade'!K65+'Datu ievade'!K66</f>
        <v>0</v>
      </c>
      <c r="L119" s="213">
        <f>'Datu ievade'!L65+'Datu ievade'!L66</f>
        <v>0</v>
      </c>
      <c r="M119" s="213">
        <f>'Datu ievade'!M65+'Datu ievade'!M66</f>
        <v>0</v>
      </c>
      <c r="N119" s="213">
        <f>'Datu ievade'!N65+'Datu ievade'!N66</f>
        <v>0</v>
      </c>
      <c r="O119" s="213">
        <f>'Datu ievade'!O65+'Datu ievade'!O66</f>
        <v>0</v>
      </c>
      <c r="P119" s="213">
        <f>'Datu ievade'!P65+'Datu ievade'!P66</f>
        <v>0</v>
      </c>
      <c r="Q119" s="213">
        <f>'Datu ievade'!Q65+'Datu ievade'!Q66</f>
        <v>0</v>
      </c>
      <c r="R119" s="213">
        <f>'Datu ievade'!R65+'Datu ievade'!R66</f>
        <v>0</v>
      </c>
      <c r="S119" s="213">
        <f>'Datu ievade'!S65+'Datu ievade'!S66</f>
        <v>0</v>
      </c>
      <c r="T119" s="213">
        <f>'Datu ievade'!T65+'Datu ievade'!T66</f>
        <v>0</v>
      </c>
      <c r="U119" s="213">
        <f>'Datu ievade'!U65+'Datu ievade'!U66</f>
        <v>0</v>
      </c>
      <c r="V119" s="213">
        <f>'Datu ievade'!V65+'Datu ievade'!V66</f>
        <v>0</v>
      </c>
      <c r="W119" s="213">
        <f>'Datu ievade'!W65+'Datu ievade'!W66</f>
        <v>0</v>
      </c>
      <c r="X119" s="213">
        <f>'Datu ievade'!X65+'Datu ievade'!X66</f>
        <v>0</v>
      </c>
      <c r="Y119" s="213">
        <f>'Datu ievade'!Y65+'Datu ievade'!Y66</f>
        <v>0</v>
      </c>
      <c r="Z119" s="213">
        <f>'Datu ievade'!Z65+'Datu ievade'!Z66</f>
        <v>0</v>
      </c>
      <c r="AA119" s="213">
        <f>'Datu ievade'!AA65+'Datu ievade'!AA66</f>
        <v>0</v>
      </c>
      <c r="AB119" s="213">
        <f>'Datu ievade'!AB65+'Datu ievade'!AB66</f>
        <v>0</v>
      </c>
      <c r="AC119" s="213">
        <f>'Datu ievade'!AC65+'Datu ievade'!AC66</f>
        <v>0</v>
      </c>
      <c r="AD119" s="213">
        <f>'Datu ievade'!AD65+'Datu ievade'!AD66</f>
        <v>0</v>
      </c>
      <c r="AE119" s="213">
        <f>'Datu ievade'!AE65+'Datu ievade'!AE66</f>
        <v>0</v>
      </c>
      <c r="AF119" s="213">
        <f>'Datu ievade'!AF65+'Datu ievade'!AF66</f>
        <v>0</v>
      </c>
      <c r="AG119" s="213">
        <f>'Datu ievade'!AG65+'Datu ievade'!AG66</f>
        <v>0</v>
      </c>
    </row>
    <row r="120" spans="1:252" s="335" customFormat="1" x14ac:dyDescent="0.2">
      <c r="A120" s="212" t="s">
        <v>222</v>
      </c>
      <c r="B120" s="213">
        <f>'Datu ievade'!B67</f>
        <v>3000</v>
      </c>
      <c r="C120" s="213">
        <f>'Datu ievade'!C67</f>
        <v>0</v>
      </c>
      <c r="D120" s="213">
        <f>'Datu ievade'!D67</f>
        <v>0</v>
      </c>
      <c r="E120" s="213">
        <f>'Datu ievade'!E67</f>
        <v>0</v>
      </c>
      <c r="F120" s="213">
        <f>'Datu ievade'!F67</f>
        <v>0</v>
      </c>
      <c r="G120" s="213">
        <f>'Datu ievade'!G67</f>
        <v>0</v>
      </c>
      <c r="H120" s="213">
        <f>'Datu ievade'!H67</f>
        <v>0</v>
      </c>
      <c r="I120" s="213">
        <f>'Datu ievade'!I67</f>
        <v>0</v>
      </c>
      <c r="J120" s="213">
        <f>'Datu ievade'!J67</f>
        <v>0</v>
      </c>
      <c r="K120" s="213">
        <f>'Datu ievade'!K67</f>
        <v>0</v>
      </c>
      <c r="L120" s="213">
        <f>'Datu ievade'!L67</f>
        <v>0</v>
      </c>
      <c r="M120" s="213">
        <f>'Datu ievade'!M67</f>
        <v>0</v>
      </c>
      <c r="N120" s="213">
        <f>'Datu ievade'!N67</f>
        <v>0</v>
      </c>
      <c r="O120" s="213">
        <f>'Datu ievade'!O67</f>
        <v>0</v>
      </c>
      <c r="P120" s="213">
        <f>'Datu ievade'!P67</f>
        <v>0</v>
      </c>
      <c r="Q120" s="213">
        <f>'Datu ievade'!Q67</f>
        <v>0</v>
      </c>
      <c r="R120" s="213">
        <f>'Datu ievade'!R67</f>
        <v>0</v>
      </c>
      <c r="S120" s="213">
        <f>'Datu ievade'!S67</f>
        <v>0</v>
      </c>
      <c r="T120" s="213">
        <f>'Datu ievade'!T67</f>
        <v>0</v>
      </c>
      <c r="U120" s="213">
        <f>'Datu ievade'!U67</f>
        <v>0</v>
      </c>
      <c r="V120" s="213">
        <f>'Datu ievade'!V67</f>
        <v>0</v>
      </c>
      <c r="W120" s="213">
        <f>'Datu ievade'!W67</f>
        <v>0</v>
      </c>
      <c r="X120" s="213">
        <f>'Datu ievade'!X67</f>
        <v>0</v>
      </c>
      <c r="Y120" s="213">
        <f>'Datu ievade'!Y67</f>
        <v>0</v>
      </c>
      <c r="Z120" s="213">
        <f>'Datu ievade'!Z67</f>
        <v>0</v>
      </c>
      <c r="AA120" s="213">
        <f>'Datu ievade'!AA67</f>
        <v>0</v>
      </c>
      <c r="AB120" s="213">
        <f>'Datu ievade'!AB67</f>
        <v>0</v>
      </c>
      <c r="AC120" s="213">
        <f>'Datu ievade'!AC67</f>
        <v>0</v>
      </c>
      <c r="AD120" s="213">
        <f>'Datu ievade'!AD67</f>
        <v>0</v>
      </c>
      <c r="AE120" s="213">
        <f>'Datu ievade'!AE67</f>
        <v>0</v>
      </c>
      <c r="AF120" s="213">
        <f>'Datu ievade'!AF67</f>
        <v>0</v>
      </c>
      <c r="AG120" s="213">
        <f>'Datu ievade'!AG67</f>
        <v>0</v>
      </c>
    </row>
    <row r="121" spans="1:252" s="335" customFormat="1" x14ac:dyDescent="0.2">
      <c r="A121" s="336" t="s">
        <v>223</v>
      </c>
      <c r="B121" s="337">
        <f t="shared" ref="B121:AG121" si="53">B120+B119</f>
        <v>3000</v>
      </c>
      <c r="C121" s="337">
        <f t="shared" si="53"/>
        <v>2448</v>
      </c>
      <c r="D121" s="337">
        <f t="shared" si="53"/>
        <v>1352</v>
      </c>
      <c r="E121" s="337">
        <f t="shared" si="53"/>
        <v>0</v>
      </c>
      <c r="F121" s="337">
        <f t="shared" si="53"/>
        <v>0</v>
      </c>
      <c r="G121" s="337">
        <f t="shared" si="53"/>
        <v>0</v>
      </c>
      <c r="H121" s="337">
        <f t="shared" si="53"/>
        <v>0</v>
      </c>
      <c r="I121" s="337">
        <f t="shared" si="53"/>
        <v>0</v>
      </c>
      <c r="J121" s="337">
        <f t="shared" si="53"/>
        <v>0</v>
      </c>
      <c r="K121" s="337">
        <f t="shared" si="53"/>
        <v>0</v>
      </c>
      <c r="L121" s="337">
        <f t="shared" si="53"/>
        <v>0</v>
      </c>
      <c r="M121" s="337">
        <f t="shared" si="53"/>
        <v>0</v>
      </c>
      <c r="N121" s="337">
        <f t="shared" si="53"/>
        <v>0</v>
      </c>
      <c r="O121" s="337">
        <f t="shared" si="53"/>
        <v>0</v>
      </c>
      <c r="P121" s="337">
        <f t="shared" si="53"/>
        <v>0</v>
      </c>
      <c r="Q121" s="337">
        <f t="shared" si="53"/>
        <v>0</v>
      </c>
      <c r="R121" s="337">
        <f t="shared" si="53"/>
        <v>0</v>
      </c>
      <c r="S121" s="337">
        <f t="shared" si="53"/>
        <v>0</v>
      </c>
      <c r="T121" s="337">
        <f t="shared" si="53"/>
        <v>0</v>
      </c>
      <c r="U121" s="337">
        <f t="shared" si="53"/>
        <v>0</v>
      </c>
      <c r="V121" s="337">
        <f t="shared" si="53"/>
        <v>0</v>
      </c>
      <c r="W121" s="337">
        <f t="shared" si="53"/>
        <v>0</v>
      </c>
      <c r="X121" s="337">
        <f t="shared" si="53"/>
        <v>0</v>
      </c>
      <c r="Y121" s="337">
        <f t="shared" si="53"/>
        <v>0</v>
      </c>
      <c r="Z121" s="337">
        <f t="shared" si="53"/>
        <v>0</v>
      </c>
      <c r="AA121" s="337">
        <f t="shared" si="53"/>
        <v>0</v>
      </c>
      <c r="AB121" s="337">
        <f t="shared" si="53"/>
        <v>0</v>
      </c>
      <c r="AC121" s="337">
        <f t="shared" si="53"/>
        <v>0</v>
      </c>
      <c r="AD121" s="337">
        <f t="shared" si="53"/>
        <v>0</v>
      </c>
      <c r="AE121" s="337">
        <f t="shared" si="53"/>
        <v>0</v>
      </c>
      <c r="AF121" s="337">
        <f t="shared" si="53"/>
        <v>0</v>
      </c>
      <c r="AG121" s="337">
        <f t="shared" si="53"/>
        <v>0</v>
      </c>
    </row>
    <row r="122" spans="1:252" s="335" customFormat="1" x14ac:dyDescent="0.2">
      <c r="A122" s="336" t="s">
        <v>224</v>
      </c>
      <c r="B122" s="337">
        <f t="shared" ref="B122:AG122" si="54">B121+B118</f>
        <v>3000</v>
      </c>
      <c r="C122" s="337">
        <f t="shared" si="54"/>
        <v>145248</v>
      </c>
      <c r="D122" s="337">
        <f t="shared" si="54"/>
        <v>32552</v>
      </c>
      <c r="E122" s="337">
        <f t="shared" si="54"/>
        <v>0</v>
      </c>
      <c r="F122" s="337">
        <f t="shared" si="54"/>
        <v>0</v>
      </c>
      <c r="G122" s="337">
        <f t="shared" si="54"/>
        <v>0</v>
      </c>
      <c r="H122" s="337">
        <f t="shared" si="54"/>
        <v>0</v>
      </c>
      <c r="I122" s="337">
        <f t="shared" si="54"/>
        <v>0</v>
      </c>
      <c r="J122" s="337">
        <f t="shared" si="54"/>
        <v>0</v>
      </c>
      <c r="K122" s="337">
        <f t="shared" si="54"/>
        <v>0</v>
      </c>
      <c r="L122" s="337">
        <f t="shared" si="54"/>
        <v>0</v>
      </c>
      <c r="M122" s="337">
        <f t="shared" si="54"/>
        <v>0</v>
      </c>
      <c r="N122" s="337">
        <f t="shared" si="54"/>
        <v>0</v>
      </c>
      <c r="O122" s="337">
        <f t="shared" si="54"/>
        <v>0</v>
      </c>
      <c r="P122" s="337">
        <f t="shared" si="54"/>
        <v>0</v>
      </c>
      <c r="Q122" s="337">
        <f t="shared" si="54"/>
        <v>0</v>
      </c>
      <c r="R122" s="337">
        <f t="shared" si="54"/>
        <v>0</v>
      </c>
      <c r="S122" s="337">
        <f t="shared" si="54"/>
        <v>0</v>
      </c>
      <c r="T122" s="337">
        <f t="shared" si="54"/>
        <v>0</v>
      </c>
      <c r="U122" s="337">
        <f t="shared" si="54"/>
        <v>0</v>
      </c>
      <c r="V122" s="337">
        <f t="shared" si="54"/>
        <v>0</v>
      </c>
      <c r="W122" s="337">
        <f t="shared" si="54"/>
        <v>0</v>
      </c>
      <c r="X122" s="337">
        <f t="shared" si="54"/>
        <v>0</v>
      </c>
      <c r="Y122" s="337">
        <f t="shared" si="54"/>
        <v>0</v>
      </c>
      <c r="Z122" s="337">
        <f t="shared" si="54"/>
        <v>0</v>
      </c>
      <c r="AA122" s="337">
        <f t="shared" si="54"/>
        <v>0</v>
      </c>
      <c r="AB122" s="337">
        <f t="shared" si="54"/>
        <v>0</v>
      </c>
      <c r="AC122" s="337">
        <f t="shared" si="54"/>
        <v>0</v>
      </c>
      <c r="AD122" s="337">
        <f t="shared" si="54"/>
        <v>0</v>
      </c>
      <c r="AE122" s="337">
        <f t="shared" si="54"/>
        <v>0</v>
      </c>
      <c r="AF122" s="337">
        <f t="shared" si="54"/>
        <v>0</v>
      </c>
      <c r="AG122" s="337">
        <f t="shared" si="54"/>
        <v>0</v>
      </c>
    </row>
    <row r="123" spans="1:252" s="335" customFormat="1" x14ac:dyDescent="0.2">
      <c r="A123" s="330"/>
      <c r="B123" s="299"/>
      <c r="C123" s="299"/>
      <c r="D123" s="299"/>
      <c r="E123" s="299"/>
      <c r="F123" s="299"/>
      <c r="G123" s="299"/>
      <c r="H123" s="299"/>
      <c r="I123" s="299"/>
      <c r="J123" s="299"/>
      <c r="K123" s="331"/>
      <c r="L123" s="299"/>
      <c r="M123" s="299"/>
      <c r="N123" s="215"/>
      <c r="O123" s="299"/>
      <c r="P123" s="299"/>
      <c r="Q123" s="299"/>
      <c r="R123" s="299"/>
      <c r="S123" s="299"/>
      <c r="T123" s="299"/>
      <c r="U123" s="320"/>
      <c r="V123" s="320"/>
      <c r="W123" s="299"/>
      <c r="X123" s="299"/>
      <c r="Y123" s="299"/>
      <c r="Z123" s="338"/>
      <c r="AA123" s="338"/>
      <c r="AB123" s="338"/>
      <c r="AC123" s="338"/>
      <c r="AD123" s="338"/>
      <c r="AE123" s="338"/>
      <c r="AF123" s="338"/>
      <c r="AG123" s="338"/>
    </row>
    <row r="124" spans="1:252" s="335" customFormat="1" ht="13.5" x14ac:dyDescent="0.2">
      <c r="A124" s="332" t="s">
        <v>225</v>
      </c>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4"/>
      <c r="AA124" s="334"/>
      <c r="AB124" s="334"/>
      <c r="AC124" s="334"/>
      <c r="AD124" s="334"/>
      <c r="AE124" s="334"/>
      <c r="AF124" s="334"/>
      <c r="AG124" s="334"/>
    </row>
    <row r="125" spans="1:252" s="335" customFormat="1" x14ac:dyDescent="0.2">
      <c r="A125" s="212" t="s">
        <v>218</v>
      </c>
      <c r="B125" s="213">
        <f>'Datu ievade'!B70</f>
        <v>0</v>
      </c>
      <c r="C125" s="213">
        <f>'Datu ievade'!C70</f>
        <v>66300</v>
      </c>
      <c r="D125" s="213">
        <f>'Datu ievade'!D70</f>
        <v>15600</v>
      </c>
      <c r="E125" s="213">
        <f>'Datu ievade'!E70</f>
        <v>0</v>
      </c>
      <c r="F125" s="213">
        <f>'Datu ievade'!F70</f>
        <v>0</v>
      </c>
      <c r="G125" s="213">
        <f>'Datu ievade'!G70</f>
        <v>0</v>
      </c>
      <c r="H125" s="213">
        <f>'Datu ievade'!H70</f>
        <v>0</v>
      </c>
      <c r="I125" s="213">
        <f>'Datu ievade'!I70</f>
        <v>0</v>
      </c>
      <c r="J125" s="213">
        <f>'Datu ievade'!J70</f>
        <v>0</v>
      </c>
      <c r="K125" s="213">
        <f>'Datu ievade'!K70</f>
        <v>0</v>
      </c>
      <c r="L125" s="213">
        <f>'Datu ievade'!L70</f>
        <v>0</v>
      </c>
      <c r="M125" s="213">
        <f>'Datu ievade'!M70</f>
        <v>0</v>
      </c>
      <c r="N125" s="213">
        <f>'Datu ievade'!N70</f>
        <v>0</v>
      </c>
      <c r="O125" s="213">
        <f>'Datu ievade'!O70</f>
        <v>0</v>
      </c>
      <c r="P125" s="213">
        <f>'Datu ievade'!P70</f>
        <v>0</v>
      </c>
      <c r="Q125" s="213">
        <f>'Datu ievade'!Q70</f>
        <v>0</v>
      </c>
      <c r="R125" s="213">
        <f>'Datu ievade'!R70</f>
        <v>0</v>
      </c>
      <c r="S125" s="213">
        <f>'Datu ievade'!S70</f>
        <v>0</v>
      </c>
      <c r="T125" s="213">
        <f>'Datu ievade'!T70</f>
        <v>0</v>
      </c>
      <c r="U125" s="213">
        <f>'Datu ievade'!U70</f>
        <v>0</v>
      </c>
      <c r="V125" s="213">
        <f>'Datu ievade'!V70</f>
        <v>0</v>
      </c>
      <c r="W125" s="213">
        <f>'Datu ievade'!W70</f>
        <v>0</v>
      </c>
      <c r="X125" s="213">
        <f>'Datu ievade'!X70</f>
        <v>0</v>
      </c>
      <c r="Y125" s="213">
        <f>'Datu ievade'!Y70</f>
        <v>0</v>
      </c>
      <c r="Z125" s="213">
        <f>'Datu ievade'!Z70</f>
        <v>0</v>
      </c>
      <c r="AA125" s="213">
        <f>'Datu ievade'!AA70</f>
        <v>0</v>
      </c>
      <c r="AB125" s="213">
        <f>'Datu ievade'!AB70</f>
        <v>0</v>
      </c>
      <c r="AC125" s="213">
        <f>'Datu ievade'!AC70</f>
        <v>0</v>
      </c>
      <c r="AD125" s="213">
        <f>'Datu ievade'!AD70</f>
        <v>0</v>
      </c>
      <c r="AE125" s="213">
        <f>'Datu ievade'!AE70</f>
        <v>0</v>
      </c>
      <c r="AF125" s="213">
        <f>'Datu ievade'!AF70</f>
        <v>0</v>
      </c>
      <c r="AG125" s="213">
        <f>'Datu ievade'!AG70</f>
        <v>0</v>
      </c>
    </row>
    <row r="126" spans="1:252" s="335" customFormat="1" x14ac:dyDescent="0.2">
      <c r="A126" s="212" t="s">
        <v>219</v>
      </c>
      <c r="B126" s="213">
        <f>'Datu ievade'!B71</f>
        <v>0</v>
      </c>
      <c r="C126" s="213">
        <f>'Datu ievade'!C71</f>
        <v>35700</v>
      </c>
      <c r="D126" s="213">
        <f>'Datu ievade'!D71</f>
        <v>5200</v>
      </c>
      <c r="E126" s="213">
        <f>'Datu ievade'!E71</f>
        <v>0</v>
      </c>
      <c r="F126" s="213">
        <f>'Datu ievade'!F71</f>
        <v>0</v>
      </c>
      <c r="G126" s="213">
        <f>'Datu ievade'!G71</f>
        <v>0</v>
      </c>
      <c r="H126" s="213">
        <f>'Datu ievade'!H71</f>
        <v>0</v>
      </c>
      <c r="I126" s="213">
        <f>'Datu ievade'!I71</f>
        <v>0</v>
      </c>
      <c r="J126" s="213">
        <f>'Datu ievade'!J71</f>
        <v>0</v>
      </c>
      <c r="K126" s="213">
        <f>'Datu ievade'!K71</f>
        <v>0</v>
      </c>
      <c r="L126" s="213">
        <f>'Datu ievade'!L71</f>
        <v>0</v>
      </c>
      <c r="M126" s="213">
        <f>'Datu ievade'!M71</f>
        <v>0</v>
      </c>
      <c r="N126" s="213">
        <f>'Datu ievade'!N71</f>
        <v>0</v>
      </c>
      <c r="O126" s="213">
        <f>'Datu ievade'!O71</f>
        <v>0</v>
      </c>
      <c r="P126" s="213">
        <f>'Datu ievade'!P71</f>
        <v>0</v>
      </c>
      <c r="Q126" s="213">
        <f>'Datu ievade'!Q71</f>
        <v>0</v>
      </c>
      <c r="R126" s="213">
        <f>'Datu ievade'!R71</f>
        <v>0</v>
      </c>
      <c r="S126" s="213">
        <f>'Datu ievade'!S71</f>
        <v>0</v>
      </c>
      <c r="T126" s="213">
        <f>'Datu ievade'!T71</f>
        <v>0</v>
      </c>
      <c r="U126" s="213">
        <f>'Datu ievade'!U71</f>
        <v>0</v>
      </c>
      <c r="V126" s="213">
        <f>'Datu ievade'!V71</f>
        <v>0</v>
      </c>
      <c r="W126" s="213">
        <f>'Datu ievade'!W71</f>
        <v>0</v>
      </c>
      <c r="X126" s="213">
        <f>'Datu ievade'!X71</f>
        <v>0</v>
      </c>
      <c r="Y126" s="213">
        <f>'Datu ievade'!Y71</f>
        <v>0</v>
      </c>
      <c r="Z126" s="213">
        <f>'Datu ievade'!Z71</f>
        <v>0</v>
      </c>
      <c r="AA126" s="213">
        <f>'Datu ievade'!AA71</f>
        <v>0</v>
      </c>
      <c r="AB126" s="213">
        <f>'Datu ievade'!AB71</f>
        <v>0</v>
      </c>
      <c r="AC126" s="213">
        <f>'Datu ievade'!AC71</f>
        <v>0</v>
      </c>
      <c r="AD126" s="213">
        <f>'Datu ievade'!AD71</f>
        <v>0</v>
      </c>
      <c r="AE126" s="213">
        <f>'Datu ievade'!AE71</f>
        <v>0</v>
      </c>
      <c r="AF126" s="213">
        <f>'Datu ievade'!AF71</f>
        <v>0</v>
      </c>
      <c r="AG126" s="213">
        <f>'Datu ievade'!AG71</f>
        <v>0</v>
      </c>
    </row>
    <row r="127" spans="1:252" s="335" customFormat="1" x14ac:dyDescent="0.2">
      <c r="A127" s="336" t="s">
        <v>220</v>
      </c>
      <c r="B127" s="337">
        <f t="shared" ref="B127:AG127" si="55">SUM(B125:B126)</f>
        <v>0</v>
      </c>
      <c r="C127" s="337">
        <f t="shared" si="55"/>
        <v>102000</v>
      </c>
      <c r="D127" s="337">
        <f t="shared" si="55"/>
        <v>20800</v>
      </c>
      <c r="E127" s="337">
        <f t="shared" si="55"/>
        <v>0</v>
      </c>
      <c r="F127" s="337">
        <f t="shared" si="55"/>
        <v>0</v>
      </c>
      <c r="G127" s="337">
        <f t="shared" si="55"/>
        <v>0</v>
      </c>
      <c r="H127" s="337">
        <f t="shared" si="55"/>
        <v>0</v>
      </c>
      <c r="I127" s="337">
        <f t="shared" si="55"/>
        <v>0</v>
      </c>
      <c r="J127" s="337">
        <f t="shared" si="55"/>
        <v>0</v>
      </c>
      <c r="K127" s="337">
        <f t="shared" si="55"/>
        <v>0</v>
      </c>
      <c r="L127" s="337">
        <f t="shared" si="55"/>
        <v>0</v>
      </c>
      <c r="M127" s="337">
        <f t="shared" si="55"/>
        <v>0</v>
      </c>
      <c r="N127" s="337">
        <f t="shared" si="55"/>
        <v>0</v>
      </c>
      <c r="O127" s="337">
        <f t="shared" si="55"/>
        <v>0</v>
      </c>
      <c r="P127" s="337">
        <f t="shared" si="55"/>
        <v>0</v>
      </c>
      <c r="Q127" s="337">
        <f t="shared" si="55"/>
        <v>0</v>
      </c>
      <c r="R127" s="337">
        <f t="shared" si="55"/>
        <v>0</v>
      </c>
      <c r="S127" s="337">
        <f t="shared" si="55"/>
        <v>0</v>
      </c>
      <c r="T127" s="337">
        <f t="shared" si="55"/>
        <v>0</v>
      </c>
      <c r="U127" s="337">
        <f t="shared" si="55"/>
        <v>0</v>
      </c>
      <c r="V127" s="337">
        <f t="shared" si="55"/>
        <v>0</v>
      </c>
      <c r="W127" s="337">
        <f t="shared" si="55"/>
        <v>0</v>
      </c>
      <c r="X127" s="337">
        <f t="shared" si="55"/>
        <v>0</v>
      </c>
      <c r="Y127" s="337">
        <f t="shared" si="55"/>
        <v>0</v>
      </c>
      <c r="Z127" s="337">
        <f t="shared" si="55"/>
        <v>0</v>
      </c>
      <c r="AA127" s="337">
        <f t="shared" si="55"/>
        <v>0</v>
      </c>
      <c r="AB127" s="337">
        <f t="shared" si="55"/>
        <v>0</v>
      </c>
      <c r="AC127" s="337">
        <f t="shared" si="55"/>
        <v>0</v>
      </c>
      <c r="AD127" s="337">
        <f t="shared" si="55"/>
        <v>0</v>
      </c>
      <c r="AE127" s="337">
        <f t="shared" si="55"/>
        <v>0</v>
      </c>
      <c r="AF127" s="337">
        <f t="shared" si="55"/>
        <v>0</v>
      </c>
      <c r="AG127" s="337">
        <f t="shared" si="55"/>
        <v>0</v>
      </c>
    </row>
    <row r="128" spans="1:252" s="335" customFormat="1" x14ac:dyDescent="0.2">
      <c r="A128" s="212" t="s">
        <v>221</v>
      </c>
      <c r="B128" s="213">
        <f>'Datu ievade'!B72+'Datu ievade'!B73</f>
        <v>0</v>
      </c>
      <c r="C128" s="213">
        <f>'Datu ievade'!C72+'Datu ievade'!C73</f>
        <v>1479</v>
      </c>
      <c r="D128" s="213">
        <f>'Datu ievade'!D72+'Datu ievade'!D73</f>
        <v>1612</v>
      </c>
      <c r="E128" s="213">
        <f>'Datu ievade'!E72+'Datu ievade'!E73</f>
        <v>0</v>
      </c>
      <c r="F128" s="213">
        <f>'Datu ievade'!F72+'Datu ievade'!F73</f>
        <v>0</v>
      </c>
      <c r="G128" s="213">
        <f>'Datu ievade'!G72+'Datu ievade'!G73</f>
        <v>0</v>
      </c>
      <c r="H128" s="213">
        <f>'Datu ievade'!H72+'Datu ievade'!H73</f>
        <v>0</v>
      </c>
      <c r="I128" s="213">
        <f>'Datu ievade'!I72+'Datu ievade'!I73</f>
        <v>0</v>
      </c>
      <c r="J128" s="213">
        <f>'Datu ievade'!J72+'Datu ievade'!J73</f>
        <v>0</v>
      </c>
      <c r="K128" s="213">
        <f>'Datu ievade'!K72+'Datu ievade'!K73</f>
        <v>0</v>
      </c>
      <c r="L128" s="213">
        <f>'Datu ievade'!L72+'Datu ievade'!L73</f>
        <v>0</v>
      </c>
      <c r="M128" s="213">
        <f>'Datu ievade'!M72+'Datu ievade'!M73</f>
        <v>0</v>
      </c>
      <c r="N128" s="213">
        <f>'Datu ievade'!N72+'Datu ievade'!N73</f>
        <v>0</v>
      </c>
      <c r="O128" s="213">
        <f>'Datu ievade'!O72+'Datu ievade'!O73</f>
        <v>0</v>
      </c>
      <c r="P128" s="213">
        <f>'Datu ievade'!P72+'Datu ievade'!P73</f>
        <v>0</v>
      </c>
      <c r="Q128" s="213">
        <f>'Datu ievade'!Q72+'Datu ievade'!Q73</f>
        <v>0</v>
      </c>
      <c r="R128" s="213">
        <f>'Datu ievade'!R72+'Datu ievade'!R73</f>
        <v>0</v>
      </c>
      <c r="S128" s="213">
        <f>'Datu ievade'!S72+'Datu ievade'!S73</f>
        <v>0</v>
      </c>
      <c r="T128" s="213">
        <f>'Datu ievade'!T72+'Datu ievade'!T73</f>
        <v>0</v>
      </c>
      <c r="U128" s="213">
        <f>'Datu ievade'!U72+'Datu ievade'!U73</f>
        <v>0</v>
      </c>
      <c r="V128" s="213">
        <f>'Datu ievade'!V72+'Datu ievade'!V73</f>
        <v>0</v>
      </c>
      <c r="W128" s="213">
        <f>'Datu ievade'!W72+'Datu ievade'!W73</f>
        <v>0</v>
      </c>
      <c r="X128" s="213">
        <f>'Datu ievade'!X72+'Datu ievade'!X73</f>
        <v>0</v>
      </c>
      <c r="Y128" s="213">
        <f>'Datu ievade'!Y72+'Datu ievade'!Y73</f>
        <v>0</v>
      </c>
      <c r="Z128" s="213">
        <f>'Datu ievade'!Z72+'Datu ievade'!Z73</f>
        <v>0</v>
      </c>
      <c r="AA128" s="213">
        <f>'Datu ievade'!AA72+'Datu ievade'!AA73</f>
        <v>0</v>
      </c>
      <c r="AB128" s="213">
        <f>'Datu ievade'!AB72+'Datu ievade'!AB73</f>
        <v>0</v>
      </c>
      <c r="AC128" s="213">
        <f>'Datu ievade'!AC72+'Datu ievade'!AC73</f>
        <v>0</v>
      </c>
      <c r="AD128" s="213">
        <f>'Datu ievade'!AD72+'Datu ievade'!AD73</f>
        <v>0</v>
      </c>
      <c r="AE128" s="213">
        <f>'Datu ievade'!AE72+'Datu ievade'!AE73</f>
        <v>0</v>
      </c>
      <c r="AF128" s="213">
        <f>'Datu ievade'!AF72+'Datu ievade'!AF73</f>
        <v>0</v>
      </c>
      <c r="AG128" s="213">
        <f>'Datu ievade'!AG72+'Datu ievade'!AG73</f>
        <v>0</v>
      </c>
    </row>
    <row r="129" spans="1:33" s="335" customFormat="1" x14ac:dyDescent="0.2">
      <c r="A129" s="212" t="s">
        <v>222</v>
      </c>
      <c r="B129" s="213">
        <f>'Datu ievade'!B74</f>
        <v>3000</v>
      </c>
      <c r="C129" s="213">
        <f>'Datu ievade'!C74</f>
        <v>0</v>
      </c>
      <c r="D129" s="213">
        <f>'Datu ievade'!D74</f>
        <v>0</v>
      </c>
      <c r="E129" s="213">
        <f>'Datu ievade'!E74</f>
        <v>0</v>
      </c>
      <c r="F129" s="213">
        <f>'Datu ievade'!F74</f>
        <v>0</v>
      </c>
      <c r="G129" s="213">
        <f>'Datu ievade'!G74</f>
        <v>0</v>
      </c>
      <c r="H129" s="213">
        <f>'Datu ievade'!H74</f>
        <v>0</v>
      </c>
      <c r="I129" s="213">
        <f>'Datu ievade'!I74</f>
        <v>0</v>
      </c>
      <c r="J129" s="213">
        <f>'Datu ievade'!J74</f>
        <v>0</v>
      </c>
      <c r="K129" s="213">
        <f>'Datu ievade'!K74</f>
        <v>0</v>
      </c>
      <c r="L129" s="213">
        <f>'Datu ievade'!L74</f>
        <v>0</v>
      </c>
      <c r="M129" s="213">
        <f>'Datu ievade'!M74</f>
        <v>0</v>
      </c>
      <c r="N129" s="213">
        <f>'Datu ievade'!N74</f>
        <v>0</v>
      </c>
      <c r="O129" s="213">
        <f>'Datu ievade'!O74</f>
        <v>0</v>
      </c>
      <c r="P129" s="213">
        <f>'Datu ievade'!P74</f>
        <v>0</v>
      </c>
      <c r="Q129" s="213">
        <f>'Datu ievade'!Q74</f>
        <v>0</v>
      </c>
      <c r="R129" s="213">
        <f>'Datu ievade'!R74</f>
        <v>0</v>
      </c>
      <c r="S129" s="213">
        <f>'Datu ievade'!S74</f>
        <v>0</v>
      </c>
      <c r="T129" s="213">
        <f>'Datu ievade'!T74</f>
        <v>0</v>
      </c>
      <c r="U129" s="213">
        <f>'Datu ievade'!U74</f>
        <v>0</v>
      </c>
      <c r="V129" s="213">
        <f>'Datu ievade'!V74</f>
        <v>0</v>
      </c>
      <c r="W129" s="213">
        <f>'Datu ievade'!W74</f>
        <v>0</v>
      </c>
      <c r="X129" s="213">
        <f>'Datu ievade'!X74</f>
        <v>0</v>
      </c>
      <c r="Y129" s="213">
        <f>'Datu ievade'!Y74</f>
        <v>0</v>
      </c>
      <c r="Z129" s="213">
        <f>'Datu ievade'!Z74</f>
        <v>0</v>
      </c>
      <c r="AA129" s="213">
        <f>'Datu ievade'!AA74</f>
        <v>0</v>
      </c>
      <c r="AB129" s="213">
        <f>'Datu ievade'!AB74</f>
        <v>0</v>
      </c>
      <c r="AC129" s="213">
        <f>'Datu ievade'!AC74</f>
        <v>0</v>
      </c>
      <c r="AD129" s="213">
        <f>'Datu ievade'!AD74</f>
        <v>0</v>
      </c>
      <c r="AE129" s="213">
        <f>'Datu ievade'!AE74</f>
        <v>0</v>
      </c>
      <c r="AF129" s="213">
        <f>'Datu ievade'!AF74</f>
        <v>0</v>
      </c>
      <c r="AG129" s="213">
        <f>'Datu ievade'!AG74</f>
        <v>0</v>
      </c>
    </row>
    <row r="130" spans="1:33" s="335" customFormat="1" x14ac:dyDescent="0.2">
      <c r="A130" s="336" t="s">
        <v>223</v>
      </c>
      <c r="B130" s="337">
        <f t="shared" ref="B130:AG130" si="56">SUM(B128:B129)</f>
        <v>3000</v>
      </c>
      <c r="C130" s="337">
        <f t="shared" si="56"/>
        <v>1479</v>
      </c>
      <c r="D130" s="337">
        <f t="shared" si="56"/>
        <v>1612</v>
      </c>
      <c r="E130" s="337">
        <f t="shared" si="56"/>
        <v>0</v>
      </c>
      <c r="F130" s="337">
        <f t="shared" si="56"/>
        <v>0</v>
      </c>
      <c r="G130" s="337">
        <f t="shared" si="56"/>
        <v>0</v>
      </c>
      <c r="H130" s="337">
        <f t="shared" si="56"/>
        <v>0</v>
      </c>
      <c r="I130" s="337">
        <f t="shared" si="56"/>
        <v>0</v>
      </c>
      <c r="J130" s="337">
        <f t="shared" si="56"/>
        <v>0</v>
      </c>
      <c r="K130" s="337">
        <f t="shared" si="56"/>
        <v>0</v>
      </c>
      <c r="L130" s="337">
        <f t="shared" si="56"/>
        <v>0</v>
      </c>
      <c r="M130" s="337">
        <f t="shared" si="56"/>
        <v>0</v>
      </c>
      <c r="N130" s="337">
        <f t="shared" si="56"/>
        <v>0</v>
      </c>
      <c r="O130" s="337">
        <f t="shared" si="56"/>
        <v>0</v>
      </c>
      <c r="P130" s="337">
        <f t="shared" si="56"/>
        <v>0</v>
      </c>
      <c r="Q130" s="337">
        <f t="shared" si="56"/>
        <v>0</v>
      </c>
      <c r="R130" s="337">
        <f t="shared" si="56"/>
        <v>0</v>
      </c>
      <c r="S130" s="337">
        <f t="shared" si="56"/>
        <v>0</v>
      </c>
      <c r="T130" s="337">
        <f t="shared" si="56"/>
        <v>0</v>
      </c>
      <c r="U130" s="337">
        <f t="shared" si="56"/>
        <v>0</v>
      </c>
      <c r="V130" s="337">
        <f t="shared" si="56"/>
        <v>0</v>
      </c>
      <c r="W130" s="337">
        <f t="shared" si="56"/>
        <v>0</v>
      </c>
      <c r="X130" s="337">
        <f t="shared" si="56"/>
        <v>0</v>
      </c>
      <c r="Y130" s="337">
        <f t="shared" si="56"/>
        <v>0</v>
      </c>
      <c r="Z130" s="337">
        <f t="shared" si="56"/>
        <v>0</v>
      </c>
      <c r="AA130" s="337">
        <f t="shared" si="56"/>
        <v>0</v>
      </c>
      <c r="AB130" s="337">
        <f t="shared" si="56"/>
        <v>0</v>
      </c>
      <c r="AC130" s="337">
        <f t="shared" si="56"/>
        <v>0</v>
      </c>
      <c r="AD130" s="337">
        <f t="shared" si="56"/>
        <v>0</v>
      </c>
      <c r="AE130" s="337">
        <f t="shared" si="56"/>
        <v>0</v>
      </c>
      <c r="AF130" s="337">
        <f t="shared" si="56"/>
        <v>0</v>
      </c>
      <c r="AG130" s="337">
        <f t="shared" si="56"/>
        <v>0</v>
      </c>
    </row>
    <row r="131" spans="1:33" s="335" customFormat="1" x14ac:dyDescent="0.2">
      <c r="A131" s="336" t="s">
        <v>224</v>
      </c>
      <c r="B131" s="337">
        <f t="shared" ref="B131:AG131" si="57">B127+B130</f>
        <v>3000</v>
      </c>
      <c r="C131" s="337">
        <f t="shared" si="57"/>
        <v>103479</v>
      </c>
      <c r="D131" s="337">
        <f t="shared" si="57"/>
        <v>22412</v>
      </c>
      <c r="E131" s="337">
        <f t="shared" si="57"/>
        <v>0</v>
      </c>
      <c r="F131" s="337">
        <f t="shared" si="57"/>
        <v>0</v>
      </c>
      <c r="G131" s="337">
        <f t="shared" si="57"/>
        <v>0</v>
      </c>
      <c r="H131" s="337">
        <f t="shared" si="57"/>
        <v>0</v>
      </c>
      <c r="I131" s="337">
        <f t="shared" si="57"/>
        <v>0</v>
      </c>
      <c r="J131" s="337">
        <f t="shared" si="57"/>
        <v>0</v>
      </c>
      <c r="K131" s="337">
        <f t="shared" si="57"/>
        <v>0</v>
      </c>
      <c r="L131" s="337">
        <f t="shared" si="57"/>
        <v>0</v>
      </c>
      <c r="M131" s="337">
        <f t="shared" si="57"/>
        <v>0</v>
      </c>
      <c r="N131" s="337">
        <f t="shared" si="57"/>
        <v>0</v>
      </c>
      <c r="O131" s="337">
        <f t="shared" si="57"/>
        <v>0</v>
      </c>
      <c r="P131" s="337">
        <f t="shared" si="57"/>
        <v>0</v>
      </c>
      <c r="Q131" s="337">
        <f t="shared" si="57"/>
        <v>0</v>
      </c>
      <c r="R131" s="337">
        <f t="shared" si="57"/>
        <v>0</v>
      </c>
      <c r="S131" s="337">
        <f t="shared" si="57"/>
        <v>0</v>
      </c>
      <c r="T131" s="337">
        <f t="shared" si="57"/>
        <v>0</v>
      </c>
      <c r="U131" s="337">
        <f t="shared" si="57"/>
        <v>0</v>
      </c>
      <c r="V131" s="337">
        <f t="shared" si="57"/>
        <v>0</v>
      </c>
      <c r="W131" s="337">
        <f t="shared" si="57"/>
        <v>0</v>
      </c>
      <c r="X131" s="337">
        <f t="shared" si="57"/>
        <v>0</v>
      </c>
      <c r="Y131" s="337">
        <f t="shared" si="57"/>
        <v>0</v>
      </c>
      <c r="Z131" s="337">
        <f t="shared" si="57"/>
        <v>0</v>
      </c>
      <c r="AA131" s="337">
        <f t="shared" si="57"/>
        <v>0</v>
      </c>
      <c r="AB131" s="337">
        <f t="shared" si="57"/>
        <v>0</v>
      </c>
      <c r="AC131" s="337">
        <f t="shared" si="57"/>
        <v>0</v>
      </c>
      <c r="AD131" s="337">
        <f t="shared" si="57"/>
        <v>0</v>
      </c>
      <c r="AE131" s="337">
        <f t="shared" si="57"/>
        <v>0</v>
      </c>
      <c r="AF131" s="337">
        <f t="shared" si="57"/>
        <v>0</v>
      </c>
      <c r="AG131" s="337">
        <f t="shared" si="57"/>
        <v>0</v>
      </c>
    </row>
    <row r="132" spans="1:33" s="335" customFormat="1" x14ac:dyDescent="0.2">
      <c r="A132" s="330"/>
      <c r="B132" s="299"/>
      <c r="C132" s="299"/>
      <c r="D132" s="299"/>
      <c r="E132" s="299"/>
      <c r="F132" s="299"/>
      <c r="G132" s="299"/>
      <c r="H132" s="299"/>
      <c r="I132" s="299"/>
      <c r="J132" s="299"/>
      <c r="K132" s="331"/>
      <c r="L132" s="299"/>
      <c r="M132" s="299"/>
      <c r="N132" s="215"/>
      <c r="O132" s="299"/>
      <c r="P132" s="299"/>
      <c r="Q132" s="299"/>
      <c r="R132" s="299"/>
      <c r="S132" s="299"/>
      <c r="T132" s="299"/>
      <c r="U132" s="320"/>
      <c r="V132" s="320"/>
      <c r="W132" s="299"/>
      <c r="X132" s="299"/>
      <c r="Y132" s="299"/>
      <c r="Z132" s="338"/>
      <c r="AA132" s="338"/>
      <c r="AB132" s="338"/>
      <c r="AC132" s="338"/>
      <c r="AD132" s="338"/>
      <c r="AE132" s="338"/>
      <c r="AF132" s="338"/>
      <c r="AG132" s="338"/>
    </row>
    <row r="133" spans="1:33" s="215" customFormat="1" ht="13.5" x14ac:dyDescent="0.2">
      <c r="A133" s="332" t="s">
        <v>97</v>
      </c>
      <c r="B133" s="339"/>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4"/>
      <c r="AA133" s="334"/>
      <c r="AB133" s="334"/>
      <c r="AC133" s="334"/>
      <c r="AD133" s="334"/>
      <c r="AE133" s="334"/>
      <c r="AF133" s="334"/>
      <c r="AG133" s="334"/>
    </row>
    <row r="134" spans="1:33" s="215" customFormat="1" x14ac:dyDescent="0.2">
      <c r="A134" s="212" t="s">
        <v>218</v>
      </c>
      <c r="B134" s="213">
        <f t="shared" ref="B134:AG134" si="58">B116+B125</f>
        <v>0</v>
      </c>
      <c r="C134" s="213">
        <f t="shared" si="58"/>
        <v>173400</v>
      </c>
      <c r="D134" s="213">
        <f t="shared" si="58"/>
        <v>36400</v>
      </c>
      <c r="E134" s="213">
        <f t="shared" si="58"/>
        <v>0</v>
      </c>
      <c r="F134" s="213">
        <f t="shared" si="58"/>
        <v>0</v>
      </c>
      <c r="G134" s="213">
        <f t="shared" si="58"/>
        <v>0</v>
      </c>
      <c r="H134" s="213">
        <f t="shared" si="58"/>
        <v>0</v>
      </c>
      <c r="I134" s="213">
        <f t="shared" si="58"/>
        <v>0</v>
      </c>
      <c r="J134" s="213">
        <f t="shared" si="58"/>
        <v>0</v>
      </c>
      <c r="K134" s="213">
        <f t="shared" si="58"/>
        <v>0</v>
      </c>
      <c r="L134" s="213">
        <f t="shared" si="58"/>
        <v>0</v>
      </c>
      <c r="M134" s="213">
        <f t="shared" si="58"/>
        <v>0</v>
      </c>
      <c r="N134" s="213">
        <f t="shared" si="58"/>
        <v>0</v>
      </c>
      <c r="O134" s="213">
        <f t="shared" si="58"/>
        <v>0</v>
      </c>
      <c r="P134" s="213">
        <f t="shared" si="58"/>
        <v>0</v>
      </c>
      <c r="Q134" s="213">
        <f t="shared" si="58"/>
        <v>0</v>
      </c>
      <c r="R134" s="213">
        <f t="shared" si="58"/>
        <v>0</v>
      </c>
      <c r="S134" s="213">
        <f t="shared" si="58"/>
        <v>0</v>
      </c>
      <c r="T134" s="213">
        <f t="shared" si="58"/>
        <v>0</v>
      </c>
      <c r="U134" s="213">
        <f t="shared" si="58"/>
        <v>0</v>
      </c>
      <c r="V134" s="213">
        <f t="shared" si="58"/>
        <v>0</v>
      </c>
      <c r="W134" s="213">
        <f t="shared" si="58"/>
        <v>0</v>
      </c>
      <c r="X134" s="213">
        <f t="shared" si="58"/>
        <v>0</v>
      </c>
      <c r="Y134" s="213">
        <f t="shared" si="58"/>
        <v>0</v>
      </c>
      <c r="Z134" s="213">
        <f t="shared" si="58"/>
        <v>0</v>
      </c>
      <c r="AA134" s="213">
        <f t="shared" si="58"/>
        <v>0</v>
      </c>
      <c r="AB134" s="213">
        <f t="shared" si="58"/>
        <v>0</v>
      </c>
      <c r="AC134" s="213">
        <f t="shared" si="58"/>
        <v>0</v>
      </c>
      <c r="AD134" s="213">
        <f t="shared" si="58"/>
        <v>0</v>
      </c>
      <c r="AE134" s="213">
        <f t="shared" si="58"/>
        <v>0</v>
      </c>
      <c r="AF134" s="213">
        <f t="shared" si="58"/>
        <v>0</v>
      </c>
      <c r="AG134" s="213">
        <f t="shared" si="58"/>
        <v>0</v>
      </c>
    </row>
    <row r="135" spans="1:33" s="215" customFormat="1" x14ac:dyDescent="0.2">
      <c r="A135" s="212" t="s">
        <v>219</v>
      </c>
      <c r="B135" s="213">
        <f t="shared" ref="B135:AG135" si="59">B117+B126</f>
        <v>0</v>
      </c>
      <c r="C135" s="213">
        <f t="shared" si="59"/>
        <v>71400</v>
      </c>
      <c r="D135" s="213">
        <f t="shared" si="59"/>
        <v>15600</v>
      </c>
      <c r="E135" s="213">
        <f t="shared" si="59"/>
        <v>0</v>
      </c>
      <c r="F135" s="213">
        <f t="shared" si="59"/>
        <v>0</v>
      </c>
      <c r="G135" s="213">
        <f t="shared" si="59"/>
        <v>0</v>
      </c>
      <c r="H135" s="213">
        <f t="shared" si="59"/>
        <v>0</v>
      </c>
      <c r="I135" s="213">
        <f t="shared" si="59"/>
        <v>0</v>
      </c>
      <c r="J135" s="213">
        <f t="shared" si="59"/>
        <v>0</v>
      </c>
      <c r="K135" s="213">
        <f t="shared" si="59"/>
        <v>0</v>
      </c>
      <c r="L135" s="213">
        <f t="shared" si="59"/>
        <v>0</v>
      </c>
      <c r="M135" s="213">
        <f t="shared" si="59"/>
        <v>0</v>
      </c>
      <c r="N135" s="213">
        <f t="shared" si="59"/>
        <v>0</v>
      </c>
      <c r="O135" s="213">
        <f t="shared" si="59"/>
        <v>0</v>
      </c>
      <c r="P135" s="213">
        <f t="shared" si="59"/>
        <v>0</v>
      </c>
      <c r="Q135" s="213">
        <f t="shared" si="59"/>
        <v>0</v>
      </c>
      <c r="R135" s="213">
        <f t="shared" si="59"/>
        <v>0</v>
      </c>
      <c r="S135" s="213">
        <f t="shared" si="59"/>
        <v>0</v>
      </c>
      <c r="T135" s="213">
        <f t="shared" si="59"/>
        <v>0</v>
      </c>
      <c r="U135" s="213">
        <f t="shared" si="59"/>
        <v>0</v>
      </c>
      <c r="V135" s="213">
        <f t="shared" si="59"/>
        <v>0</v>
      </c>
      <c r="W135" s="213">
        <f t="shared" si="59"/>
        <v>0</v>
      </c>
      <c r="X135" s="213">
        <f t="shared" si="59"/>
        <v>0</v>
      </c>
      <c r="Y135" s="213">
        <f t="shared" si="59"/>
        <v>0</v>
      </c>
      <c r="Z135" s="213">
        <f t="shared" si="59"/>
        <v>0</v>
      </c>
      <c r="AA135" s="213">
        <f t="shared" si="59"/>
        <v>0</v>
      </c>
      <c r="AB135" s="213">
        <f t="shared" si="59"/>
        <v>0</v>
      </c>
      <c r="AC135" s="213">
        <f t="shared" si="59"/>
        <v>0</v>
      </c>
      <c r="AD135" s="213">
        <f t="shared" si="59"/>
        <v>0</v>
      </c>
      <c r="AE135" s="213">
        <f t="shared" si="59"/>
        <v>0</v>
      </c>
      <c r="AF135" s="213">
        <f t="shared" si="59"/>
        <v>0</v>
      </c>
      <c r="AG135" s="213">
        <f t="shared" si="59"/>
        <v>0</v>
      </c>
    </row>
    <row r="136" spans="1:33" s="215" customFormat="1" x14ac:dyDescent="0.2">
      <c r="A136" s="336" t="s">
        <v>220</v>
      </c>
      <c r="B136" s="337">
        <f t="shared" ref="B136:AG136" si="60">SUM(B134:B135)</f>
        <v>0</v>
      </c>
      <c r="C136" s="337">
        <f t="shared" si="60"/>
        <v>244800</v>
      </c>
      <c r="D136" s="337">
        <f t="shared" si="60"/>
        <v>52000</v>
      </c>
      <c r="E136" s="337">
        <f t="shared" si="60"/>
        <v>0</v>
      </c>
      <c r="F136" s="337">
        <f t="shared" si="60"/>
        <v>0</v>
      </c>
      <c r="G136" s="337">
        <f t="shared" si="60"/>
        <v>0</v>
      </c>
      <c r="H136" s="337">
        <f t="shared" si="60"/>
        <v>0</v>
      </c>
      <c r="I136" s="337">
        <f t="shared" si="60"/>
        <v>0</v>
      </c>
      <c r="J136" s="337">
        <f t="shared" si="60"/>
        <v>0</v>
      </c>
      <c r="K136" s="337">
        <f t="shared" si="60"/>
        <v>0</v>
      </c>
      <c r="L136" s="337">
        <f t="shared" si="60"/>
        <v>0</v>
      </c>
      <c r="M136" s="337">
        <f t="shared" si="60"/>
        <v>0</v>
      </c>
      <c r="N136" s="337">
        <f t="shared" si="60"/>
        <v>0</v>
      </c>
      <c r="O136" s="337">
        <f t="shared" si="60"/>
        <v>0</v>
      </c>
      <c r="P136" s="337">
        <f t="shared" si="60"/>
        <v>0</v>
      </c>
      <c r="Q136" s="337">
        <f t="shared" si="60"/>
        <v>0</v>
      </c>
      <c r="R136" s="337">
        <f t="shared" si="60"/>
        <v>0</v>
      </c>
      <c r="S136" s="337">
        <f t="shared" si="60"/>
        <v>0</v>
      </c>
      <c r="T136" s="337">
        <f t="shared" si="60"/>
        <v>0</v>
      </c>
      <c r="U136" s="337">
        <f t="shared" si="60"/>
        <v>0</v>
      </c>
      <c r="V136" s="337">
        <f t="shared" si="60"/>
        <v>0</v>
      </c>
      <c r="W136" s="337">
        <f t="shared" si="60"/>
        <v>0</v>
      </c>
      <c r="X136" s="337">
        <f t="shared" si="60"/>
        <v>0</v>
      </c>
      <c r="Y136" s="337">
        <f t="shared" si="60"/>
        <v>0</v>
      </c>
      <c r="Z136" s="337">
        <f t="shared" si="60"/>
        <v>0</v>
      </c>
      <c r="AA136" s="337">
        <f t="shared" si="60"/>
        <v>0</v>
      </c>
      <c r="AB136" s="337">
        <f t="shared" si="60"/>
        <v>0</v>
      </c>
      <c r="AC136" s="337">
        <f t="shared" si="60"/>
        <v>0</v>
      </c>
      <c r="AD136" s="337">
        <f t="shared" si="60"/>
        <v>0</v>
      </c>
      <c r="AE136" s="337">
        <f t="shared" si="60"/>
        <v>0</v>
      </c>
      <c r="AF136" s="337">
        <f t="shared" si="60"/>
        <v>0</v>
      </c>
      <c r="AG136" s="337">
        <f t="shared" si="60"/>
        <v>0</v>
      </c>
    </row>
    <row r="137" spans="1:33" s="215" customFormat="1" x14ac:dyDescent="0.2">
      <c r="A137" s="212" t="s">
        <v>221</v>
      </c>
      <c r="B137" s="213">
        <f t="shared" ref="B137:AG137" si="61">B119+B128</f>
        <v>0</v>
      </c>
      <c r="C137" s="213">
        <f t="shared" si="61"/>
        <v>3927</v>
      </c>
      <c r="D137" s="213">
        <f t="shared" si="61"/>
        <v>2964</v>
      </c>
      <c r="E137" s="213">
        <f t="shared" si="61"/>
        <v>0</v>
      </c>
      <c r="F137" s="213">
        <f t="shared" si="61"/>
        <v>0</v>
      </c>
      <c r="G137" s="213">
        <f t="shared" si="61"/>
        <v>0</v>
      </c>
      <c r="H137" s="213">
        <f t="shared" si="61"/>
        <v>0</v>
      </c>
      <c r="I137" s="213">
        <f t="shared" si="61"/>
        <v>0</v>
      </c>
      <c r="J137" s="213">
        <f t="shared" si="61"/>
        <v>0</v>
      </c>
      <c r="K137" s="213">
        <f t="shared" si="61"/>
        <v>0</v>
      </c>
      <c r="L137" s="213">
        <f t="shared" si="61"/>
        <v>0</v>
      </c>
      <c r="M137" s="213">
        <f t="shared" si="61"/>
        <v>0</v>
      </c>
      <c r="N137" s="213">
        <f t="shared" si="61"/>
        <v>0</v>
      </c>
      <c r="O137" s="213">
        <f t="shared" si="61"/>
        <v>0</v>
      </c>
      <c r="P137" s="213">
        <f t="shared" si="61"/>
        <v>0</v>
      </c>
      <c r="Q137" s="213">
        <f t="shared" si="61"/>
        <v>0</v>
      </c>
      <c r="R137" s="213">
        <f t="shared" si="61"/>
        <v>0</v>
      </c>
      <c r="S137" s="213">
        <f t="shared" si="61"/>
        <v>0</v>
      </c>
      <c r="T137" s="213">
        <f t="shared" si="61"/>
        <v>0</v>
      </c>
      <c r="U137" s="213">
        <f t="shared" si="61"/>
        <v>0</v>
      </c>
      <c r="V137" s="213">
        <f t="shared" si="61"/>
        <v>0</v>
      </c>
      <c r="W137" s="213">
        <f t="shared" si="61"/>
        <v>0</v>
      </c>
      <c r="X137" s="213">
        <f t="shared" si="61"/>
        <v>0</v>
      </c>
      <c r="Y137" s="213">
        <f t="shared" si="61"/>
        <v>0</v>
      </c>
      <c r="Z137" s="213">
        <f t="shared" si="61"/>
        <v>0</v>
      </c>
      <c r="AA137" s="213">
        <f t="shared" si="61"/>
        <v>0</v>
      </c>
      <c r="AB137" s="213">
        <f t="shared" si="61"/>
        <v>0</v>
      </c>
      <c r="AC137" s="213">
        <f t="shared" si="61"/>
        <v>0</v>
      </c>
      <c r="AD137" s="213">
        <f t="shared" si="61"/>
        <v>0</v>
      </c>
      <c r="AE137" s="213">
        <f t="shared" si="61"/>
        <v>0</v>
      </c>
      <c r="AF137" s="213">
        <f t="shared" si="61"/>
        <v>0</v>
      </c>
      <c r="AG137" s="213">
        <f t="shared" si="61"/>
        <v>0</v>
      </c>
    </row>
    <row r="138" spans="1:33" s="215" customFormat="1" x14ac:dyDescent="0.2">
      <c r="A138" s="212" t="s">
        <v>222</v>
      </c>
      <c r="B138" s="213">
        <f t="shared" ref="B138:AG138" si="62">B120+B129</f>
        <v>6000</v>
      </c>
      <c r="C138" s="213">
        <f t="shared" si="62"/>
        <v>0</v>
      </c>
      <c r="D138" s="213">
        <f t="shared" si="62"/>
        <v>0</v>
      </c>
      <c r="E138" s="213">
        <f t="shared" si="62"/>
        <v>0</v>
      </c>
      <c r="F138" s="213">
        <f t="shared" si="62"/>
        <v>0</v>
      </c>
      <c r="G138" s="213">
        <f t="shared" si="62"/>
        <v>0</v>
      </c>
      <c r="H138" s="213">
        <f t="shared" si="62"/>
        <v>0</v>
      </c>
      <c r="I138" s="213">
        <f t="shared" si="62"/>
        <v>0</v>
      </c>
      <c r="J138" s="213">
        <f t="shared" si="62"/>
        <v>0</v>
      </c>
      <c r="K138" s="213">
        <f t="shared" si="62"/>
        <v>0</v>
      </c>
      <c r="L138" s="213">
        <f t="shared" si="62"/>
        <v>0</v>
      </c>
      <c r="M138" s="213">
        <f t="shared" si="62"/>
        <v>0</v>
      </c>
      <c r="N138" s="213">
        <f t="shared" si="62"/>
        <v>0</v>
      </c>
      <c r="O138" s="213">
        <f t="shared" si="62"/>
        <v>0</v>
      </c>
      <c r="P138" s="213">
        <f t="shared" si="62"/>
        <v>0</v>
      </c>
      <c r="Q138" s="213">
        <f t="shared" si="62"/>
        <v>0</v>
      </c>
      <c r="R138" s="213">
        <f t="shared" si="62"/>
        <v>0</v>
      </c>
      <c r="S138" s="213">
        <f t="shared" si="62"/>
        <v>0</v>
      </c>
      <c r="T138" s="213">
        <f t="shared" si="62"/>
        <v>0</v>
      </c>
      <c r="U138" s="213">
        <f t="shared" si="62"/>
        <v>0</v>
      </c>
      <c r="V138" s="213">
        <f t="shared" si="62"/>
        <v>0</v>
      </c>
      <c r="W138" s="213">
        <f t="shared" si="62"/>
        <v>0</v>
      </c>
      <c r="X138" s="213">
        <f t="shared" si="62"/>
        <v>0</v>
      </c>
      <c r="Y138" s="213">
        <f t="shared" si="62"/>
        <v>0</v>
      </c>
      <c r="Z138" s="213">
        <f t="shared" si="62"/>
        <v>0</v>
      </c>
      <c r="AA138" s="213">
        <f t="shared" si="62"/>
        <v>0</v>
      </c>
      <c r="AB138" s="213">
        <f t="shared" si="62"/>
        <v>0</v>
      </c>
      <c r="AC138" s="213">
        <f t="shared" si="62"/>
        <v>0</v>
      </c>
      <c r="AD138" s="213">
        <f t="shared" si="62"/>
        <v>0</v>
      </c>
      <c r="AE138" s="213">
        <f t="shared" si="62"/>
        <v>0</v>
      </c>
      <c r="AF138" s="213">
        <f t="shared" si="62"/>
        <v>0</v>
      </c>
      <c r="AG138" s="213">
        <f t="shared" si="62"/>
        <v>0</v>
      </c>
    </row>
    <row r="139" spans="1:33" s="215" customFormat="1" x14ac:dyDescent="0.2">
      <c r="A139" s="336" t="s">
        <v>223</v>
      </c>
      <c r="B139" s="337">
        <f t="shared" ref="B139:AG139" si="63">SUM(B137:B138)</f>
        <v>6000</v>
      </c>
      <c r="C139" s="337">
        <f t="shared" si="63"/>
        <v>3927</v>
      </c>
      <c r="D139" s="337">
        <f t="shared" si="63"/>
        <v>2964</v>
      </c>
      <c r="E139" s="337">
        <f t="shared" si="63"/>
        <v>0</v>
      </c>
      <c r="F139" s="337">
        <f t="shared" si="63"/>
        <v>0</v>
      </c>
      <c r="G139" s="337">
        <f t="shared" si="63"/>
        <v>0</v>
      </c>
      <c r="H139" s="337">
        <f t="shared" si="63"/>
        <v>0</v>
      </c>
      <c r="I139" s="337">
        <f t="shared" si="63"/>
        <v>0</v>
      </c>
      <c r="J139" s="337">
        <f t="shared" si="63"/>
        <v>0</v>
      </c>
      <c r="K139" s="337">
        <f t="shared" si="63"/>
        <v>0</v>
      </c>
      <c r="L139" s="337">
        <f t="shared" si="63"/>
        <v>0</v>
      </c>
      <c r="M139" s="337">
        <f t="shared" si="63"/>
        <v>0</v>
      </c>
      <c r="N139" s="337">
        <f t="shared" si="63"/>
        <v>0</v>
      </c>
      <c r="O139" s="337">
        <f t="shared" si="63"/>
        <v>0</v>
      </c>
      <c r="P139" s="337">
        <f t="shared" si="63"/>
        <v>0</v>
      </c>
      <c r="Q139" s="337">
        <f t="shared" si="63"/>
        <v>0</v>
      </c>
      <c r="R139" s="337">
        <f t="shared" si="63"/>
        <v>0</v>
      </c>
      <c r="S139" s="337">
        <f t="shared" si="63"/>
        <v>0</v>
      </c>
      <c r="T139" s="337">
        <f t="shared" si="63"/>
        <v>0</v>
      </c>
      <c r="U139" s="337">
        <f t="shared" si="63"/>
        <v>0</v>
      </c>
      <c r="V139" s="337">
        <f t="shared" si="63"/>
        <v>0</v>
      </c>
      <c r="W139" s="337">
        <f t="shared" si="63"/>
        <v>0</v>
      </c>
      <c r="X139" s="337">
        <f t="shared" si="63"/>
        <v>0</v>
      </c>
      <c r="Y139" s="337">
        <f t="shared" si="63"/>
        <v>0</v>
      </c>
      <c r="Z139" s="337">
        <f t="shared" si="63"/>
        <v>0</v>
      </c>
      <c r="AA139" s="337">
        <f t="shared" si="63"/>
        <v>0</v>
      </c>
      <c r="AB139" s="337">
        <f t="shared" si="63"/>
        <v>0</v>
      </c>
      <c r="AC139" s="337">
        <f t="shared" si="63"/>
        <v>0</v>
      </c>
      <c r="AD139" s="337">
        <f t="shared" si="63"/>
        <v>0</v>
      </c>
      <c r="AE139" s="337">
        <f t="shared" si="63"/>
        <v>0</v>
      </c>
      <c r="AF139" s="337">
        <f t="shared" si="63"/>
        <v>0</v>
      </c>
      <c r="AG139" s="337">
        <f t="shared" si="63"/>
        <v>0</v>
      </c>
    </row>
    <row r="140" spans="1:33" s="215" customFormat="1" x14ac:dyDescent="0.2">
      <c r="A140" s="336" t="s">
        <v>224</v>
      </c>
      <c r="B140" s="337">
        <f t="shared" ref="B140:AG140" si="64">B136+B139</f>
        <v>6000</v>
      </c>
      <c r="C140" s="337">
        <f t="shared" si="64"/>
        <v>248727</v>
      </c>
      <c r="D140" s="337">
        <f t="shared" si="64"/>
        <v>54964</v>
      </c>
      <c r="E140" s="337">
        <f t="shared" si="64"/>
        <v>0</v>
      </c>
      <c r="F140" s="337">
        <f t="shared" si="64"/>
        <v>0</v>
      </c>
      <c r="G140" s="337">
        <f t="shared" si="64"/>
        <v>0</v>
      </c>
      <c r="H140" s="337">
        <f t="shared" si="64"/>
        <v>0</v>
      </c>
      <c r="I140" s="337">
        <f t="shared" si="64"/>
        <v>0</v>
      </c>
      <c r="J140" s="337">
        <f t="shared" si="64"/>
        <v>0</v>
      </c>
      <c r="K140" s="337">
        <f t="shared" si="64"/>
        <v>0</v>
      </c>
      <c r="L140" s="337">
        <f t="shared" si="64"/>
        <v>0</v>
      </c>
      <c r="M140" s="337">
        <f t="shared" si="64"/>
        <v>0</v>
      </c>
      <c r="N140" s="337">
        <f t="shared" si="64"/>
        <v>0</v>
      </c>
      <c r="O140" s="337">
        <f t="shared" si="64"/>
        <v>0</v>
      </c>
      <c r="P140" s="337">
        <f t="shared" si="64"/>
        <v>0</v>
      </c>
      <c r="Q140" s="337">
        <f t="shared" si="64"/>
        <v>0</v>
      </c>
      <c r="R140" s="337">
        <f t="shared" si="64"/>
        <v>0</v>
      </c>
      <c r="S140" s="337">
        <f t="shared" si="64"/>
        <v>0</v>
      </c>
      <c r="T140" s="337">
        <f t="shared" si="64"/>
        <v>0</v>
      </c>
      <c r="U140" s="337">
        <f t="shared" si="64"/>
        <v>0</v>
      </c>
      <c r="V140" s="337">
        <f t="shared" si="64"/>
        <v>0</v>
      </c>
      <c r="W140" s="337">
        <f t="shared" si="64"/>
        <v>0</v>
      </c>
      <c r="X140" s="337">
        <f t="shared" si="64"/>
        <v>0</v>
      </c>
      <c r="Y140" s="337">
        <f t="shared" si="64"/>
        <v>0</v>
      </c>
      <c r="Z140" s="337">
        <f t="shared" si="64"/>
        <v>0</v>
      </c>
      <c r="AA140" s="337">
        <f t="shared" si="64"/>
        <v>0</v>
      </c>
      <c r="AB140" s="337">
        <f t="shared" si="64"/>
        <v>0</v>
      </c>
      <c r="AC140" s="337">
        <f t="shared" si="64"/>
        <v>0</v>
      </c>
      <c r="AD140" s="337">
        <f t="shared" si="64"/>
        <v>0</v>
      </c>
      <c r="AE140" s="337">
        <f t="shared" si="64"/>
        <v>0</v>
      </c>
      <c r="AF140" s="337">
        <f t="shared" si="64"/>
        <v>0</v>
      </c>
      <c r="AG140" s="337">
        <f t="shared" si="64"/>
        <v>0</v>
      </c>
    </row>
    <row r="141" spans="1:33" s="163" customFormat="1" ht="15.75" x14ac:dyDescent="0.2">
      <c r="A141" s="600" t="s">
        <v>384</v>
      </c>
      <c r="B141" s="601"/>
      <c r="C141" s="469"/>
      <c r="D141" s="469"/>
      <c r="E141" s="469"/>
      <c r="F141" s="320"/>
      <c r="G141" s="469"/>
      <c r="H141" s="469"/>
      <c r="I141" s="469"/>
      <c r="J141" s="469"/>
      <c r="K141" s="469"/>
      <c r="L141" s="469"/>
      <c r="M141" s="469"/>
      <c r="N141" s="469"/>
      <c r="O141" s="469"/>
      <c r="P141" s="469"/>
      <c r="Q141" s="469"/>
      <c r="R141" s="469"/>
      <c r="S141" s="469"/>
      <c r="T141" s="469"/>
      <c r="U141" s="469"/>
      <c r="V141" s="469"/>
      <c r="W141" s="469"/>
      <c r="X141" s="469"/>
      <c r="Y141" s="469"/>
      <c r="Z141" s="469"/>
      <c r="AA141" s="469"/>
      <c r="AB141" s="469"/>
      <c r="AC141" s="469"/>
      <c r="AD141" s="469"/>
      <c r="AE141" s="469"/>
      <c r="AF141" s="469"/>
      <c r="AG141" s="469"/>
    </row>
    <row r="142" spans="1:33" s="163" customFormat="1" x14ac:dyDescent="0.2">
      <c r="A142" s="602"/>
      <c r="B142" s="255"/>
      <c r="C142" s="255"/>
      <c r="D142" s="255"/>
      <c r="E142" s="255"/>
      <c r="F142" s="343"/>
      <c r="G142" s="255"/>
      <c r="H142" s="255"/>
      <c r="I142" s="255"/>
      <c r="J142" s="255"/>
      <c r="K142" s="255"/>
      <c r="L142" s="255"/>
      <c r="M142" s="255" t="s">
        <v>25</v>
      </c>
      <c r="N142" s="255"/>
      <c r="O142" s="255"/>
      <c r="P142" s="255"/>
      <c r="Q142" s="255"/>
      <c r="R142" s="255"/>
      <c r="S142" s="255"/>
      <c r="T142" s="255"/>
      <c r="U142" s="100"/>
      <c r="V142" s="100"/>
      <c r="W142" s="100"/>
      <c r="X142" s="100"/>
      <c r="Y142" s="100"/>
      <c r="Z142" s="100"/>
      <c r="AA142" s="100"/>
      <c r="AB142" s="100"/>
      <c r="AC142" s="100"/>
      <c r="AD142" s="100"/>
      <c r="AE142" s="100"/>
      <c r="AF142" s="100"/>
      <c r="AG142" s="100"/>
    </row>
    <row r="143" spans="1:33" s="163" customFormat="1" x14ac:dyDescent="0.2">
      <c r="A143" s="587"/>
      <c r="B143" s="603">
        <f>Aprekini!B5</f>
        <v>2012</v>
      </c>
      <c r="C143" s="603">
        <f t="shared" ref="C143:AG143" si="65">B143+1</f>
        <v>2013</v>
      </c>
      <c r="D143" s="603">
        <f t="shared" si="65"/>
        <v>2014</v>
      </c>
      <c r="E143" s="603">
        <f t="shared" si="65"/>
        <v>2015</v>
      </c>
      <c r="F143" s="333">
        <f t="shared" si="65"/>
        <v>2016</v>
      </c>
      <c r="G143" s="603">
        <f t="shared" si="65"/>
        <v>2017</v>
      </c>
      <c r="H143" s="603">
        <f t="shared" si="65"/>
        <v>2018</v>
      </c>
      <c r="I143" s="603">
        <f t="shared" si="65"/>
        <v>2019</v>
      </c>
      <c r="J143" s="603">
        <f t="shared" si="65"/>
        <v>2020</v>
      </c>
      <c r="K143" s="603">
        <f t="shared" si="65"/>
        <v>2021</v>
      </c>
      <c r="L143" s="603">
        <f t="shared" si="65"/>
        <v>2022</v>
      </c>
      <c r="M143" s="603">
        <f t="shared" si="65"/>
        <v>2023</v>
      </c>
      <c r="N143" s="603">
        <f t="shared" si="65"/>
        <v>2024</v>
      </c>
      <c r="O143" s="603">
        <f t="shared" si="65"/>
        <v>2025</v>
      </c>
      <c r="P143" s="603">
        <f t="shared" si="65"/>
        <v>2026</v>
      </c>
      <c r="Q143" s="603">
        <f t="shared" si="65"/>
        <v>2027</v>
      </c>
      <c r="R143" s="603">
        <f t="shared" si="65"/>
        <v>2028</v>
      </c>
      <c r="S143" s="603">
        <f t="shared" si="65"/>
        <v>2029</v>
      </c>
      <c r="T143" s="603">
        <f t="shared" si="65"/>
        <v>2030</v>
      </c>
      <c r="U143" s="603">
        <f t="shared" si="65"/>
        <v>2031</v>
      </c>
      <c r="V143" s="603">
        <f t="shared" si="65"/>
        <v>2032</v>
      </c>
      <c r="W143" s="603">
        <f t="shared" si="65"/>
        <v>2033</v>
      </c>
      <c r="X143" s="603">
        <f t="shared" si="65"/>
        <v>2034</v>
      </c>
      <c r="Y143" s="603">
        <f t="shared" si="65"/>
        <v>2035</v>
      </c>
      <c r="Z143" s="603">
        <f t="shared" si="65"/>
        <v>2036</v>
      </c>
      <c r="AA143" s="603">
        <f t="shared" si="65"/>
        <v>2037</v>
      </c>
      <c r="AB143" s="603">
        <f t="shared" si="65"/>
        <v>2038</v>
      </c>
      <c r="AC143" s="603">
        <f t="shared" si="65"/>
        <v>2039</v>
      </c>
      <c r="AD143" s="603">
        <f t="shared" si="65"/>
        <v>2040</v>
      </c>
      <c r="AE143" s="603">
        <f t="shared" si="65"/>
        <v>2041</v>
      </c>
      <c r="AF143" s="603">
        <f t="shared" si="65"/>
        <v>2042</v>
      </c>
      <c r="AG143" s="603">
        <f t="shared" si="65"/>
        <v>2043</v>
      </c>
    </row>
    <row r="144" spans="1:33" s="163" customFormat="1" x14ac:dyDescent="0.2">
      <c r="A144" s="581" t="s">
        <v>226</v>
      </c>
      <c r="B144" s="604">
        <f>'Datu ievade'!B126</f>
        <v>0</v>
      </c>
      <c r="C144" s="604">
        <f>'Datu ievade'!C126</f>
        <v>0</v>
      </c>
      <c r="D144" s="604">
        <f>'Datu ievade'!D126</f>
        <v>0</v>
      </c>
      <c r="E144" s="604">
        <f>'Datu ievade'!E126</f>
        <v>0</v>
      </c>
      <c r="F144" s="655">
        <f>'Datu ievade'!F126</f>
        <v>0</v>
      </c>
      <c r="G144" s="604">
        <f>'Datu ievade'!G126</f>
        <v>0</v>
      </c>
      <c r="H144" s="604">
        <f>'Datu ievade'!H126</f>
        <v>0</v>
      </c>
      <c r="I144" s="604">
        <f>'Datu ievade'!I126</f>
        <v>0</v>
      </c>
      <c r="J144" s="604">
        <f>'Datu ievade'!J126</f>
        <v>0</v>
      </c>
      <c r="K144" s="604">
        <f>'Datu ievade'!K126</f>
        <v>0</v>
      </c>
      <c r="L144" s="604">
        <f>'Datu ievade'!L126</f>
        <v>0</v>
      </c>
      <c r="M144" s="604">
        <f>'Datu ievade'!M126</f>
        <v>0</v>
      </c>
      <c r="N144" s="604">
        <f>'Datu ievade'!N126</f>
        <v>0</v>
      </c>
      <c r="O144" s="604">
        <f>'Datu ievade'!O126</f>
        <v>0</v>
      </c>
      <c r="P144" s="604">
        <f>'Datu ievade'!P126</f>
        <v>0</v>
      </c>
      <c r="Q144" s="604">
        <f>'Datu ievade'!Q126</f>
        <v>0</v>
      </c>
      <c r="R144" s="604">
        <f>'Datu ievade'!R126</f>
        <v>0</v>
      </c>
      <c r="S144" s="604">
        <f>'Datu ievade'!S126</f>
        <v>0</v>
      </c>
      <c r="T144" s="604">
        <f>'Datu ievade'!T126</f>
        <v>0</v>
      </c>
      <c r="U144" s="604">
        <f>'Datu ievade'!U126</f>
        <v>0</v>
      </c>
      <c r="V144" s="604">
        <f>'Datu ievade'!V126</f>
        <v>0</v>
      </c>
      <c r="W144" s="604">
        <f>'Datu ievade'!W126</f>
        <v>0</v>
      </c>
      <c r="X144" s="604">
        <f>'Datu ievade'!X126</f>
        <v>0</v>
      </c>
      <c r="Y144" s="604">
        <f>'Datu ievade'!Y126</f>
        <v>0</v>
      </c>
      <c r="Z144" s="604">
        <f>'Datu ievade'!Z126</f>
        <v>0</v>
      </c>
      <c r="AA144" s="604">
        <f>'Datu ievade'!AA126</f>
        <v>0</v>
      </c>
      <c r="AB144" s="604">
        <f>'Datu ievade'!AB126</f>
        <v>0</v>
      </c>
      <c r="AC144" s="604">
        <f>'Datu ievade'!AC126</f>
        <v>0</v>
      </c>
      <c r="AD144" s="604">
        <f>'Datu ievade'!AD126</f>
        <v>0</v>
      </c>
      <c r="AE144" s="604">
        <f>'Datu ievade'!AE126</f>
        <v>0</v>
      </c>
      <c r="AF144" s="604">
        <f>'Datu ievade'!AF126</f>
        <v>0</v>
      </c>
      <c r="AG144" s="604">
        <f>'Datu ievade'!AG126</f>
        <v>0</v>
      </c>
    </row>
    <row r="145" spans="1:252" s="163" customFormat="1" x14ac:dyDescent="0.2">
      <c r="A145" s="581" t="s">
        <v>227</v>
      </c>
      <c r="B145" s="160">
        <f>IF('Datu ievade'!$B$95="Jā",'Datu ievade'!B$123+'Datu ievade'!B$127,0)</f>
        <v>900</v>
      </c>
      <c r="C145" s="160">
        <f>IF('Datu ievade'!$B$95="Jā",'Datu ievade'!C$123+'Datu ievade'!C$127,0)</f>
        <v>37309.050000000003</v>
      </c>
      <c r="D145" s="160">
        <f>IF('Datu ievade'!$B$95="Jā",'Datu ievade'!D$123+'Datu ievade'!D$127,0)</f>
        <v>8244.6</v>
      </c>
      <c r="E145" s="160">
        <f>IF('Datu ievade'!$B$95="Jā",'Datu ievade'!E$123+'Datu ievade'!E$127,0)</f>
        <v>0</v>
      </c>
      <c r="F145" s="213">
        <f>IF('Datu ievade'!$B$95="Jā",'Datu ievade'!F$123+'Datu ievade'!F$127,0)</f>
        <v>0</v>
      </c>
      <c r="G145" s="160">
        <f>IF('Datu ievade'!$B$95="Jā",'Datu ievade'!G$123+'Datu ievade'!G$127,0)</f>
        <v>0</v>
      </c>
      <c r="H145" s="160">
        <f>IF('Datu ievade'!$B$95="Jā",'Datu ievade'!H$123+'Datu ievade'!H$127,0)</f>
        <v>0</v>
      </c>
      <c r="I145" s="160">
        <f>IF('Datu ievade'!$B$95="Jā",'Datu ievade'!I$123+'Datu ievade'!I$127,0)</f>
        <v>0</v>
      </c>
      <c r="J145" s="160">
        <f>IF('Datu ievade'!$B$95="Jā",'Datu ievade'!J$123+'Datu ievade'!J$127,0)</f>
        <v>0</v>
      </c>
      <c r="K145" s="160">
        <f>IF('Datu ievade'!$B$95="Jā",'Datu ievade'!K$123+'Datu ievade'!K$127,0)</f>
        <v>0</v>
      </c>
      <c r="L145" s="160">
        <f>IF('Datu ievade'!$B$95="Jā",'Datu ievade'!L$123+'Datu ievade'!L$127,0)</f>
        <v>0</v>
      </c>
      <c r="M145" s="160">
        <f>IF('Datu ievade'!$B$95="Jā",'Datu ievade'!M$123+'Datu ievade'!M$127,0)</f>
        <v>0</v>
      </c>
      <c r="N145" s="160">
        <f>IF('Datu ievade'!$B$95="Jā",'Datu ievade'!N$123+'Datu ievade'!N$127,0)</f>
        <v>0</v>
      </c>
      <c r="O145" s="160">
        <f>IF('Datu ievade'!$B$95="Jā",'Datu ievade'!O$123+'Datu ievade'!O$127,0)</f>
        <v>0</v>
      </c>
      <c r="P145" s="160">
        <f>IF('Datu ievade'!$B$95="Jā",'Datu ievade'!P$123+'Datu ievade'!P$127,0)</f>
        <v>0</v>
      </c>
      <c r="Q145" s="160">
        <f>IF('Datu ievade'!$B$95="Jā",'Datu ievade'!Q$123+'Datu ievade'!Q$127,0)</f>
        <v>0</v>
      </c>
      <c r="R145" s="160">
        <f>IF('Datu ievade'!$B$95="Jā",'Datu ievade'!R$123+'Datu ievade'!R$127,0)</f>
        <v>0</v>
      </c>
      <c r="S145" s="160">
        <f>IF('Datu ievade'!$B$95="Jā",'Datu ievade'!S$123+'Datu ievade'!S$127,0)</f>
        <v>0</v>
      </c>
      <c r="T145" s="160">
        <f>IF('Datu ievade'!$B$95="Jā",'Datu ievade'!T$123+'Datu ievade'!T$127,0)</f>
        <v>0</v>
      </c>
      <c r="U145" s="160">
        <f>IF('Datu ievade'!$B$95="Jā",'Datu ievade'!U$123+'Datu ievade'!U$127,0)</f>
        <v>0</v>
      </c>
      <c r="V145" s="160">
        <f>IF('Datu ievade'!$B$95="Jā",'Datu ievade'!V$123+'Datu ievade'!V$127,0)</f>
        <v>0</v>
      </c>
      <c r="W145" s="160">
        <f>IF('Datu ievade'!$B$95="Jā",'Datu ievade'!W$123+'Datu ievade'!W$127,0)</f>
        <v>0</v>
      </c>
      <c r="X145" s="160">
        <f>IF('Datu ievade'!$B$95="Jā",'Datu ievade'!X$123+'Datu ievade'!X$127,0)</f>
        <v>0</v>
      </c>
      <c r="Y145" s="160">
        <f>IF('Datu ievade'!$B$95="Jā",'Datu ievade'!Y$123+'Datu ievade'!Y$127,0)</f>
        <v>0</v>
      </c>
      <c r="Z145" s="160">
        <f>IF('Datu ievade'!$B$95="Jā",'Datu ievade'!Z$123+'Datu ievade'!Z$127,0)</f>
        <v>0</v>
      </c>
      <c r="AA145" s="160">
        <f>IF('Datu ievade'!$B$95="Jā",'Datu ievade'!AA$123+'Datu ievade'!AA$127,0)</f>
        <v>0</v>
      </c>
      <c r="AB145" s="160">
        <f>IF('Datu ievade'!$B$95="Jā",'Datu ievade'!AB$123+'Datu ievade'!AB$127,0)</f>
        <v>0</v>
      </c>
      <c r="AC145" s="160">
        <f>IF('Datu ievade'!$B$95="Jā",'Datu ievade'!AC$123+'Datu ievade'!AC$127,0)</f>
        <v>0</v>
      </c>
      <c r="AD145" s="160">
        <f>IF('Datu ievade'!$B$95="Jā",'Datu ievade'!AD$123+'Datu ievade'!AD$127,0)</f>
        <v>0</v>
      </c>
      <c r="AE145" s="160">
        <f>IF('Datu ievade'!$B$95="Jā",'Datu ievade'!AE$123+'Datu ievade'!AE$127,0)</f>
        <v>0</v>
      </c>
      <c r="AF145" s="160">
        <f>IF('Datu ievade'!$B$95="Jā",'Datu ievade'!AF$123+'Datu ievade'!AF$127,0)</f>
        <v>0</v>
      </c>
      <c r="AG145" s="160">
        <f>IF('Datu ievade'!$B$95="Jā",'Datu ievade'!AG$123+'Datu ievade'!AG$127,0)</f>
        <v>0</v>
      </c>
    </row>
    <row r="146" spans="1:252" s="163" customFormat="1" x14ac:dyDescent="0.2">
      <c r="A146" s="581" t="s">
        <v>228</v>
      </c>
      <c r="B146" s="160">
        <f>'Datu ievade'!B128</f>
        <v>0</v>
      </c>
      <c r="C146" s="160">
        <f>'Datu ievade'!C128</f>
        <v>0</v>
      </c>
      <c r="D146" s="160">
        <f>'Datu ievade'!D128</f>
        <v>0</v>
      </c>
      <c r="E146" s="160">
        <f>'Datu ievade'!E128</f>
        <v>0</v>
      </c>
      <c r="F146" s="213">
        <f>'Datu ievade'!F128</f>
        <v>0</v>
      </c>
      <c r="G146" s="160">
        <f>'Datu ievade'!G128</f>
        <v>0</v>
      </c>
      <c r="H146" s="160">
        <f>'Datu ievade'!H128</f>
        <v>0</v>
      </c>
      <c r="I146" s="160">
        <f>'Datu ievade'!I128</f>
        <v>0</v>
      </c>
      <c r="J146" s="160">
        <f>'Datu ievade'!J128</f>
        <v>0</v>
      </c>
      <c r="K146" s="160">
        <f>'Datu ievade'!K128</f>
        <v>0</v>
      </c>
      <c r="L146" s="160">
        <f>'Datu ievade'!L128</f>
        <v>0</v>
      </c>
      <c r="M146" s="160">
        <f>'Datu ievade'!M128</f>
        <v>0</v>
      </c>
      <c r="N146" s="160">
        <f>'Datu ievade'!N128</f>
        <v>0</v>
      </c>
      <c r="O146" s="160">
        <f>'Datu ievade'!O128</f>
        <v>0</v>
      </c>
      <c r="P146" s="160">
        <f>'Datu ievade'!P128</f>
        <v>0</v>
      </c>
      <c r="Q146" s="160">
        <f>'Datu ievade'!Q128</f>
        <v>0</v>
      </c>
      <c r="R146" s="160">
        <f>'Datu ievade'!R128</f>
        <v>0</v>
      </c>
      <c r="S146" s="160">
        <f>'Datu ievade'!S128</f>
        <v>0</v>
      </c>
      <c r="T146" s="160">
        <f>'Datu ievade'!T128</f>
        <v>0</v>
      </c>
      <c r="U146" s="160">
        <f>'Datu ievade'!U128</f>
        <v>0</v>
      </c>
      <c r="V146" s="160">
        <f>'Datu ievade'!V128</f>
        <v>0</v>
      </c>
      <c r="W146" s="160">
        <f>'Datu ievade'!W128</f>
        <v>0</v>
      </c>
      <c r="X146" s="160">
        <f>'Datu ievade'!X128</f>
        <v>0</v>
      </c>
      <c r="Y146" s="160">
        <f>'Datu ievade'!Y128</f>
        <v>0</v>
      </c>
      <c r="Z146" s="160">
        <f>'Datu ievade'!Z128</f>
        <v>0</v>
      </c>
      <c r="AA146" s="160">
        <f>'Datu ievade'!AA128</f>
        <v>0</v>
      </c>
      <c r="AB146" s="160">
        <f>'Datu ievade'!AB128</f>
        <v>0</v>
      </c>
      <c r="AC146" s="160">
        <f>'Datu ievade'!AC128</f>
        <v>0</v>
      </c>
      <c r="AD146" s="160">
        <f>'Datu ievade'!AD128</f>
        <v>0</v>
      </c>
      <c r="AE146" s="160">
        <f>'Datu ievade'!AE128</f>
        <v>0</v>
      </c>
      <c r="AF146" s="160">
        <f>'Datu ievade'!AF128</f>
        <v>0</v>
      </c>
      <c r="AG146" s="160">
        <f>'Datu ievade'!AG128</f>
        <v>0</v>
      </c>
    </row>
    <row r="147" spans="1:252" s="163" customFormat="1" x14ac:dyDescent="0.2">
      <c r="A147" s="581" t="s">
        <v>229</v>
      </c>
      <c r="B147" s="160">
        <f>'Datu ievade'!B112+'Datu ievade'!B113</f>
        <v>0</v>
      </c>
      <c r="C147" s="160">
        <f>'Datu ievade'!C112+'Datu ievade'!C113</f>
        <v>0</v>
      </c>
      <c r="D147" s="160">
        <f>'Datu ievade'!D112+'Datu ievade'!D113</f>
        <v>0</v>
      </c>
      <c r="E147" s="160">
        <f>'Datu ievade'!E112+'Datu ievade'!E113</f>
        <v>0</v>
      </c>
      <c r="F147" s="213">
        <f>'Datu ievade'!F112+'Datu ievade'!F113</f>
        <v>0</v>
      </c>
      <c r="G147" s="160">
        <f>'Datu ievade'!G112+'Datu ievade'!G113</f>
        <v>0</v>
      </c>
      <c r="H147" s="160">
        <f>'Datu ievade'!H112+'Datu ievade'!H113</f>
        <v>0</v>
      </c>
      <c r="I147" s="160">
        <f>'Datu ievade'!I112+'Datu ievade'!I113</f>
        <v>0</v>
      </c>
      <c r="J147" s="160">
        <f>'Datu ievade'!J112+'Datu ievade'!J113</f>
        <v>0</v>
      </c>
      <c r="K147" s="160">
        <f>'Datu ievade'!K112+'Datu ievade'!K113</f>
        <v>0</v>
      </c>
      <c r="L147" s="160">
        <f>'Datu ievade'!L112+'Datu ievade'!L113</f>
        <v>0</v>
      </c>
      <c r="M147" s="160">
        <f>'Datu ievade'!M112+'Datu ievade'!M113</f>
        <v>0</v>
      </c>
      <c r="N147" s="160">
        <f>'Datu ievade'!N112+'Datu ievade'!N113</f>
        <v>0</v>
      </c>
      <c r="O147" s="160">
        <f>'Datu ievade'!O112+'Datu ievade'!O113</f>
        <v>0</v>
      </c>
      <c r="P147" s="160">
        <f>'Datu ievade'!P112+'Datu ievade'!P113</f>
        <v>0</v>
      </c>
      <c r="Q147" s="160">
        <f>'Datu ievade'!Q112+'Datu ievade'!Q113</f>
        <v>0</v>
      </c>
      <c r="R147" s="160">
        <f>'Datu ievade'!R112+'Datu ievade'!R113</f>
        <v>0</v>
      </c>
      <c r="S147" s="160">
        <f>'Datu ievade'!S112+'Datu ievade'!S113</f>
        <v>0</v>
      </c>
      <c r="T147" s="160">
        <f>'Datu ievade'!T112+'Datu ievade'!T113</f>
        <v>0</v>
      </c>
      <c r="U147" s="160">
        <f>'Datu ievade'!U112+'Datu ievade'!U113</f>
        <v>0</v>
      </c>
      <c r="V147" s="160">
        <f>'Datu ievade'!V112+'Datu ievade'!V113</f>
        <v>0</v>
      </c>
      <c r="W147" s="160">
        <f>'Datu ievade'!W112+'Datu ievade'!W113</f>
        <v>0</v>
      </c>
      <c r="X147" s="160">
        <f>'Datu ievade'!X112+'Datu ievade'!X113</f>
        <v>0</v>
      </c>
      <c r="Y147" s="160">
        <f>'Datu ievade'!Y112+'Datu ievade'!Y113</f>
        <v>0</v>
      </c>
      <c r="Z147" s="160">
        <f>'Datu ievade'!Z112+'Datu ievade'!Z113</f>
        <v>0</v>
      </c>
      <c r="AA147" s="160">
        <f>'Datu ievade'!AA112+'Datu ievade'!AA113</f>
        <v>0</v>
      </c>
      <c r="AB147" s="160">
        <f>'Datu ievade'!AB112+'Datu ievade'!AB113</f>
        <v>0</v>
      </c>
      <c r="AC147" s="160">
        <f>'Datu ievade'!AC112+'Datu ievade'!AC113</f>
        <v>0</v>
      </c>
      <c r="AD147" s="160">
        <f>'Datu ievade'!AD112+'Datu ievade'!AD113</f>
        <v>0</v>
      </c>
      <c r="AE147" s="160">
        <f>'Datu ievade'!AE112+'Datu ievade'!AE113</f>
        <v>0</v>
      </c>
      <c r="AF147" s="160">
        <f>'Datu ievade'!AF112+'Datu ievade'!AF113</f>
        <v>0</v>
      </c>
      <c r="AG147" s="160">
        <f>'Datu ievade'!AG112+'Datu ievade'!AG113</f>
        <v>0</v>
      </c>
    </row>
    <row r="148" spans="1:252" s="163" customFormat="1" x14ac:dyDescent="0.2">
      <c r="A148" s="581" t="s">
        <v>230</v>
      </c>
      <c r="B148" s="160">
        <f>'Datu ievade'!B130</f>
        <v>0</v>
      </c>
      <c r="C148" s="160">
        <f>'Datu ievade'!C130</f>
        <v>0</v>
      </c>
      <c r="D148" s="160">
        <f>'Datu ievade'!D130</f>
        <v>0</v>
      </c>
      <c r="E148" s="160">
        <f>'Datu ievade'!E130</f>
        <v>0</v>
      </c>
      <c r="F148" s="213">
        <f>'Datu ievade'!F130</f>
        <v>0</v>
      </c>
      <c r="G148" s="160">
        <f>'Datu ievade'!G130</f>
        <v>0</v>
      </c>
      <c r="H148" s="160">
        <f>'Datu ievade'!H130</f>
        <v>0</v>
      </c>
      <c r="I148" s="160">
        <f>'Datu ievade'!I130</f>
        <v>0</v>
      </c>
      <c r="J148" s="160">
        <f>'Datu ievade'!J130</f>
        <v>0</v>
      </c>
      <c r="K148" s="160">
        <f>'Datu ievade'!K130</f>
        <v>0</v>
      </c>
      <c r="L148" s="160">
        <f>'Datu ievade'!L130</f>
        <v>0</v>
      </c>
      <c r="M148" s="160">
        <f>'Datu ievade'!M130</f>
        <v>0</v>
      </c>
      <c r="N148" s="160">
        <f>'Datu ievade'!N130</f>
        <v>0</v>
      </c>
      <c r="O148" s="160">
        <f>'Datu ievade'!O130</f>
        <v>0</v>
      </c>
      <c r="P148" s="160">
        <f>'Datu ievade'!P130</f>
        <v>0</v>
      </c>
      <c r="Q148" s="160">
        <f>'Datu ievade'!Q130</f>
        <v>0</v>
      </c>
      <c r="R148" s="160">
        <f>'Datu ievade'!R130</f>
        <v>0</v>
      </c>
      <c r="S148" s="160">
        <f>'Datu ievade'!S130</f>
        <v>0</v>
      </c>
      <c r="T148" s="160">
        <f>'Datu ievade'!T130</f>
        <v>0</v>
      </c>
      <c r="U148" s="160">
        <f>'Datu ievade'!U130</f>
        <v>0</v>
      </c>
      <c r="V148" s="160">
        <f>'Datu ievade'!V130</f>
        <v>0</v>
      </c>
      <c r="W148" s="160">
        <f>'Datu ievade'!W130</f>
        <v>0</v>
      </c>
      <c r="X148" s="160">
        <f>'Datu ievade'!X130</f>
        <v>0</v>
      </c>
      <c r="Y148" s="160">
        <f>'Datu ievade'!Y130</f>
        <v>0</v>
      </c>
      <c r="Z148" s="160">
        <f>'Datu ievade'!Z130</f>
        <v>0</v>
      </c>
      <c r="AA148" s="160">
        <f>'Datu ievade'!AA130</f>
        <v>0</v>
      </c>
      <c r="AB148" s="160">
        <f>'Datu ievade'!AB130</f>
        <v>0</v>
      </c>
      <c r="AC148" s="160">
        <f>'Datu ievade'!AC130</f>
        <v>0</v>
      </c>
      <c r="AD148" s="160">
        <f>'Datu ievade'!AD130</f>
        <v>0</v>
      </c>
      <c r="AE148" s="160">
        <f>'Datu ievade'!AE130</f>
        <v>0</v>
      </c>
      <c r="AF148" s="160">
        <f>'Datu ievade'!AF130</f>
        <v>0</v>
      </c>
      <c r="AG148" s="160">
        <f>'Datu ievade'!AG130</f>
        <v>0</v>
      </c>
    </row>
    <row r="149" spans="1:252" s="163" customFormat="1" x14ac:dyDescent="0.2">
      <c r="A149" s="581" t="s">
        <v>231</v>
      </c>
      <c r="B149" s="160">
        <f>'Datu ievade'!B115+'Datu ievade'!B116</f>
        <v>0</v>
      </c>
      <c r="C149" s="160">
        <f>'Datu ievade'!C115+'Datu ievade'!C116</f>
        <v>0</v>
      </c>
      <c r="D149" s="160">
        <f>'Datu ievade'!D115+'Datu ievade'!D116</f>
        <v>0</v>
      </c>
      <c r="E149" s="160">
        <f>'Datu ievade'!E115+'Datu ievade'!E116</f>
        <v>0</v>
      </c>
      <c r="F149" s="213">
        <f>'Datu ievade'!F115+'Datu ievade'!F116</f>
        <v>0</v>
      </c>
      <c r="G149" s="160">
        <f>'Datu ievade'!G115+'Datu ievade'!G116</f>
        <v>0</v>
      </c>
      <c r="H149" s="160">
        <f>'Datu ievade'!H115+'Datu ievade'!H116</f>
        <v>0</v>
      </c>
      <c r="I149" s="160">
        <f>'Datu ievade'!I115+'Datu ievade'!I116</f>
        <v>0</v>
      </c>
      <c r="J149" s="160">
        <f>'Datu ievade'!J115+'Datu ievade'!J116</f>
        <v>0</v>
      </c>
      <c r="K149" s="160">
        <f>'Datu ievade'!K115+'Datu ievade'!K116</f>
        <v>0</v>
      </c>
      <c r="L149" s="160">
        <f>'Datu ievade'!L115+'Datu ievade'!L116</f>
        <v>0</v>
      </c>
      <c r="M149" s="160">
        <f>'Datu ievade'!M115+'Datu ievade'!M116</f>
        <v>0</v>
      </c>
      <c r="N149" s="160">
        <f>'Datu ievade'!N115+'Datu ievade'!N116</f>
        <v>0</v>
      </c>
      <c r="O149" s="160">
        <f>'Datu ievade'!O115+'Datu ievade'!O116</f>
        <v>0</v>
      </c>
      <c r="P149" s="160">
        <f>'Datu ievade'!P115+'Datu ievade'!P116</f>
        <v>0</v>
      </c>
      <c r="Q149" s="160">
        <f>'Datu ievade'!Q115+'Datu ievade'!Q116</f>
        <v>0</v>
      </c>
      <c r="R149" s="160">
        <f>'Datu ievade'!R115+'Datu ievade'!R116</f>
        <v>0</v>
      </c>
      <c r="S149" s="160">
        <f>'Datu ievade'!S115+'Datu ievade'!S116</f>
        <v>0</v>
      </c>
      <c r="T149" s="160">
        <f>'Datu ievade'!T115+'Datu ievade'!T116</f>
        <v>0</v>
      </c>
      <c r="U149" s="160">
        <f>'Datu ievade'!U115+'Datu ievade'!U116</f>
        <v>0</v>
      </c>
      <c r="V149" s="160">
        <f>'Datu ievade'!V115+'Datu ievade'!V116</f>
        <v>0</v>
      </c>
      <c r="W149" s="160">
        <f>'Datu ievade'!W115+'Datu ievade'!W116</f>
        <v>0</v>
      </c>
      <c r="X149" s="160">
        <f>'Datu ievade'!X115+'Datu ievade'!X116</f>
        <v>0</v>
      </c>
      <c r="Y149" s="160">
        <f>'Datu ievade'!Y115+'Datu ievade'!Y116</f>
        <v>0</v>
      </c>
      <c r="Z149" s="160">
        <f>'Datu ievade'!Z115+'Datu ievade'!Z116</f>
        <v>0</v>
      </c>
      <c r="AA149" s="160">
        <f>'Datu ievade'!AA115+'Datu ievade'!AA116</f>
        <v>0</v>
      </c>
      <c r="AB149" s="160">
        <f>'Datu ievade'!AB115+'Datu ievade'!AB116</f>
        <v>0</v>
      </c>
      <c r="AC149" s="160">
        <f>'Datu ievade'!AC115+'Datu ievade'!AC116</f>
        <v>0</v>
      </c>
      <c r="AD149" s="160">
        <f>'Datu ievade'!AD115+'Datu ievade'!AD116</f>
        <v>0</v>
      </c>
      <c r="AE149" s="160">
        <f>'Datu ievade'!AE115+'Datu ievade'!AE116</f>
        <v>0</v>
      </c>
      <c r="AF149" s="160">
        <f>'Datu ievade'!AF115+'Datu ievade'!AF116</f>
        <v>0</v>
      </c>
      <c r="AG149" s="160">
        <f>'Datu ievade'!AG115+'Datu ievade'!AG116</f>
        <v>0</v>
      </c>
    </row>
    <row r="150" spans="1:252" s="163" customFormat="1" x14ac:dyDescent="0.2">
      <c r="A150" s="592" t="s">
        <v>232</v>
      </c>
      <c r="B150" s="123">
        <f t="shared" ref="B150:AG150" si="66">SUM(B144:B149)</f>
        <v>900</v>
      </c>
      <c r="C150" s="123">
        <f t="shared" si="66"/>
        <v>37309.050000000003</v>
      </c>
      <c r="D150" s="123">
        <f t="shared" si="66"/>
        <v>8244.6</v>
      </c>
      <c r="E150" s="123">
        <f t="shared" si="66"/>
        <v>0</v>
      </c>
      <c r="F150" s="337">
        <f t="shared" si="66"/>
        <v>0</v>
      </c>
      <c r="G150" s="123">
        <f t="shared" si="66"/>
        <v>0</v>
      </c>
      <c r="H150" s="123">
        <f t="shared" si="66"/>
        <v>0</v>
      </c>
      <c r="I150" s="123">
        <f t="shared" si="66"/>
        <v>0</v>
      </c>
      <c r="J150" s="123">
        <f t="shared" si="66"/>
        <v>0</v>
      </c>
      <c r="K150" s="123">
        <f t="shared" si="66"/>
        <v>0</v>
      </c>
      <c r="L150" s="123">
        <f t="shared" si="66"/>
        <v>0</v>
      </c>
      <c r="M150" s="123">
        <f t="shared" si="66"/>
        <v>0</v>
      </c>
      <c r="N150" s="123">
        <f t="shared" si="66"/>
        <v>0</v>
      </c>
      <c r="O150" s="123">
        <f t="shared" si="66"/>
        <v>0</v>
      </c>
      <c r="P150" s="123">
        <f t="shared" si="66"/>
        <v>0</v>
      </c>
      <c r="Q150" s="123">
        <f t="shared" si="66"/>
        <v>0</v>
      </c>
      <c r="R150" s="123">
        <f t="shared" si="66"/>
        <v>0</v>
      </c>
      <c r="S150" s="123">
        <f t="shared" si="66"/>
        <v>0</v>
      </c>
      <c r="T150" s="123">
        <f t="shared" si="66"/>
        <v>0</v>
      </c>
      <c r="U150" s="123">
        <f t="shared" si="66"/>
        <v>0</v>
      </c>
      <c r="V150" s="123">
        <f t="shared" si="66"/>
        <v>0</v>
      </c>
      <c r="W150" s="123">
        <f t="shared" si="66"/>
        <v>0</v>
      </c>
      <c r="X150" s="123">
        <f t="shared" si="66"/>
        <v>0</v>
      </c>
      <c r="Y150" s="123">
        <f t="shared" si="66"/>
        <v>0</v>
      </c>
      <c r="Z150" s="123">
        <f t="shared" si="66"/>
        <v>0</v>
      </c>
      <c r="AA150" s="123">
        <f t="shared" si="66"/>
        <v>0</v>
      </c>
      <c r="AB150" s="123">
        <f t="shared" si="66"/>
        <v>0</v>
      </c>
      <c r="AC150" s="123">
        <f t="shared" si="66"/>
        <v>0</v>
      </c>
      <c r="AD150" s="123">
        <f t="shared" si="66"/>
        <v>0</v>
      </c>
      <c r="AE150" s="123">
        <f t="shared" si="66"/>
        <v>0</v>
      </c>
      <c r="AF150" s="123">
        <f t="shared" si="66"/>
        <v>0</v>
      </c>
      <c r="AG150" s="123">
        <f t="shared" si="66"/>
        <v>0</v>
      </c>
    </row>
    <row r="151" spans="1:252" s="163" customFormat="1" x14ac:dyDescent="0.2">
      <c r="A151" s="592" t="s">
        <v>233</v>
      </c>
      <c r="B151" s="123">
        <f>B144+B146+B148+B149</f>
        <v>0</v>
      </c>
      <c r="C151" s="123">
        <f t="shared" ref="C151:AG151" si="67">C144+C146+C148+C149</f>
        <v>0</v>
      </c>
      <c r="D151" s="123">
        <f t="shared" si="67"/>
        <v>0</v>
      </c>
      <c r="E151" s="123">
        <f t="shared" si="67"/>
        <v>0</v>
      </c>
      <c r="F151" s="337">
        <f t="shared" si="67"/>
        <v>0</v>
      </c>
      <c r="G151" s="123">
        <f t="shared" si="67"/>
        <v>0</v>
      </c>
      <c r="H151" s="123">
        <f t="shared" si="67"/>
        <v>0</v>
      </c>
      <c r="I151" s="123">
        <f t="shared" si="67"/>
        <v>0</v>
      </c>
      <c r="J151" s="123">
        <f t="shared" si="67"/>
        <v>0</v>
      </c>
      <c r="K151" s="123">
        <f t="shared" si="67"/>
        <v>0</v>
      </c>
      <c r="L151" s="123">
        <f t="shared" si="67"/>
        <v>0</v>
      </c>
      <c r="M151" s="123">
        <f t="shared" si="67"/>
        <v>0</v>
      </c>
      <c r="N151" s="123">
        <f t="shared" si="67"/>
        <v>0</v>
      </c>
      <c r="O151" s="123">
        <f t="shared" si="67"/>
        <v>0</v>
      </c>
      <c r="P151" s="123">
        <f t="shared" si="67"/>
        <v>0</v>
      </c>
      <c r="Q151" s="123">
        <f t="shared" si="67"/>
        <v>0</v>
      </c>
      <c r="R151" s="123">
        <f t="shared" si="67"/>
        <v>0</v>
      </c>
      <c r="S151" s="123">
        <f t="shared" si="67"/>
        <v>0</v>
      </c>
      <c r="T151" s="123">
        <f t="shared" si="67"/>
        <v>0</v>
      </c>
      <c r="U151" s="123">
        <f t="shared" si="67"/>
        <v>0</v>
      </c>
      <c r="V151" s="123">
        <f t="shared" si="67"/>
        <v>0</v>
      </c>
      <c r="W151" s="123">
        <f t="shared" si="67"/>
        <v>0</v>
      </c>
      <c r="X151" s="123">
        <f t="shared" si="67"/>
        <v>0</v>
      </c>
      <c r="Y151" s="123">
        <f t="shared" si="67"/>
        <v>0</v>
      </c>
      <c r="Z151" s="123">
        <f t="shared" si="67"/>
        <v>0</v>
      </c>
      <c r="AA151" s="123">
        <f t="shared" si="67"/>
        <v>0</v>
      </c>
      <c r="AB151" s="123">
        <f t="shared" si="67"/>
        <v>0</v>
      </c>
      <c r="AC151" s="123">
        <f t="shared" si="67"/>
        <v>0</v>
      </c>
      <c r="AD151" s="123">
        <f t="shared" si="67"/>
        <v>0</v>
      </c>
      <c r="AE151" s="123">
        <f t="shared" si="67"/>
        <v>0</v>
      </c>
      <c r="AF151" s="123">
        <f t="shared" si="67"/>
        <v>0</v>
      </c>
      <c r="AG151" s="123">
        <f t="shared" si="67"/>
        <v>0</v>
      </c>
    </row>
    <row r="152" spans="1:252" s="163" customFormat="1" x14ac:dyDescent="0.2">
      <c r="A152" s="581" t="s">
        <v>234</v>
      </c>
      <c r="B152" s="160">
        <f>'Datu ievade'!B131</f>
        <v>5099.9999999999991</v>
      </c>
      <c r="C152" s="160">
        <f>'Datu ievade'!C131</f>
        <v>211417.94999999998</v>
      </c>
      <c r="D152" s="160">
        <f>'Datu ievade'!D131</f>
        <v>46719.4</v>
      </c>
      <c r="E152" s="160">
        <f>'Datu ievade'!E131</f>
        <v>0</v>
      </c>
      <c r="F152" s="213">
        <f>'Datu ievade'!F131</f>
        <v>0</v>
      </c>
      <c r="G152" s="160">
        <f>'Datu ievade'!G131</f>
        <v>0</v>
      </c>
      <c r="H152" s="160">
        <f>'Datu ievade'!H131</f>
        <v>0</v>
      </c>
      <c r="I152" s="160">
        <f>'Datu ievade'!I131</f>
        <v>0</v>
      </c>
      <c r="J152" s="160">
        <f>'Datu ievade'!J131</f>
        <v>0</v>
      </c>
      <c r="K152" s="160">
        <f>'Datu ievade'!K131</f>
        <v>0</v>
      </c>
      <c r="L152" s="160">
        <f>'Datu ievade'!L131</f>
        <v>0</v>
      </c>
      <c r="M152" s="160">
        <f>'Datu ievade'!M131</f>
        <v>0</v>
      </c>
      <c r="N152" s="160">
        <f>'Datu ievade'!N131</f>
        <v>0</v>
      </c>
      <c r="O152" s="160">
        <f>'Datu ievade'!O131</f>
        <v>0</v>
      </c>
      <c r="P152" s="160">
        <f>'Datu ievade'!P131</f>
        <v>0</v>
      </c>
      <c r="Q152" s="160">
        <f>'Datu ievade'!Q131</f>
        <v>0</v>
      </c>
      <c r="R152" s="160">
        <f>'Datu ievade'!R131</f>
        <v>0</v>
      </c>
      <c r="S152" s="160">
        <f>'Datu ievade'!S131</f>
        <v>0</v>
      </c>
      <c r="T152" s="160">
        <f>'Datu ievade'!T131</f>
        <v>0</v>
      </c>
      <c r="U152" s="160">
        <f>'Datu ievade'!U131</f>
        <v>0</v>
      </c>
      <c r="V152" s="160">
        <f>'Datu ievade'!V131</f>
        <v>0</v>
      </c>
      <c r="W152" s="160">
        <f>'Datu ievade'!W131</f>
        <v>0</v>
      </c>
      <c r="X152" s="160">
        <f>'Datu ievade'!X131</f>
        <v>0</v>
      </c>
      <c r="Y152" s="160">
        <f>'Datu ievade'!Y131</f>
        <v>0</v>
      </c>
      <c r="Z152" s="160">
        <f>'Datu ievade'!Z131</f>
        <v>0</v>
      </c>
      <c r="AA152" s="160">
        <f>'Datu ievade'!AA131</f>
        <v>0</v>
      </c>
      <c r="AB152" s="160">
        <f>'Datu ievade'!AB131</f>
        <v>0</v>
      </c>
      <c r="AC152" s="160">
        <f>'Datu ievade'!AC131</f>
        <v>0</v>
      </c>
      <c r="AD152" s="160">
        <f>'Datu ievade'!AD131</f>
        <v>0</v>
      </c>
      <c r="AE152" s="160">
        <f>'Datu ievade'!AE131</f>
        <v>0</v>
      </c>
      <c r="AF152" s="160">
        <f>'Datu ievade'!AF131</f>
        <v>0</v>
      </c>
      <c r="AG152" s="160">
        <f>'Datu ievade'!AG131</f>
        <v>0</v>
      </c>
    </row>
    <row r="153" spans="1:252" s="163" customFormat="1" x14ac:dyDescent="0.2">
      <c r="A153" s="592" t="s">
        <v>235</v>
      </c>
      <c r="B153" s="123">
        <f t="shared" ref="B153:AG153" si="68">B150+B152</f>
        <v>5999.9999999999991</v>
      </c>
      <c r="C153" s="123">
        <f t="shared" si="68"/>
        <v>248727</v>
      </c>
      <c r="D153" s="123">
        <f t="shared" si="68"/>
        <v>54964</v>
      </c>
      <c r="E153" s="123">
        <f t="shared" si="68"/>
        <v>0</v>
      </c>
      <c r="F153" s="337">
        <f t="shared" si="68"/>
        <v>0</v>
      </c>
      <c r="G153" s="123">
        <f t="shared" si="68"/>
        <v>0</v>
      </c>
      <c r="H153" s="123">
        <f t="shared" si="68"/>
        <v>0</v>
      </c>
      <c r="I153" s="123">
        <f t="shared" si="68"/>
        <v>0</v>
      </c>
      <c r="J153" s="123">
        <f t="shared" si="68"/>
        <v>0</v>
      </c>
      <c r="K153" s="123">
        <f t="shared" si="68"/>
        <v>0</v>
      </c>
      <c r="L153" s="123">
        <f t="shared" si="68"/>
        <v>0</v>
      </c>
      <c r="M153" s="123">
        <f t="shared" si="68"/>
        <v>0</v>
      </c>
      <c r="N153" s="123">
        <f t="shared" si="68"/>
        <v>0</v>
      </c>
      <c r="O153" s="123">
        <f t="shared" si="68"/>
        <v>0</v>
      </c>
      <c r="P153" s="123">
        <f t="shared" si="68"/>
        <v>0</v>
      </c>
      <c r="Q153" s="123">
        <f t="shared" si="68"/>
        <v>0</v>
      </c>
      <c r="R153" s="123">
        <f t="shared" si="68"/>
        <v>0</v>
      </c>
      <c r="S153" s="123">
        <f t="shared" si="68"/>
        <v>0</v>
      </c>
      <c r="T153" s="123">
        <f t="shared" si="68"/>
        <v>0</v>
      </c>
      <c r="U153" s="123">
        <f t="shared" si="68"/>
        <v>0</v>
      </c>
      <c r="V153" s="123">
        <f t="shared" si="68"/>
        <v>0</v>
      </c>
      <c r="W153" s="123">
        <f t="shared" si="68"/>
        <v>0</v>
      </c>
      <c r="X153" s="123">
        <f t="shared" si="68"/>
        <v>0</v>
      </c>
      <c r="Y153" s="123">
        <f t="shared" si="68"/>
        <v>0</v>
      </c>
      <c r="Z153" s="123">
        <f t="shared" si="68"/>
        <v>0</v>
      </c>
      <c r="AA153" s="123">
        <f t="shared" si="68"/>
        <v>0</v>
      </c>
      <c r="AB153" s="123">
        <f t="shared" si="68"/>
        <v>0</v>
      </c>
      <c r="AC153" s="123">
        <f t="shared" si="68"/>
        <v>0</v>
      </c>
      <c r="AD153" s="123">
        <f t="shared" si="68"/>
        <v>0</v>
      </c>
      <c r="AE153" s="123">
        <f t="shared" si="68"/>
        <v>0</v>
      </c>
      <c r="AF153" s="123">
        <f t="shared" si="68"/>
        <v>0</v>
      </c>
      <c r="AG153" s="123">
        <f t="shared" si="68"/>
        <v>0</v>
      </c>
    </row>
    <row r="154" spans="1:252" s="215" customFormat="1" x14ac:dyDescent="0.2">
      <c r="A154" s="323"/>
    </row>
    <row r="155" spans="1:252" s="215" customFormat="1" outlineLevel="1" x14ac:dyDescent="0.2">
      <c r="A155" s="323" t="s">
        <v>236</v>
      </c>
      <c r="B155" s="355">
        <f>IF('Datu ievade'!$B$355='Datu ievade'!$B$357,1,SUM(B152:F152)/SUM(B153:F153))</f>
        <v>0.85</v>
      </c>
      <c r="D155" s="356"/>
    </row>
    <row r="156" spans="1:252" s="215" customFormat="1" outlineLevel="1" x14ac:dyDescent="0.2">
      <c r="A156" s="323" t="s">
        <v>237</v>
      </c>
      <c r="B156" s="355">
        <f>IF('Datu ievade'!$B$355='Datu ievade'!$B$357,1,SUM(B148:F148)/SUM(B153:F153))</f>
        <v>0</v>
      </c>
    </row>
    <row r="157" spans="1:252" s="215" customFormat="1" outlineLevel="1" x14ac:dyDescent="0.2">
      <c r="A157" s="323" t="s">
        <v>238</v>
      </c>
      <c r="B157" s="357">
        <f>B156+B155</f>
        <v>0.85</v>
      </c>
    </row>
    <row r="158" spans="1:252" s="215" customFormat="1" x14ac:dyDescent="0.2">
      <c r="A158" s="323"/>
    </row>
    <row r="159" spans="1:252" s="215" customFormat="1" x14ac:dyDescent="0.2">
      <c r="A159" s="323"/>
    </row>
    <row r="160" spans="1:252" s="215" customFormat="1" ht="15.75" x14ac:dyDescent="0.2">
      <c r="A160" s="470" t="s">
        <v>385</v>
      </c>
      <c r="B160" s="328"/>
      <c r="C160" s="328"/>
      <c r="D160" s="328"/>
      <c r="E160" s="328"/>
      <c r="F160" s="328"/>
      <c r="G160" s="328"/>
      <c r="H160" s="328"/>
      <c r="I160" s="328"/>
      <c r="J160" s="328"/>
      <c r="K160" s="328"/>
      <c r="L160" s="328"/>
      <c r="M160" s="328"/>
      <c r="N160" s="328"/>
      <c r="O160" s="328"/>
      <c r="P160" s="329"/>
      <c r="Q160" s="329"/>
      <c r="R160" s="329"/>
      <c r="S160" s="329"/>
      <c r="T160" s="329"/>
      <c r="U160" s="329"/>
      <c r="V160" s="329"/>
      <c r="W160" s="329"/>
      <c r="X160" s="329"/>
      <c r="Y160" s="329"/>
      <c r="Z160" s="329"/>
      <c r="AA160" s="329"/>
      <c r="AB160" s="329"/>
      <c r="AC160" s="329"/>
      <c r="AD160" s="329"/>
      <c r="AE160" s="329"/>
      <c r="AF160" s="329"/>
      <c r="AG160" s="329"/>
      <c r="AH160" s="214"/>
      <c r="AI160" s="214"/>
      <c r="AJ160" s="214"/>
      <c r="AK160" s="214"/>
      <c r="AL160" s="214"/>
      <c r="AM160" s="214"/>
      <c r="AN160" s="214"/>
      <c r="AO160" s="214"/>
      <c r="AP160" s="214"/>
      <c r="AQ160" s="214"/>
      <c r="AR160" s="214"/>
      <c r="AS160" s="214"/>
      <c r="AT160" s="214"/>
      <c r="AU160" s="214"/>
      <c r="AV160" s="214"/>
      <c r="AW160" s="214"/>
      <c r="AX160" s="214"/>
      <c r="AY160" s="214"/>
      <c r="AZ160" s="214"/>
      <c r="BA160" s="214"/>
      <c r="BB160" s="214"/>
      <c r="BC160" s="214"/>
      <c r="BD160" s="214"/>
      <c r="BE160" s="214"/>
      <c r="BF160" s="214"/>
      <c r="BG160" s="214"/>
      <c r="BH160" s="214"/>
      <c r="BI160" s="214"/>
      <c r="BJ160" s="214"/>
      <c r="BK160" s="214"/>
      <c r="BL160" s="214"/>
      <c r="BM160" s="214"/>
      <c r="BN160" s="214"/>
      <c r="BO160" s="214"/>
      <c r="BP160" s="214"/>
      <c r="BQ160" s="214"/>
      <c r="BR160" s="214"/>
      <c r="BS160" s="214"/>
      <c r="BT160" s="214"/>
      <c r="BU160" s="214"/>
      <c r="BV160" s="214"/>
      <c r="BW160" s="214"/>
      <c r="BX160" s="214"/>
      <c r="BY160" s="214"/>
      <c r="BZ160" s="214"/>
      <c r="CA160" s="214"/>
      <c r="CB160" s="214"/>
      <c r="CC160" s="214"/>
      <c r="CD160" s="214"/>
      <c r="CE160" s="214"/>
      <c r="CF160" s="214"/>
      <c r="CG160" s="214"/>
      <c r="CH160" s="214"/>
      <c r="CI160" s="214"/>
      <c r="CJ160" s="214"/>
      <c r="CK160" s="214"/>
      <c r="CL160" s="214"/>
      <c r="CM160" s="214"/>
      <c r="CN160" s="214"/>
      <c r="CO160" s="214"/>
      <c r="CP160" s="214"/>
      <c r="CQ160" s="214"/>
      <c r="CR160" s="214"/>
      <c r="CS160" s="214"/>
      <c r="CT160" s="214"/>
      <c r="CU160" s="214"/>
      <c r="CV160" s="214"/>
      <c r="CW160" s="214"/>
      <c r="CX160" s="214"/>
      <c r="CY160" s="214"/>
      <c r="CZ160" s="214"/>
      <c r="DA160" s="214"/>
      <c r="DB160" s="214"/>
      <c r="DC160" s="214"/>
      <c r="DD160" s="214"/>
      <c r="DE160" s="214"/>
      <c r="DF160" s="214"/>
      <c r="DG160" s="214"/>
      <c r="DH160" s="214"/>
      <c r="DI160" s="214"/>
      <c r="DJ160" s="214"/>
      <c r="DK160" s="214"/>
      <c r="DL160" s="214"/>
      <c r="DM160" s="214"/>
      <c r="DN160" s="214"/>
      <c r="DO160" s="214"/>
      <c r="DP160" s="214"/>
      <c r="DQ160" s="214"/>
      <c r="DR160" s="214"/>
      <c r="DS160" s="214"/>
      <c r="DT160" s="214"/>
      <c r="DU160" s="214"/>
      <c r="DV160" s="214"/>
      <c r="DW160" s="214"/>
      <c r="DX160" s="214"/>
      <c r="DY160" s="214"/>
      <c r="DZ160" s="214"/>
      <c r="EA160" s="214"/>
      <c r="EB160" s="214"/>
      <c r="EC160" s="214"/>
      <c r="ED160" s="214"/>
      <c r="EE160" s="214"/>
      <c r="EF160" s="214"/>
      <c r="EG160" s="214"/>
      <c r="EH160" s="214"/>
      <c r="EI160" s="214"/>
      <c r="EJ160" s="214"/>
      <c r="EK160" s="214"/>
      <c r="EL160" s="214"/>
      <c r="EM160" s="214"/>
      <c r="EN160" s="214"/>
      <c r="EO160" s="214"/>
      <c r="EP160" s="214"/>
      <c r="EQ160" s="214"/>
      <c r="ER160" s="214"/>
      <c r="ES160" s="214"/>
      <c r="ET160" s="214"/>
      <c r="EU160" s="214"/>
      <c r="EV160" s="214"/>
      <c r="EW160" s="214"/>
      <c r="EX160" s="214"/>
      <c r="EY160" s="214"/>
      <c r="EZ160" s="214"/>
      <c r="FA160" s="214"/>
      <c r="FB160" s="214"/>
      <c r="FC160" s="214"/>
      <c r="FD160" s="214"/>
      <c r="FE160" s="214"/>
      <c r="FF160" s="214"/>
      <c r="FG160" s="214"/>
      <c r="FH160" s="214"/>
      <c r="FI160" s="214"/>
      <c r="FJ160" s="214"/>
      <c r="FK160" s="214"/>
      <c r="FL160" s="214"/>
      <c r="FM160" s="214"/>
      <c r="FN160" s="214"/>
      <c r="FO160" s="214"/>
      <c r="FP160" s="214"/>
      <c r="FQ160" s="214"/>
      <c r="FR160" s="214"/>
      <c r="FS160" s="214"/>
      <c r="FT160" s="214"/>
      <c r="FU160" s="214"/>
      <c r="FV160" s="214"/>
      <c r="FW160" s="214"/>
      <c r="FX160" s="214"/>
      <c r="FY160" s="214"/>
      <c r="FZ160" s="214"/>
      <c r="GA160" s="214"/>
      <c r="GB160" s="214"/>
      <c r="GC160" s="214"/>
      <c r="GD160" s="214"/>
      <c r="GE160" s="214"/>
      <c r="GF160" s="214"/>
      <c r="GG160" s="214"/>
      <c r="GH160" s="214"/>
      <c r="GI160" s="214"/>
      <c r="GJ160" s="214"/>
      <c r="GK160" s="214"/>
      <c r="GL160" s="214"/>
      <c r="GM160" s="214"/>
      <c r="GN160" s="214"/>
      <c r="GO160" s="214"/>
      <c r="GP160" s="214"/>
      <c r="GQ160" s="214"/>
      <c r="GR160" s="214"/>
      <c r="GS160" s="214"/>
      <c r="GT160" s="214"/>
      <c r="GU160" s="214"/>
      <c r="GV160" s="214"/>
      <c r="GW160" s="214"/>
      <c r="GX160" s="214"/>
      <c r="GY160" s="214"/>
      <c r="GZ160" s="214"/>
      <c r="HA160" s="214"/>
      <c r="HB160" s="214"/>
      <c r="HC160" s="214"/>
      <c r="HD160" s="214"/>
      <c r="HE160" s="214"/>
      <c r="HF160" s="214"/>
      <c r="HG160" s="214"/>
      <c r="HH160" s="214"/>
      <c r="HI160" s="214"/>
      <c r="HJ160" s="214"/>
      <c r="HK160" s="214"/>
      <c r="HL160" s="214"/>
      <c r="HM160" s="214"/>
      <c r="HN160" s="214"/>
      <c r="HO160" s="214"/>
      <c r="HP160" s="214"/>
      <c r="HQ160" s="214"/>
      <c r="HR160" s="214"/>
      <c r="HS160" s="214"/>
      <c r="HT160" s="214"/>
      <c r="HU160" s="214"/>
      <c r="HV160" s="214"/>
      <c r="HW160" s="214"/>
      <c r="HX160" s="214"/>
      <c r="HY160" s="214"/>
      <c r="HZ160" s="214"/>
      <c r="IA160" s="214"/>
      <c r="IB160" s="214"/>
      <c r="IC160" s="214"/>
      <c r="ID160" s="214"/>
      <c r="IE160" s="214"/>
      <c r="IF160" s="214"/>
      <c r="IG160" s="214"/>
      <c r="IH160" s="214"/>
      <c r="II160" s="214"/>
      <c r="IJ160" s="214"/>
      <c r="IK160" s="214"/>
      <c r="IL160" s="214"/>
      <c r="IM160" s="214"/>
      <c r="IN160" s="214"/>
      <c r="IO160" s="214"/>
      <c r="IP160" s="214"/>
      <c r="IQ160" s="214"/>
      <c r="IR160" s="214"/>
    </row>
    <row r="161" spans="1:33" s="215" customFormat="1" x14ac:dyDescent="0.2">
      <c r="A161" s="344"/>
      <c r="B161" s="320"/>
      <c r="C161" s="320"/>
      <c r="D161" s="320"/>
      <c r="E161" s="320"/>
      <c r="G161" s="320" t="s">
        <v>25</v>
      </c>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row>
    <row r="162" spans="1:33" s="215" customFormat="1" x14ac:dyDescent="0.2">
      <c r="A162" s="344"/>
      <c r="B162" s="339">
        <f>Aprekini!B5</f>
        <v>2012</v>
      </c>
      <c r="C162" s="339">
        <f t="shared" ref="C162:AG162" si="69">B162+1</f>
        <v>2013</v>
      </c>
      <c r="D162" s="339">
        <f t="shared" si="69"/>
        <v>2014</v>
      </c>
      <c r="E162" s="339">
        <f t="shared" si="69"/>
        <v>2015</v>
      </c>
      <c r="F162" s="339">
        <f t="shared" si="69"/>
        <v>2016</v>
      </c>
      <c r="G162" s="339">
        <f t="shared" si="69"/>
        <v>2017</v>
      </c>
      <c r="H162" s="339">
        <f t="shared" si="69"/>
        <v>2018</v>
      </c>
      <c r="I162" s="339">
        <f t="shared" si="69"/>
        <v>2019</v>
      </c>
      <c r="J162" s="339">
        <f t="shared" si="69"/>
        <v>2020</v>
      </c>
      <c r="K162" s="339">
        <f t="shared" si="69"/>
        <v>2021</v>
      </c>
      <c r="L162" s="339">
        <f t="shared" si="69"/>
        <v>2022</v>
      </c>
      <c r="M162" s="339">
        <f t="shared" si="69"/>
        <v>2023</v>
      </c>
      <c r="N162" s="339">
        <f t="shared" si="69"/>
        <v>2024</v>
      </c>
      <c r="O162" s="339">
        <f t="shared" si="69"/>
        <v>2025</v>
      </c>
      <c r="P162" s="339">
        <f t="shared" si="69"/>
        <v>2026</v>
      </c>
      <c r="Q162" s="339">
        <f t="shared" si="69"/>
        <v>2027</v>
      </c>
      <c r="R162" s="339">
        <f t="shared" si="69"/>
        <v>2028</v>
      </c>
      <c r="S162" s="339">
        <f t="shared" si="69"/>
        <v>2029</v>
      </c>
      <c r="T162" s="339">
        <f t="shared" si="69"/>
        <v>2030</v>
      </c>
      <c r="U162" s="334">
        <f t="shared" si="69"/>
        <v>2031</v>
      </c>
      <c r="V162" s="334">
        <f t="shared" si="69"/>
        <v>2032</v>
      </c>
      <c r="W162" s="334">
        <f t="shared" si="69"/>
        <v>2033</v>
      </c>
      <c r="X162" s="334">
        <f t="shared" si="69"/>
        <v>2034</v>
      </c>
      <c r="Y162" s="334">
        <f t="shared" si="69"/>
        <v>2035</v>
      </c>
      <c r="Z162" s="334">
        <f t="shared" si="69"/>
        <v>2036</v>
      </c>
      <c r="AA162" s="334">
        <f t="shared" si="69"/>
        <v>2037</v>
      </c>
      <c r="AB162" s="334">
        <f t="shared" si="69"/>
        <v>2038</v>
      </c>
      <c r="AC162" s="334">
        <f t="shared" si="69"/>
        <v>2039</v>
      </c>
      <c r="AD162" s="334">
        <f t="shared" si="69"/>
        <v>2040</v>
      </c>
      <c r="AE162" s="334">
        <f t="shared" si="69"/>
        <v>2041</v>
      </c>
      <c r="AF162" s="334">
        <f t="shared" si="69"/>
        <v>2042</v>
      </c>
      <c r="AG162" s="334">
        <f t="shared" si="69"/>
        <v>2043</v>
      </c>
    </row>
    <row r="163" spans="1:33" s="215" customFormat="1" x14ac:dyDescent="0.2">
      <c r="A163" s="358" t="s">
        <v>122</v>
      </c>
      <c r="B163" s="348">
        <f>Aprekini!B153</f>
        <v>5999.9999999999991</v>
      </c>
      <c r="C163" s="348">
        <f>Aprekini!C153</f>
        <v>248727</v>
      </c>
      <c r="D163" s="348">
        <f>Aprekini!D153</f>
        <v>54964</v>
      </c>
      <c r="E163" s="348">
        <f>Aprekini!E153</f>
        <v>0</v>
      </c>
      <c r="F163" s="348">
        <f>Aprekini!F153</f>
        <v>0</v>
      </c>
      <c r="G163" s="348">
        <f>Aprekini!G153</f>
        <v>0</v>
      </c>
      <c r="H163" s="348">
        <f>Aprekini!H153</f>
        <v>0</v>
      </c>
      <c r="I163" s="348">
        <f>Aprekini!I153</f>
        <v>0</v>
      </c>
      <c r="J163" s="348">
        <f>Aprekini!J153</f>
        <v>0</v>
      </c>
      <c r="K163" s="348">
        <f>Aprekini!K153</f>
        <v>0</v>
      </c>
      <c r="L163" s="348">
        <f>Aprekini!L153</f>
        <v>0</v>
      </c>
      <c r="M163" s="348">
        <f>Aprekini!M153</f>
        <v>0</v>
      </c>
      <c r="N163" s="348">
        <f>Aprekini!N153</f>
        <v>0</v>
      </c>
      <c r="O163" s="348">
        <f>Aprekini!O153</f>
        <v>0</v>
      </c>
      <c r="P163" s="348">
        <f>Aprekini!P153</f>
        <v>0</v>
      </c>
      <c r="Q163" s="348">
        <f>Aprekini!Q153</f>
        <v>0</v>
      </c>
      <c r="R163" s="348">
        <f>Aprekini!R153</f>
        <v>0</v>
      </c>
      <c r="S163" s="348">
        <f>Aprekini!S153</f>
        <v>0</v>
      </c>
      <c r="T163" s="348">
        <f>Aprekini!T153</f>
        <v>0</v>
      </c>
      <c r="U163" s="348">
        <f>Aprekini!U153</f>
        <v>0</v>
      </c>
      <c r="V163" s="348">
        <f>Aprekini!V153</f>
        <v>0</v>
      </c>
      <c r="W163" s="348">
        <f>Aprekini!W153</f>
        <v>0</v>
      </c>
      <c r="X163" s="348">
        <f>Aprekini!X153</f>
        <v>0</v>
      </c>
      <c r="Y163" s="348">
        <f>Aprekini!Y153</f>
        <v>0</v>
      </c>
      <c r="Z163" s="348">
        <f>Aprekini!Z153</f>
        <v>0</v>
      </c>
      <c r="AA163" s="348">
        <f>Aprekini!AA153</f>
        <v>0</v>
      </c>
      <c r="AB163" s="348">
        <f>Aprekini!AB153</f>
        <v>0</v>
      </c>
      <c r="AC163" s="348">
        <f>Aprekini!AC153</f>
        <v>0</v>
      </c>
      <c r="AD163" s="348">
        <f>Aprekini!AD153</f>
        <v>0</v>
      </c>
      <c r="AE163" s="348">
        <f>Aprekini!AE153</f>
        <v>0</v>
      </c>
      <c r="AF163" s="348">
        <f>Aprekini!AF153</f>
        <v>0</v>
      </c>
      <c r="AG163" s="348">
        <f>Aprekini!AG153</f>
        <v>0</v>
      </c>
    </row>
    <row r="164" spans="1:33" s="215" customFormat="1" x14ac:dyDescent="0.2">
      <c r="A164" s="212" t="s">
        <v>179</v>
      </c>
      <c r="B164" s="213">
        <f>'Saimnieciskas pamatdarbibas NP'!B74</f>
        <v>25138.949999999997</v>
      </c>
      <c r="C164" s="213">
        <f>'Saimnieciskas pamatdarbibas NP'!C74</f>
        <v>29468.321499999998</v>
      </c>
      <c r="D164" s="213">
        <f>'Saimnieciskas pamatdarbibas NP'!D74</f>
        <v>31498.93</v>
      </c>
      <c r="E164" s="213">
        <f>'Saimnieciskas pamatdarbibas NP'!E74</f>
        <v>37637.487000000001</v>
      </c>
      <c r="F164" s="213">
        <f>'Saimnieciskas pamatdarbibas NP'!F74</f>
        <v>38358.805500000002</v>
      </c>
      <c r="G164" s="213">
        <f>'Saimnieciskas pamatdarbibas NP'!G74</f>
        <v>38678.734500000006</v>
      </c>
      <c r="H164" s="213">
        <f>'Saimnieciskas pamatdarbibas NP'!H74</f>
        <v>39038.900999999998</v>
      </c>
      <c r="I164" s="213">
        <f>'Saimnieciskas pamatdarbibas NP'!I74</f>
        <v>39519.78</v>
      </c>
      <c r="J164" s="213">
        <f>'Saimnieciskas pamatdarbibas NP'!J74</f>
        <v>40000.659</v>
      </c>
      <c r="K164" s="213">
        <f>'Saimnieciskas pamatdarbibas NP'!K74</f>
        <v>40481.538</v>
      </c>
      <c r="L164" s="213">
        <f>'Saimnieciskas pamatdarbibas NP'!L74</f>
        <v>41526.399000000005</v>
      </c>
      <c r="M164" s="213">
        <f>'Saimnieciskas pamatdarbibas NP'!M74</f>
        <v>42007.278000000006</v>
      </c>
      <c r="N164" s="213">
        <f>'Saimnieciskas pamatdarbibas NP'!N74</f>
        <v>42327.206999999995</v>
      </c>
      <c r="O164" s="213">
        <f>'Saimnieciskas pamatdarbibas NP'!O74</f>
        <v>42688.358999999982</v>
      </c>
      <c r="P164" s="213">
        <f>'Saimnieciskas pamatdarbibas NP'!P74</f>
        <v>43128.014999999999</v>
      </c>
      <c r="Q164" s="213">
        <f>'Saimnieciskas pamatdarbibas NP'!Q74</f>
        <v>43809.095999999998</v>
      </c>
      <c r="R164" s="213">
        <f>'Saimnieciskas pamatdarbibas NP'!R74</f>
        <v>44490.505499999999</v>
      </c>
      <c r="S164" s="213">
        <f>'Saimnieciskas pamatdarbibas NP'!S74</f>
        <v>44889.923999999999</v>
      </c>
      <c r="T164" s="213">
        <f>'Saimnieciskas pamatdarbibas NP'!T74</f>
        <v>44929.832999999999</v>
      </c>
      <c r="U164" s="213">
        <f>'Saimnieciskas pamatdarbibas NP'!U74</f>
        <v>45571.662000000004</v>
      </c>
      <c r="V164" s="213">
        <f>'Saimnieciskas pamatdarbibas NP'!V74</f>
        <v>46373.127</v>
      </c>
      <c r="W164" s="213">
        <f>'Saimnieciskas pamatdarbibas NP'!W74</f>
        <v>47214.8295</v>
      </c>
      <c r="X164" s="213">
        <f>'Saimnieciskas pamatdarbibas NP'!X74</f>
        <v>48056.532000000007</v>
      </c>
      <c r="Y164" s="213">
        <f>'Saimnieciskas pamatdarbibas NP'!Y74</f>
        <v>48938.143499999998</v>
      </c>
      <c r="Z164" s="213">
        <f>'Saimnieciskas pamatdarbibas NP'!Z74</f>
        <v>49819.755000000005</v>
      </c>
      <c r="AA164" s="213">
        <f>'Saimnieciskas pamatdarbibas NP'!AA74</f>
        <v>50701.366499999996</v>
      </c>
      <c r="AB164" s="213">
        <f>'Saimnieciskas pamatdarbibas NP'!AB74</f>
        <v>51623.215499999991</v>
      </c>
      <c r="AC164" s="213">
        <f>'Saimnieciskas pamatdarbibas NP'!AC74</f>
        <v>52464.918000000005</v>
      </c>
      <c r="AD164" s="213">
        <f>'Saimnieciskas pamatdarbibas NP'!AD74</f>
        <v>53346.529499999997</v>
      </c>
      <c r="AE164" s="213">
        <f>'Saimnieciskas pamatdarbibas NP'!AE74</f>
        <v>54228.140999999989</v>
      </c>
      <c r="AF164" s="213">
        <f>'Saimnieciskas pamatdarbibas NP'!AF74</f>
        <v>55109.752500000002</v>
      </c>
      <c r="AG164" s="213">
        <f>'Saimnieciskas pamatdarbibas NP'!AG74</f>
        <v>56191.894500000002</v>
      </c>
    </row>
    <row r="165" spans="1:33" s="215" customFormat="1" x14ac:dyDescent="0.2">
      <c r="A165" s="336" t="s">
        <v>239</v>
      </c>
      <c r="B165" s="337">
        <f t="shared" ref="B165:AG165" si="70">SUM(B163:B164)</f>
        <v>31138.949999999997</v>
      </c>
      <c r="C165" s="337">
        <f t="shared" si="70"/>
        <v>278195.32150000002</v>
      </c>
      <c r="D165" s="337">
        <f t="shared" si="70"/>
        <v>86462.93</v>
      </c>
      <c r="E165" s="337">
        <f t="shared" si="70"/>
        <v>37637.487000000001</v>
      </c>
      <c r="F165" s="337">
        <f t="shared" si="70"/>
        <v>38358.805500000002</v>
      </c>
      <c r="G165" s="337">
        <f t="shared" si="70"/>
        <v>38678.734500000006</v>
      </c>
      <c r="H165" s="337">
        <f t="shared" si="70"/>
        <v>39038.900999999998</v>
      </c>
      <c r="I165" s="337">
        <f t="shared" si="70"/>
        <v>39519.78</v>
      </c>
      <c r="J165" s="337">
        <f t="shared" si="70"/>
        <v>40000.659</v>
      </c>
      <c r="K165" s="337">
        <f t="shared" si="70"/>
        <v>40481.538</v>
      </c>
      <c r="L165" s="337">
        <f t="shared" si="70"/>
        <v>41526.399000000005</v>
      </c>
      <c r="M165" s="337">
        <f t="shared" si="70"/>
        <v>42007.278000000006</v>
      </c>
      <c r="N165" s="337">
        <f t="shared" si="70"/>
        <v>42327.206999999995</v>
      </c>
      <c r="O165" s="337">
        <f t="shared" si="70"/>
        <v>42688.358999999982</v>
      </c>
      <c r="P165" s="337">
        <f t="shared" si="70"/>
        <v>43128.014999999999</v>
      </c>
      <c r="Q165" s="337">
        <f t="shared" si="70"/>
        <v>43809.095999999998</v>
      </c>
      <c r="R165" s="337">
        <f t="shared" si="70"/>
        <v>44490.505499999999</v>
      </c>
      <c r="S165" s="337">
        <f t="shared" si="70"/>
        <v>44889.923999999999</v>
      </c>
      <c r="T165" s="337">
        <f t="shared" si="70"/>
        <v>44929.832999999999</v>
      </c>
      <c r="U165" s="337">
        <f t="shared" si="70"/>
        <v>45571.662000000004</v>
      </c>
      <c r="V165" s="337">
        <f t="shared" si="70"/>
        <v>46373.127</v>
      </c>
      <c r="W165" s="337">
        <f t="shared" si="70"/>
        <v>47214.8295</v>
      </c>
      <c r="X165" s="337">
        <f t="shared" si="70"/>
        <v>48056.532000000007</v>
      </c>
      <c r="Y165" s="337">
        <f t="shared" si="70"/>
        <v>48938.143499999998</v>
      </c>
      <c r="Z165" s="337">
        <f t="shared" si="70"/>
        <v>49819.755000000005</v>
      </c>
      <c r="AA165" s="337">
        <f t="shared" si="70"/>
        <v>50701.366499999996</v>
      </c>
      <c r="AB165" s="337">
        <f t="shared" si="70"/>
        <v>51623.215499999991</v>
      </c>
      <c r="AC165" s="337">
        <f t="shared" si="70"/>
        <v>52464.918000000005</v>
      </c>
      <c r="AD165" s="337">
        <f t="shared" si="70"/>
        <v>53346.529499999997</v>
      </c>
      <c r="AE165" s="337">
        <f t="shared" si="70"/>
        <v>54228.140999999989</v>
      </c>
      <c r="AF165" s="337">
        <f t="shared" si="70"/>
        <v>55109.752500000002</v>
      </c>
      <c r="AG165" s="337">
        <f t="shared" si="70"/>
        <v>56191.894500000002</v>
      </c>
    </row>
    <row r="166" spans="1:33" s="215" customFormat="1" x14ac:dyDescent="0.2">
      <c r="A166" s="212" t="s">
        <v>170</v>
      </c>
      <c r="B166" s="213">
        <f>'Saimnieciskas pamatdarbibas NP'!B65</f>
        <v>21738.815000000002</v>
      </c>
      <c r="C166" s="213">
        <f>'Saimnieciskas pamatdarbibas NP'!C65</f>
        <v>22239.979449999999</v>
      </c>
      <c r="D166" s="213">
        <f>'Saimnieciskas pamatdarbibas NP'!D65</f>
        <v>24661.143899999999</v>
      </c>
      <c r="E166" s="213">
        <f>'Saimnieciskas pamatdarbibas NP'!E65</f>
        <v>28686.696500000002</v>
      </c>
      <c r="F166" s="213">
        <f>'Saimnieciskas pamatdarbibas NP'!F65</f>
        <v>29557.712800000001</v>
      </c>
      <c r="G166" s="213">
        <f>'Saimnieciskas pamatdarbibas NP'!G65</f>
        <v>30100.049099999997</v>
      </c>
      <c r="H166" s="213">
        <f>'Saimnieciskas pamatdarbibas NP'!H65</f>
        <v>30708.773549999998</v>
      </c>
      <c r="I166" s="213">
        <f>'Saimnieciskas pamatdarbibas NP'!I65</f>
        <v>31317.498</v>
      </c>
      <c r="J166" s="213">
        <f>'Saimnieciskas pamatdarbibas NP'!J65</f>
        <v>31926.222450000001</v>
      </c>
      <c r="K166" s="213">
        <f>'Saimnieciskas pamatdarbibas NP'!K65</f>
        <v>32534.946900000003</v>
      </c>
      <c r="L166" s="213">
        <f>'Saimnieciskas pamatdarbibas NP'!L65</f>
        <v>33143.671349999997</v>
      </c>
      <c r="M166" s="213">
        <f>'Saimnieciskas pamatdarbibas NP'!M65</f>
        <v>33752.395799999998</v>
      </c>
      <c r="N166" s="213">
        <f>'Saimnieciskas pamatdarbibas NP'!N65</f>
        <v>34361.12025</v>
      </c>
      <c r="O166" s="213">
        <f>'Saimnieciskas pamatdarbibas NP'!O65</f>
        <v>34972.844700000001</v>
      </c>
      <c r="P166" s="213">
        <f>'Saimnieciskas pamatdarbibas NP'!P65</f>
        <v>35786.349150000002</v>
      </c>
      <c r="Q166" s="213">
        <f>'Saimnieciskas pamatdarbibas NP'!Q65</f>
        <v>36599.853600000002</v>
      </c>
      <c r="R166" s="213">
        <f>'Saimnieciskas pamatdarbibas NP'!R65</f>
        <v>37413.358050000003</v>
      </c>
      <c r="S166" s="213">
        <f>'Saimnieciskas pamatdarbibas NP'!S65</f>
        <v>38226.862500000003</v>
      </c>
      <c r="T166" s="213">
        <f>'Saimnieciskas pamatdarbibas NP'!T65</f>
        <v>39040.366949999996</v>
      </c>
      <c r="U166" s="213">
        <f>'Saimnieciskas pamatdarbibas NP'!U65</f>
        <v>39853.871400000004</v>
      </c>
      <c r="V166" s="213">
        <f>'Saimnieciskas pamatdarbibas NP'!V65</f>
        <v>40667.375849999997</v>
      </c>
      <c r="W166" s="213">
        <f>'Saimnieciskas pamatdarbibas NP'!W65</f>
        <v>41480.880300000004</v>
      </c>
      <c r="X166" s="213">
        <f>'Saimnieciskas pamatdarbibas NP'!X65</f>
        <v>42360.772899999996</v>
      </c>
      <c r="Y166" s="213">
        <f>'Saimnieciskas pamatdarbibas NP'!Y65</f>
        <v>43240.665500000003</v>
      </c>
      <c r="Z166" s="213">
        <f>'Saimnieciskas pamatdarbibas NP'!Z65</f>
        <v>44120.558100000002</v>
      </c>
      <c r="AA166" s="213">
        <f>'Saimnieciskas pamatdarbibas NP'!AA65</f>
        <v>45000.450700000001</v>
      </c>
      <c r="AB166" s="213">
        <f>'Saimnieciskas pamatdarbibas NP'!AB65</f>
        <v>45880.343299999993</v>
      </c>
      <c r="AC166" s="213">
        <f>'Saimnieciskas pamatdarbibas NP'!AC65</f>
        <v>46760.2359</v>
      </c>
      <c r="AD166" s="213">
        <f>'Saimnieciskas pamatdarbibas NP'!AD65</f>
        <v>47640.128500000006</v>
      </c>
      <c r="AE166" s="213">
        <f>'Saimnieciskas pamatdarbibas NP'!AE65</f>
        <v>48520.021099999998</v>
      </c>
      <c r="AF166" s="213">
        <f>'Saimnieciskas pamatdarbibas NP'!AF65</f>
        <v>49402.913699999997</v>
      </c>
      <c r="AG166" s="213">
        <f>'Saimnieciskas pamatdarbibas NP'!AG65</f>
        <v>50487.586300000003</v>
      </c>
    </row>
    <row r="167" spans="1:33" s="215" customFormat="1" x14ac:dyDescent="0.2">
      <c r="A167" s="212" t="s">
        <v>240</v>
      </c>
      <c r="B167" s="213">
        <f>Aprekini!B140</f>
        <v>6000</v>
      </c>
      <c r="C167" s="213">
        <f>Aprekini!C140</f>
        <v>248727</v>
      </c>
      <c r="D167" s="213">
        <f>Aprekini!D140</f>
        <v>54964</v>
      </c>
      <c r="E167" s="213">
        <f>Aprekini!E140</f>
        <v>0</v>
      </c>
      <c r="F167" s="213">
        <f>Aprekini!F140</f>
        <v>0</v>
      </c>
      <c r="G167" s="213">
        <f>Aprekini!G140</f>
        <v>0</v>
      </c>
      <c r="H167" s="213">
        <f>Aprekini!H140</f>
        <v>0</v>
      </c>
      <c r="I167" s="213">
        <f>Aprekini!I140</f>
        <v>0</v>
      </c>
      <c r="J167" s="213">
        <f>Aprekini!J140</f>
        <v>0</v>
      </c>
      <c r="K167" s="213">
        <f>Aprekini!K140</f>
        <v>0</v>
      </c>
      <c r="L167" s="213">
        <f>Aprekini!L140</f>
        <v>0</v>
      </c>
      <c r="M167" s="213">
        <f>Aprekini!M140</f>
        <v>0</v>
      </c>
      <c r="N167" s="213">
        <f>Aprekini!N140</f>
        <v>0</v>
      </c>
      <c r="O167" s="213">
        <f>Aprekini!O140</f>
        <v>0</v>
      </c>
      <c r="P167" s="213">
        <f>Aprekini!P140</f>
        <v>0</v>
      </c>
      <c r="Q167" s="213">
        <f>Aprekini!Q140</f>
        <v>0</v>
      </c>
      <c r="R167" s="213">
        <f>Aprekini!R140</f>
        <v>0</v>
      </c>
      <c r="S167" s="213">
        <f>Aprekini!S140</f>
        <v>0</v>
      </c>
      <c r="T167" s="213">
        <f>Aprekini!T140</f>
        <v>0</v>
      </c>
      <c r="U167" s="213">
        <f>Aprekini!U140</f>
        <v>0</v>
      </c>
      <c r="V167" s="213">
        <f>Aprekini!V140</f>
        <v>0</v>
      </c>
      <c r="W167" s="213">
        <f>Aprekini!W140</f>
        <v>0</v>
      </c>
      <c r="X167" s="213">
        <f>Aprekini!X140</f>
        <v>0</v>
      </c>
      <c r="Y167" s="213">
        <f>Aprekini!Y140</f>
        <v>0</v>
      </c>
      <c r="Z167" s="213">
        <f>Aprekini!Z140</f>
        <v>0</v>
      </c>
      <c r="AA167" s="213">
        <f>Aprekini!AA140</f>
        <v>0</v>
      </c>
      <c r="AB167" s="213">
        <f>Aprekini!AB140</f>
        <v>0</v>
      </c>
      <c r="AC167" s="213">
        <f>Aprekini!AC140</f>
        <v>0</v>
      </c>
      <c r="AD167" s="213">
        <f>Aprekini!AD140</f>
        <v>0</v>
      </c>
      <c r="AE167" s="213">
        <f>Aprekini!AE140</f>
        <v>0</v>
      </c>
      <c r="AF167" s="213">
        <f>Aprekini!AF140</f>
        <v>0</v>
      </c>
      <c r="AG167" s="213">
        <f>Aprekini!AG140</f>
        <v>0</v>
      </c>
    </row>
    <row r="168" spans="1:33" s="215" customFormat="1" x14ac:dyDescent="0.2">
      <c r="A168" s="212" t="s">
        <v>241</v>
      </c>
      <c r="B168" s="213">
        <f>Aprekini!B252</f>
        <v>35.549999999999997</v>
      </c>
      <c r="C168" s="213">
        <f>Aprekini!C252</f>
        <v>1509.2574750000001</v>
      </c>
      <c r="D168" s="213">
        <f>Aprekini!D252</f>
        <v>1834.919175</v>
      </c>
      <c r="E168" s="213">
        <f>Aprekini!E252</f>
        <v>1834.919175</v>
      </c>
      <c r="F168" s="213">
        <f>Aprekini!F252</f>
        <v>1712.59123</v>
      </c>
      <c r="G168" s="213">
        <f>Aprekini!G252</f>
        <v>1590.2632849999998</v>
      </c>
      <c r="H168" s="213">
        <f>Aprekini!H252</f>
        <v>1467.9353399999998</v>
      </c>
      <c r="I168" s="213">
        <f>Aprekini!I252</f>
        <v>1345.6073949999995</v>
      </c>
      <c r="J168" s="213">
        <f>Aprekini!J252</f>
        <v>1223.2794499999995</v>
      </c>
      <c r="K168" s="213">
        <f>Aprekini!K252</f>
        <v>1100.9515049999995</v>
      </c>
      <c r="L168" s="213">
        <f>Aprekini!L252</f>
        <v>978.62355999999954</v>
      </c>
      <c r="M168" s="213">
        <f>Aprekini!M252</f>
        <v>856.29561499999954</v>
      </c>
      <c r="N168" s="213">
        <f>Aprekini!N252</f>
        <v>733.96766999999954</v>
      </c>
      <c r="O168" s="213">
        <f>Aprekini!O252</f>
        <v>611.63972499999954</v>
      </c>
      <c r="P168" s="213">
        <f>Aprekini!P252</f>
        <v>489.31177999999954</v>
      </c>
      <c r="Q168" s="213">
        <f>Aprekini!Q252</f>
        <v>366.98383499999954</v>
      </c>
      <c r="R168" s="213">
        <f>Aprekini!R252</f>
        <v>244.65588999999957</v>
      </c>
      <c r="S168" s="213">
        <f>Aprekini!S252</f>
        <v>122.32794499999954</v>
      </c>
      <c r="T168" s="213">
        <f>Aprekini!T252</f>
        <v>-4.6702552936039861E-13</v>
      </c>
      <c r="U168" s="213">
        <f>Aprekini!U252</f>
        <v>-4.6702552936039861E-13</v>
      </c>
      <c r="V168" s="213">
        <f>Aprekini!V252</f>
        <v>-4.6702552936039861E-13</v>
      </c>
      <c r="W168" s="213">
        <f>Aprekini!W252</f>
        <v>-4.6702552936039861E-13</v>
      </c>
      <c r="X168" s="213">
        <f>Aprekini!X252</f>
        <v>-4.6702552936039861E-13</v>
      </c>
      <c r="Y168" s="213">
        <f>Aprekini!Y252</f>
        <v>-4.6702552936039861E-13</v>
      </c>
      <c r="Z168" s="213">
        <f>Aprekini!Z252</f>
        <v>-4.6702552936039861E-13</v>
      </c>
      <c r="AA168" s="213">
        <f>Aprekini!AA252</f>
        <v>-4.6702552936039861E-13</v>
      </c>
      <c r="AB168" s="213">
        <f>Aprekini!AB252</f>
        <v>-4.6702552936039861E-13</v>
      </c>
      <c r="AC168" s="213">
        <f>Aprekini!AC252</f>
        <v>-4.6702552936039861E-13</v>
      </c>
      <c r="AD168" s="213">
        <f>Aprekini!AD252</f>
        <v>-4.6702552936039861E-13</v>
      </c>
      <c r="AE168" s="213">
        <f>Aprekini!AE252</f>
        <v>-4.6702552936039861E-13</v>
      </c>
      <c r="AF168" s="213">
        <f>Aprekini!AF252</f>
        <v>-4.6702552936039861E-13</v>
      </c>
      <c r="AG168" s="213">
        <f>Aprekini!AG252</f>
        <v>-4.6702552936039861E-13</v>
      </c>
    </row>
    <row r="169" spans="1:33" s="215" customFormat="1" x14ac:dyDescent="0.2">
      <c r="A169" s="212" t="s">
        <v>242</v>
      </c>
      <c r="B169" s="213">
        <f>Aprekini!B261</f>
        <v>0</v>
      </c>
      <c r="C169" s="213">
        <f>Aprekini!C261</f>
        <v>0</v>
      </c>
      <c r="D169" s="213">
        <f>Aprekini!D261</f>
        <v>0</v>
      </c>
      <c r="E169" s="213">
        <f>Aprekini!E261</f>
        <v>0</v>
      </c>
      <c r="F169" s="213">
        <f>Aprekini!F261</f>
        <v>0</v>
      </c>
      <c r="G169" s="213">
        <f>Aprekini!G261</f>
        <v>0</v>
      </c>
      <c r="H169" s="213">
        <f>Aprekini!H261</f>
        <v>0</v>
      </c>
      <c r="I169" s="213">
        <f>Aprekini!I261</f>
        <v>0</v>
      </c>
      <c r="J169" s="213">
        <f>Aprekini!J261</f>
        <v>0</v>
      </c>
      <c r="K169" s="213">
        <f>Aprekini!K261</f>
        <v>0</v>
      </c>
      <c r="L169" s="213">
        <f>Aprekini!L261</f>
        <v>0</v>
      </c>
      <c r="M169" s="213">
        <f>Aprekini!M261</f>
        <v>0</v>
      </c>
      <c r="N169" s="213">
        <f>Aprekini!N261</f>
        <v>0</v>
      </c>
      <c r="O169" s="213">
        <f>Aprekini!O261</f>
        <v>0</v>
      </c>
      <c r="P169" s="213">
        <f>Aprekini!P261</f>
        <v>0</v>
      </c>
      <c r="Q169" s="213">
        <f>Aprekini!Q261</f>
        <v>0</v>
      </c>
      <c r="R169" s="213">
        <f>Aprekini!R261</f>
        <v>0</v>
      </c>
      <c r="S169" s="213">
        <f>Aprekini!S261</f>
        <v>0</v>
      </c>
      <c r="T169" s="213">
        <f>Aprekini!T261</f>
        <v>0</v>
      </c>
      <c r="U169" s="213">
        <f>Aprekini!U261</f>
        <v>0</v>
      </c>
      <c r="V169" s="213">
        <f>Aprekini!V261</f>
        <v>0</v>
      </c>
      <c r="W169" s="213">
        <f>Aprekini!W261</f>
        <v>0</v>
      </c>
      <c r="X169" s="213">
        <f>Aprekini!X261</f>
        <v>0</v>
      </c>
      <c r="Y169" s="213">
        <f>Aprekini!Y261</f>
        <v>0</v>
      </c>
      <c r="Z169" s="213">
        <f>Aprekini!Z261</f>
        <v>0</v>
      </c>
      <c r="AA169" s="213">
        <f>Aprekini!AA261</f>
        <v>0</v>
      </c>
      <c r="AB169" s="213">
        <f>Aprekini!AB261</f>
        <v>0</v>
      </c>
      <c r="AC169" s="213">
        <f>Aprekini!AC261</f>
        <v>0</v>
      </c>
      <c r="AD169" s="213">
        <f>Aprekini!AD261</f>
        <v>0</v>
      </c>
      <c r="AE169" s="213">
        <f>Aprekini!AE261</f>
        <v>0</v>
      </c>
      <c r="AF169" s="213">
        <f>Aprekini!AF261</f>
        <v>0</v>
      </c>
      <c r="AG169" s="213">
        <f>Aprekini!AG261</f>
        <v>0</v>
      </c>
    </row>
    <row r="170" spans="1:33" s="215" customFormat="1" x14ac:dyDescent="0.2">
      <c r="A170" s="212" t="s">
        <v>243</v>
      </c>
      <c r="B170" s="213">
        <f>Aprekini!B253</f>
        <v>0</v>
      </c>
      <c r="C170" s="213">
        <f>Aprekini!C253</f>
        <v>0</v>
      </c>
      <c r="D170" s="213">
        <f>Aprekini!D253</f>
        <v>0</v>
      </c>
      <c r="E170" s="213">
        <f>Aprekini!E253</f>
        <v>3096.9100000000003</v>
      </c>
      <c r="F170" s="213">
        <f>Aprekini!F253</f>
        <v>3096.9100000000003</v>
      </c>
      <c r="G170" s="213">
        <f>Aprekini!G253</f>
        <v>3096.9100000000003</v>
      </c>
      <c r="H170" s="213">
        <f>Aprekini!H253</f>
        <v>3096.9100000000003</v>
      </c>
      <c r="I170" s="213">
        <f>Aprekini!I253</f>
        <v>3096.9100000000003</v>
      </c>
      <c r="J170" s="213">
        <f>Aprekini!J253</f>
        <v>3096.9100000000003</v>
      </c>
      <c r="K170" s="213">
        <f>Aprekini!K253</f>
        <v>3096.9100000000003</v>
      </c>
      <c r="L170" s="213">
        <f>Aprekini!L253</f>
        <v>3096.9100000000003</v>
      </c>
      <c r="M170" s="213">
        <f>Aprekini!M253</f>
        <v>3096.9100000000003</v>
      </c>
      <c r="N170" s="213">
        <f>Aprekini!N253</f>
        <v>3096.9100000000003</v>
      </c>
      <c r="O170" s="213">
        <f>Aprekini!O253</f>
        <v>3096.9100000000003</v>
      </c>
      <c r="P170" s="213">
        <f>Aprekini!P253</f>
        <v>3096.9100000000003</v>
      </c>
      <c r="Q170" s="213">
        <f>Aprekini!Q253</f>
        <v>3096.9100000000003</v>
      </c>
      <c r="R170" s="213">
        <f>Aprekini!R253</f>
        <v>3096.9100000000003</v>
      </c>
      <c r="S170" s="213">
        <f>Aprekini!S253</f>
        <v>3096.9100000000003</v>
      </c>
      <c r="T170" s="213">
        <f>Aprekini!T253</f>
        <v>0</v>
      </c>
      <c r="U170" s="213">
        <f>Aprekini!U253</f>
        <v>0</v>
      </c>
      <c r="V170" s="213">
        <f>Aprekini!V253</f>
        <v>0</v>
      </c>
      <c r="W170" s="213">
        <f>Aprekini!W253</f>
        <v>0</v>
      </c>
      <c r="X170" s="213">
        <f>Aprekini!X253</f>
        <v>0</v>
      </c>
      <c r="Y170" s="213">
        <f>Aprekini!Y253</f>
        <v>0</v>
      </c>
      <c r="Z170" s="213">
        <f>Aprekini!Z253</f>
        <v>0</v>
      </c>
      <c r="AA170" s="213">
        <f>Aprekini!AA253</f>
        <v>0</v>
      </c>
      <c r="AB170" s="213">
        <f>Aprekini!AB253</f>
        <v>0</v>
      </c>
      <c r="AC170" s="213">
        <f>Aprekini!AC253</f>
        <v>0</v>
      </c>
      <c r="AD170" s="213">
        <f>Aprekini!AD253</f>
        <v>0</v>
      </c>
      <c r="AE170" s="213">
        <f>Aprekini!AE253</f>
        <v>0</v>
      </c>
      <c r="AF170" s="213">
        <f>Aprekini!AF253</f>
        <v>0</v>
      </c>
      <c r="AG170" s="213">
        <f>Aprekini!AG253</f>
        <v>0</v>
      </c>
    </row>
    <row r="171" spans="1:33" s="215" customFormat="1" x14ac:dyDescent="0.2">
      <c r="A171" s="212" t="s">
        <v>244</v>
      </c>
      <c r="B171" s="213">
        <f>Aprekini!B262</f>
        <v>0</v>
      </c>
      <c r="C171" s="213">
        <f>Aprekini!C262</f>
        <v>0</v>
      </c>
      <c r="D171" s="213">
        <f>Aprekini!D262</f>
        <v>0</v>
      </c>
      <c r="E171" s="213">
        <f>Aprekini!E262</f>
        <v>0</v>
      </c>
      <c r="F171" s="213">
        <f>Aprekini!F262</f>
        <v>0</v>
      </c>
      <c r="G171" s="213">
        <f>Aprekini!G262</f>
        <v>0</v>
      </c>
      <c r="H171" s="213">
        <f>Aprekini!H262</f>
        <v>0</v>
      </c>
      <c r="I171" s="213">
        <f>Aprekini!I262</f>
        <v>0</v>
      </c>
      <c r="J171" s="213">
        <f>Aprekini!J262</f>
        <v>0</v>
      </c>
      <c r="K171" s="213">
        <f>Aprekini!K262</f>
        <v>0</v>
      </c>
      <c r="L171" s="213">
        <f>Aprekini!L262</f>
        <v>0</v>
      </c>
      <c r="M171" s="213">
        <f>Aprekini!M262</f>
        <v>0</v>
      </c>
      <c r="N171" s="213">
        <f>Aprekini!N262</f>
        <v>0</v>
      </c>
      <c r="O171" s="213">
        <f>Aprekini!O262</f>
        <v>0</v>
      </c>
      <c r="P171" s="213">
        <f>Aprekini!P262</f>
        <v>0</v>
      </c>
      <c r="Q171" s="213">
        <f>Aprekini!Q262</f>
        <v>0</v>
      </c>
      <c r="R171" s="213">
        <f>Aprekini!R262</f>
        <v>0</v>
      </c>
      <c r="S171" s="213">
        <f>Aprekini!S262</f>
        <v>0</v>
      </c>
      <c r="T171" s="213">
        <f>Aprekini!T262</f>
        <v>0</v>
      </c>
      <c r="U171" s="213">
        <f>Aprekini!U262</f>
        <v>0</v>
      </c>
      <c r="V171" s="213">
        <f>Aprekini!V262</f>
        <v>0</v>
      </c>
      <c r="W171" s="213">
        <f>Aprekini!W262</f>
        <v>0</v>
      </c>
      <c r="X171" s="213">
        <f>Aprekini!X262</f>
        <v>0</v>
      </c>
      <c r="Y171" s="213">
        <f>Aprekini!Y262</f>
        <v>0</v>
      </c>
      <c r="Z171" s="213">
        <f>Aprekini!Z262</f>
        <v>0</v>
      </c>
      <c r="AA171" s="213">
        <f>Aprekini!AA262</f>
        <v>0</v>
      </c>
      <c r="AB171" s="213">
        <f>Aprekini!AB262</f>
        <v>0</v>
      </c>
      <c r="AC171" s="213">
        <f>Aprekini!AC262</f>
        <v>0</v>
      </c>
      <c r="AD171" s="213">
        <f>Aprekini!AD262</f>
        <v>0</v>
      </c>
      <c r="AE171" s="213">
        <f>Aprekini!AE262</f>
        <v>0</v>
      </c>
      <c r="AF171" s="213">
        <f>Aprekini!AF262</f>
        <v>0</v>
      </c>
      <c r="AG171" s="213">
        <f>Aprekini!AG262</f>
        <v>0</v>
      </c>
    </row>
    <row r="172" spans="1:33" s="215" customFormat="1" x14ac:dyDescent="0.2">
      <c r="A172" s="336" t="s">
        <v>245</v>
      </c>
      <c r="B172" s="337">
        <f t="shared" ref="B172:AG172" si="71">SUM(B166:B171)</f>
        <v>27774.365000000002</v>
      </c>
      <c r="C172" s="337">
        <f t="shared" si="71"/>
        <v>272476.23692499998</v>
      </c>
      <c r="D172" s="337">
        <f t="shared" si="71"/>
        <v>81460.063074999998</v>
      </c>
      <c r="E172" s="337">
        <f t="shared" si="71"/>
        <v>33618.525675000004</v>
      </c>
      <c r="F172" s="337">
        <f t="shared" si="71"/>
        <v>34367.214030000003</v>
      </c>
      <c r="G172" s="337">
        <f t="shared" si="71"/>
        <v>34787.222385000001</v>
      </c>
      <c r="H172" s="337">
        <f t="shared" si="71"/>
        <v>35273.618889999998</v>
      </c>
      <c r="I172" s="337">
        <f t="shared" si="71"/>
        <v>35760.015395000002</v>
      </c>
      <c r="J172" s="337">
        <f t="shared" si="71"/>
        <v>36246.411900000006</v>
      </c>
      <c r="K172" s="337">
        <f t="shared" si="71"/>
        <v>36732.808405000003</v>
      </c>
      <c r="L172" s="337">
        <f t="shared" si="71"/>
        <v>37219.20491</v>
      </c>
      <c r="M172" s="337">
        <f t="shared" si="71"/>
        <v>37705.601415000005</v>
      </c>
      <c r="N172" s="337">
        <f t="shared" si="71"/>
        <v>38191.997920000002</v>
      </c>
      <c r="O172" s="337">
        <f t="shared" si="71"/>
        <v>38681.394425000006</v>
      </c>
      <c r="P172" s="337">
        <f t="shared" si="71"/>
        <v>39372.570930000002</v>
      </c>
      <c r="Q172" s="337">
        <f t="shared" si="71"/>
        <v>40063.747435000005</v>
      </c>
      <c r="R172" s="337">
        <f t="shared" si="71"/>
        <v>40754.923940000008</v>
      </c>
      <c r="S172" s="337">
        <f t="shared" si="71"/>
        <v>41446.100445000004</v>
      </c>
      <c r="T172" s="337">
        <f t="shared" si="71"/>
        <v>39040.366949999996</v>
      </c>
      <c r="U172" s="337">
        <f t="shared" si="71"/>
        <v>39853.871400000004</v>
      </c>
      <c r="V172" s="337">
        <f t="shared" si="71"/>
        <v>40667.375849999997</v>
      </c>
      <c r="W172" s="337">
        <f t="shared" si="71"/>
        <v>41480.880300000004</v>
      </c>
      <c r="X172" s="337">
        <f t="shared" si="71"/>
        <v>42360.772899999996</v>
      </c>
      <c r="Y172" s="337">
        <f t="shared" si="71"/>
        <v>43240.665500000003</v>
      </c>
      <c r="Z172" s="337">
        <f t="shared" si="71"/>
        <v>44120.558100000002</v>
      </c>
      <c r="AA172" s="337">
        <f t="shared" si="71"/>
        <v>45000.450700000001</v>
      </c>
      <c r="AB172" s="337">
        <f t="shared" si="71"/>
        <v>45880.343299999993</v>
      </c>
      <c r="AC172" s="337">
        <f t="shared" si="71"/>
        <v>46760.2359</v>
      </c>
      <c r="AD172" s="337">
        <f t="shared" si="71"/>
        <v>47640.128500000006</v>
      </c>
      <c r="AE172" s="337">
        <f t="shared" si="71"/>
        <v>48520.021099999998</v>
      </c>
      <c r="AF172" s="337">
        <f t="shared" si="71"/>
        <v>49402.913699999997</v>
      </c>
      <c r="AG172" s="337">
        <f t="shared" si="71"/>
        <v>50487.586300000003</v>
      </c>
    </row>
    <row r="173" spans="1:33" s="215" customFormat="1" x14ac:dyDescent="0.2">
      <c r="A173" s="336" t="s">
        <v>246</v>
      </c>
      <c r="B173" s="337">
        <f t="shared" ref="B173:AG173" si="72">B165-B172</f>
        <v>3364.5849999999955</v>
      </c>
      <c r="C173" s="337">
        <f t="shared" si="72"/>
        <v>5719.0845750000444</v>
      </c>
      <c r="D173" s="337">
        <f t="shared" si="72"/>
        <v>5002.8669249999948</v>
      </c>
      <c r="E173" s="337">
        <f t="shared" si="72"/>
        <v>4018.9613249999966</v>
      </c>
      <c r="F173" s="337">
        <f t="shared" si="72"/>
        <v>3991.5914699999994</v>
      </c>
      <c r="G173" s="337">
        <f t="shared" si="72"/>
        <v>3891.512115000005</v>
      </c>
      <c r="H173" s="337">
        <f t="shared" si="72"/>
        <v>3765.2821100000001</v>
      </c>
      <c r="I173" s="337">
        <f t="shared" si="72"/>
        <v>3759.7646049999967</v>
      </c>
      <c r="J173" s="337">
        <f t="shared" si="72"/>
        <v>3754.2470999999932</v>
      </c>
      <c r="K173" s="337">
        <f t="shared" si="72"/>
        <v>3748.7295949999971</v>
      </c>
      <c r="L173" s="337">
        <f t="shared" si="72"/>
        <v>4307.1940900000045</v>
      </c>
      <c r="M173" s="337">
        <f t="shared" si="72"/>
        <v>4301.6765850000011</v>
      </c>
      <c r="N173" s="337">
        <f t="shared" si="72"/>
        <v>4135.2090799999933</v>
      </c>
      <c r="O173" s="337">
        <f t="shared" si="72"/>
        <v>4006.9645749999763</v>
      </c>
      <c r="P173" s="337">
        <f t="shared" si="72"/>
        <v>3755.4440699999977</v>
      </c>
      <c r="Q173" s="337">
        <f t="shared" si="72"/>
        <v>3745.348564999993</v>
      </c>
      <c r="R173" s="337">
        <f t="shared" si="72"/>
        <v>3735.5815599999914</v>
      </c>
      <c r="S173" s="337">
        <f t="shared" si="72"/>
        <v>3443.8235549999954</v>
      </c>
      <c r="T173" s="337">
        <f t="shared" si="72"/>
        <v>5889.4660500000027</v>
      </c>
      <c r="U173" s="337">
        <f t="shared" si="72"/>
        <v>5717.7906000000003</v>
      </c>
      <c r="V173" s="337">
        <f t="shared" si="72"/>
        <v>5705.7511500000037</v>
      </c>
      <c r="W173" s="337">
        <f t="shared" si="72"/>
        <v>5733.9491999999955</v>
      </c>
      <c r="X173" s="337">
        <f t="shared" si="72"/>
        <v>5695.7591000000102</v>
      </c>
      <c r="Y173" s="337">
        <f t="shared" si="72"/>
        <v>5697.4779999999955</v>
      </c>
      <c r="Z173" s="337">
        <f t="shared" si="72"/>
        <v>5699.1969000000026</v>
      </c>
      <c r="AA173" s="337">
        <f t="shared" si="72"/>
        <v>5700.9157999999952</v>
      </c>
      <c r="AB173" s="337">
        <f t="shared" si="72"/>
        <v>5742.872199999998</v>
      </c>
      <c r="AC173" s="337">
        <f t="shared" si="72"/>
        <v>5704.6821000000054</v>
      </c>
      <c r="AD173" s="337">
        <f t="shared" si="72"/>
        <v>5706.4009999999907</v>
      </c>
      <c r="AE173" s="337">
        <f t="shared" si="72"/>
        <v>5708.1198999999906</v>
      </c>
      <c r="AF173" s="337">
        <f t="shared" si="72"/>
        <v>5706.838800000005</v>
      </c>
      <c r="AG173" s="337">
        <f t="shared" si="72"/>
        <v>5704.3081999999995</v>
      </c>
    </row>
    <row r="174" spans="1:33" s="215" customFormat="1" ht="25.5" x14ac:dyDescent="0.2">
      <c r="A174" s="336" t="s">
        <v>247</v>
      </c>
      <c r="B174" s="337">
        <f t="shared" ref="B174:AG174" si="73">IF(B173&gt;=0,0,-B173)</f>
        <v>0</v>
      </c>
      <c r="C174" s="337">
        <f t="shared" si="73"/>
        <v>0</v>
      </c>
      <c r="D174" s="337">
        <f t="shared" si="73"/>
        <v>0</v>
      </c>
      <c r="E174" s="337">
        <f t="shared" si="73"/>
        <v>0</v>
      </c>
      <c r="F174" s="337">
        <f t="shared" si="73"/>
        <v>0</v>
      </c>
      <c r="G174" s="337">
        <f t="shared" si="73"/>
        <v>0</v>
      </c>
      <c r="H174" s="337">
        <f t="shared" si="73"/>
        <v>0</v>
      </c>
      <c r="I174" s="337">
        <f t="shared" si="73"/>
        <v>0</v>
      </c>
      <c r="J174" s="337">
        <f t="shared" si="73"/>
        <v>0</v>
      </c>
      <c r="K174" s="337">
        <f t="shared" si="73"/>
        <v>0</v>
      </c>
      <c r="L174" s="337">
        <f t="shared" si="73"/>
        <v>0</v>
      </c>
      <c r="M174" s="337">
        <f t="shared" si="73"/>
        <v>0</v>
      </c>
      <c r="N174" s="337">
        <f t="shared" si="73"/>
        <v>0</v>
      </c>
      <c r="O174" s="337">
        <f t="shared" si="73"/>
        <v>0</v>
      </c>
      <c r="P174" s="337">
        <f t="shared" si="73"/>
        <v>0</v>
      </c>
      <c r="Q174" s="337">
        <f t="shared" si="73"/>
        <v>0</v>
      </c>
      <c r="R174" s="337">
        <f t="shared" si="73"/>
        <v>0</v>
      </c>
      <c r="S174" s="337">
        <f t="shared" si="73"/>
        <v>0</v>
      </c>
      <c r="T174" s="337">
        <f t="shared" si="73"/>
        <v>0</v>
      </c>
      <c r="U174" s="337">
        <f t="shared" si="73"/>
        <v>0</v>
      </c>
      <c r="V174" s="337">
        <f t="shared" si="73"/>
        <v>0</v>
      </c>
      <c r="W174" s="337">
        <f t="shared" si="73"/>
        <v>0</v>
      </c>
      <c r="X174" s="337">
        <f t="shared" si="73"/>
        <v>0</v>
      </c>
      <c r="Y174" s="337">
        <f t="shared" si="73"/>
        <v>0</v>
      </c>
      <c r="Z174" s="337">
        <f t="shared" si="73"/>
        <v>0</v>
      </c>
      <c r="AA174" s="337">
        <f t="shared" si="73"/>
        <v>0</v>
      </c>
      <c r="AB174" s="337">
        <f t="shared" si="73"/>
        <v>0</v>
      </c>
      <c r="AC174" s="337">
        <f t="shared" si="73"/>
        <v>0</v>
      </c>
      <c r="AD174" s="337">
        <f t="shared" si="73"/>
        <v>0</v>
      </c>
      <c r="AE174" s="337">
        <f t="shared" si="73"/>
        <v>0</v>
      </c>
      <c r="AF174" s="337">
        <f t="shared" si="73"/>
        <v>0</v>
      </c>
      <c r="AG174" s="337">
        <f t="shared" si="73"/>
        <v>0</v>
      </c>
    </row>
    <row r="175" spans="1:33" s="215" customFormat="1" x14ac:dyDescent="0.2">
      <c r="A175" s="336" t="s">
        <v>248</v>
      </c>
      <c r="B175" s="337">
        <f>B173</f>
        <v>3364.5849999999955</v>
      </c>
      <c r="C175" s="337">
        <f t="shared" ref="C175:AG175" si="74">B175+C173+C174</f>
        <v>9083.6695750000399</v>
      </c>
      <c r="D175" s="337">
        <f t="shared" si="74"/>
        <v>14086.536500000035</v>
      </c>
      <c r="E175" s="337">
        <f t="shared" si="74"/>
        <v>18105.497825000031</v>
      </c>
      <c r="F175" s="337">
        <f t="shared" si="74"/>
        <v>22097.089295000031</v>
      </c>
      <c r="G175" s="337">
        <f t="shared" si="74"/>
        <v>25988.601410000036</v>
      </c>
      <c r="H175" s="337">
        <f t="shared" si="74"/>
        <v>29753.883520000036</v>
      </c>
      <c r="I175" s="337">
        <f t="shared" si="74"/>
        <v>33513.648125000036</v>
      </c>
      <c r="J175" s="337">
        <f t="shared" si="74"/>
        <v>37267.895225000029</v>
      </c>
      <c r="K175" s="337">
        <f t="shared" si="74"/>
        <v>41016.624820000026</v>
      </c>
      <c r="L175" s="337">
        <f t="shared" si="74"/>
        <v>45323.818910000031</v>
      </c>
      <c r="M175" s="337">
        <f t="shared" si="74"/>
        <v>49625.495495000032</v>
      </c>
      <c r="N175" s="337">
        <f t="shared" si="74"/>
        <v>53760.704575000025</v>
      </c>
      <c r="O175" s="337">
        <f t="shared" si="74"/>
        <v>57767.669150000002</v>
      </c>
      <c r="P175" s="337">
        <f t="shared" si="74"/>
        <v>61523.113219999999</v>
      </c>
      <c r="Q175" s="337">
        <f t="shared" si="74"/>
        <v>65268.461784999992</v>
      </c>
      <c r="R175" s="337">
        <f t="shared" si="74"/>
        <v>69004.043344999984</v>
      </c>
      <c r="S175" s="337">
        <f t="shared" si="74"/>
        <v>72447.866899999979</v>
      </c>
      <c r="T175" s="337">
        <f t="shared" si="74"/>
        <v>78337.332949999982</v>
      </c>
      <c r="U175" s="337">
        <f t="shared" si="74"/>
        <v>84055.123549999989</v>
      </c>
      <c r="V175" s="337">
        <f t="shared" si="74"/>
        <v>89760.874699999986</v>
      </c>
      <c r="W175" s="337">
        <f t="shared" si="74"/>
        <v>95494.823899999988</v>
      </c>
      <c r="X175" s="337">
        <f t="shared" si="74"/>
        <v>101190.583</v>
      </c>
      <c r="Y175" s="337">
        <f t="shared" si="74"/>
        <v>106888.06099999999</v>
      </c>
      <c r="Z175" s="337">
        <f t="shared" si="74"/>
        <v>112587.2579</v>
      </c>
      <c r="AA175" s="337">
        <f t="shared" si="74"/>
        <v>118288.17369999998</v>
      </c>
      <c r="AB175" s="337">
        <f t="shared" si="74"/>
        <v>124031.04589999998</v>
      </c>
      <c r="AC175" s="337">
        <f t="shared" si="74"/>
        <v>129735.72799999999</v>
      </c>
      <c r="AD175" s="337">
        <f t="shared" si="74"/>
        <v>135442.12899999999</v>
      </c>
      <c r="AE175" s="337">
        <f t="shared" si="74"/>
        <v>141150.24889999998</v>
      </c>
      <c r="AF175" s="337">
        <f t="shared" si="74"/>
        <v>146857.08769999997</v>
      </c>
      <c r="AG175" s="337">
        <f t="shared" si="74"/>
        <v>152561.39589999997</v>
      </c>
    </row>
    <row r="176" spans="1:33" s="215" customFormat="1" x14ac:dyDescent="0.2">
      <c r="A176" s="323"/>
    </row>
    <row r="177" spans="1:252" s="215" customFormat="1" x14ac:dyDescent="0.2">
      <c r="A177" s="323"/>
    </row>
    <row r="178" spans="1:252" s="215" customFormat="1" ht="31.5" x14ac:dyDescent="0.2">
      <c r="A178" s="470" t="s">
        <v>386</v>
      </c>
      <c r="B178" s="328"/>
      <c r="C178" s="328"/>
      <c r="D178" s="328"/>
      <c r="E178" s="328"/>
      <c r="F178" s="328"/>
      <c r="G178" s="328"/>
      <c r="H178" s="328"/>
      <c r="I178" s="328"/>
      <c r="J178" s="328"/>
      <c r="K178" s="328"/>
      <c r="L178" s="328"/>
      <c r="M178" s="328"/>
      <c r="N178" s="328"/>
      <c r="O178" s="328"/>
      <c r="P178" s="329"/>
      <c r="Q178" s="329"/>
      <c r="R178" s="329"/>
      <c r="S178" s="329"/>
      <c r="T178" s="329"/>
      <c r="U178" s="329"/>
      <c r="V178" s="329"/>
      <c r="W178" s="329"/>
      <c r="X178" s="329"/>
      <c r="Y178" s="329"/>
      <c r="Z178" s="329"/>
      <c r="AA178" s="329"/>
      <c r="AB178" s="329"/>
      <c r="AC178" s="329"/>
      <c r="AD178" s="329"/>
      <c r="AE178" s="329"/>
      <c r="AF178" s="329"/>
      <c r="AG178" s="329"/>
      <c r="AH178" s="214"/>
      <c r="AI178" s="214"/>
      <c r="AJ178" s="214"/>
      <c r="AK178" s="214"/>
      <c r="AL178" s="214"/>
      <c r="AM178" s="214"/>
      <c r="AN178" s="214"/>
      <c r="AO178" s="214"/>
      <c r="AP178" s="214"/>
      <c r="AQ178" s="214"/>
      <c r="AR178" s="214"/>
      <c r="AS178" s="214"/>
      <c r="AT178" s="214"/>
      <c r="AU178" s="214"/>
      <c r="AV178" s="214"/>
      <c r="AW178" s="214"/>
      <c r="AX178" s="214"/>
      <c r="AY178" s="214"/>
      <c r="AZ178" s="214"/>
      <c r="BA178" s="214"/>
      <c r="BB178" s="214"/>
      <c r="BC178" s="214"/>
      <c r="BD178" s="214"/>
      <c r="BE178" s="214"/>
      <c r="BF178" s="214"/>
      <c r="BG178" s="214"/>
      <c r="BH178" s="214"/>
      <c r="BI178" s="214"/>
      <c r="BJ178" s="214"/>
      <c r="BK178" s="214"/>
      <c r="BL178" s="214"/>
      <c r="BM178" s="214"/>
      <c r="BN178" s="214"/>
      <c r="BO178" s="214"/>
      <c r="BP178" s="214"/>
      <c r="BQ178" s="214"/>
      <c r="BR178" s="214"/>
      <c r="BS178" s="214"/>
      <c r="BT178" s="214"/>
      <c r="BU178" s="214"/>
      <c r="BV178" s="214"/>
      <c r="BW178" s="214"/>
      <c r="BX178" s="214"/>
      <c r="BY178" s="214"/>
      <c r="BZ178" s="214"/>
      <c r="CA178" s="214"/>
      <c r="CB178" s="214"/>
      <c r="CC178" s="214"/>
      <c r="CD178" s="214"/>
      <c r="CE178" s="214"/>
      <c r="CF178" s="214"/>
      <c r="CG178" s="214"/>
      <c r="CH178" s="214"/>
      <c r="CI178" s="214"/>
      <c r="CJ178" s="214"/>
      <c r="CK178" s="214"/>
      <c r="CL178" s="214"/>
      <c r="CM178" s="214"/>
      <c r="CN178" s="214"/>
      <c r="CO178" s="214"/>
      <c r="CP178" s="214"/>
      <c r="CQ178" s="214"/>
      <c r="CR178" s="214"/>
      <c r="CS178" s="214"/>
      <c r="CT178" s="214"/>
      <c r="CU178" s="214"/>
      <c r="CV178" s="214"/>
      <c r="CW178" s="214"/>
      <c r="CX178" s="214"/>
      <c r="CY178" s="214"/>
      <c r="CZ178" s="214"/>
      <c r="DA178" s="214"/>
      <c r="DB178" s="214"/>
      <c r="DC178" s="214"/>
      <c r="DD178" s="214"/>
      <c r="DE178" s="214"/>
      <c r="DF178" s="214"/>
      <c r="DG178" s="214"/>
      <c r="DH178" s="214"/>
      <c r="DI178" s="214"/>
      <c r="DJ178" s="214"/>
      <c r="DK178" s="214"/>
      <c r="DL178" s="214"/>
      <c r="DM178" s="214"/>
      <c r="DN178" s="214"/>
      <c r="DO178" s="214"/>
      <c r="DP178" s="214"/>
      <c r="DQ178" s="214"/>
      <c r="DR178" s="214"/>
      <c r="DS178" s="214"/>
      <c r="DT178" s="214"/>
      <c r="DU178" s="214"/>
      <c r="DV178" s="214"/>
      <c r="DW178" s="214"/>
      <c r="DX178" s="214"/>
      <c r="DY178" s="214"/>
      <c r="DZ178" s="214"/>
      <c r="EA178" s="214"/>
      <c r="EB178" s="214"/>
      <c r="EC178" s="214"/>
      <c r="ED178" s="214"/>
      <c r="EE178" s="214"/>
      <c r="EF178" s="214"/>
      <c r="EG178" s="214"/>
      <c r="EH178" s="214"/>
      <c r="EI178" s="214"/>
      <c r="EJ178" s="214"/>
      <c r="EK178" s="214"/>
      <c r="EL178" s="214"/>
      <c r="EM178" s="214"/>
      <c r="EN178" s="214"/>
      <c r="EO178" s="214"/>
      <c r="EP178" s="214"/>
      <c r="EQ178" s="214"/>
      <c r="ER178" s="214"/>
      <c r="ES178" s="214"/>
      <c r="ET178" s="214"/>
      <c r="EU178" s="214"/>
      <c r="EV178" s="214"/>
      <c r="EW178" s="214"/>
      <c r="EX178" s="214"/>
      <c r="EY178" s="214"/>
      <c r="EZ178" s="214"/>
      <c r="FA178" s="214"/>
      <c r="FB178" s="214"/>
      <c r="FC178" s="214"/>
      <c r="FD178" s="214"/>
      <c r="FE178" s="214"/>
      <c r="FF178" s="214"/>
      <c r="FG178" s="214"/>
      <c r="FH178" s="214"/>
      <c r="FI178" s="214"/>
      <c r="FJ178" s="214"/>
      <c r="FK178" s="214"/>
      <c r="FL178" s="214"/>
      <c r="FM178" s="214"/>
      <c r="FN178" s="214"/>
      <c r="FO178" s="214"/>
      <c r="FP178" s="214"/>
      <c r="FQ178" s="214"/>
      <c r="FR178" s="214"/>
      <c r="FS178" s="214"/>
      <c r="FT178" s="214"/>
      <c r="FU178" s="214"/>
      <c r="FV178" s="214"/>
      <c r="FW178" s="214"/>
      <c r="FX178" s="214"/>
      <c r="FY178" s="214"/>
      <c r="FZ178" s="214"/>
      <c r="GA178" s="214"/>
      <c r="GB178" s="214"/>
      <c r="GC178" s="214"/>
      <c r="GD178" s="214"/>
      <c r="GE178" s="214"/>
      <c r="GF178" s="214"/>
      <c r="GG178" s="214"/>
      <c r="GH178" s="214"/>
      <c r="GI178" s="214"/>
      <c r="GJ178" s="214"/>
      <c r="GK178" s="214"/>
      <c r="GL178" s="214"/>
      <c r="GM178" s="214"/>
      <c r="GN178" s="214"/>
      <c r="GO178" s="214"/>
      <c r="GP178" s="214"/>
      <c r="GQ178" s="214"/>
      <c r="GR178" s="214"/>
      <c r="GS178" s="214"/>
      <c r="GT178" s="214"/>
      <c r="GU178" s="214"/>
      <c r="GV178" s="214"/>
      <c r="GW178" s="214"/>
      <c r="GX178" s="214"/>
      <c r="GY178" s="214"/>
      <c r="GZ178" s="214"/>
      <c r="HA178" s="214"/>
      <c r="HB178" s="214"/>
      <c r="HC178" s="214"/>
      <c r="HD178" s="214"/>
      <c r="HE178" s="214"/>
      <c r="HF178" s="214"/>
      <c r="HG178" s="214"/>
      <c r="HH178" s="214"/>
      <c r="HI178" s="214"/>
      <c r="HJ178" s="214"/>
      <c r="HK178" s="214"/>
      <c r="HL178" s="214"/>
      <c r="HM178" s="214"/>
      <c r="HN178" s="214"/>
      <c r="HO178" s="214"/>
      <c r="HP178" s="214"/>
      <c r="HQ178" s="214"/>
      <c r="HR178" s="214"/>
      <c r="HS178" s="214"/>
      <c r="HT178" s="214"/>
      <c r="HU178" s="214"/>
      <c r="HV178" s="214"/>
      <c r="HW178" s="214"/>
      <c r="HX178" s="214"/>
      <c r="HY178" s="214"/>
      <c r="HZ178" s="214"/>
      <c r="IA178" s="214"/>
      <c r="IB178" s="214"/>
      <c r="IC178" s="214"/>
      <c r="ID178" s="214"/>
      <c r="IE178" s="214"/>
      <c r="IF178" s="214"/>
      <c r="IG178" s="214"/>
      <c r="IH178" s="214"/>
      <c r="II178" s="214"/>
      <c r="IJ178" s="214"/>
      <c r="IK178" s="214"/>
      <c r="IL178" s="214"/>
      <c r="IM178" s="214"/>
      <c r="IN178" s="214"/>
      <c r="IO178" s="214"/>
      <c r="IP178" s="214"/>
      <c r="IQ178" s="214"/>
      <c r="IR178" s="214"/>
    </row>
    <row r="179" spans="1:252" s="215" customFormat="1" x14ac:dyDescent="0.2">
      <c r="A179" s="359"/>
      <c r="B179" s="320"/>
      <c r="C179" s="320"/>
      <c r="D179" s="320"/>
      <c r="E179" s="320"/>
      <c r="F179" s="320"/>
      <c r="G179" s="320"/>
      <c r="H179" s="320"/>
      <c r="I179" s="320"/>
      <c r="J179" s="320"/>
      <c r="K179" s="320"/>
      <c r="L179" s="320"/>
      <c r="M179" s="360" t="s">
        <v>25</v>
      </c>
      <c r="N179" s="320"/>
      <c r="O179" s="320"/>
      <c r="P179" s="361"/>
      <c r="Q179" s="320"/>
      <c r="R179" s="361"/>
      <c r="S179" s="361"/>
      <c r="T179" s="361"/>
      <c r="U179" s="361"/>
      <c r="V179" s="361"/>
      <c r="W179" s="361"/>
      <c r="X179" s="361"/>
      <c r="Y179" s="361"/>
      <c r="Z179" s="361"/>
      <c r="AA179" s="361"/>
      <c r="AB179" s="361"/>
      <c r="AC179" s="361"/>
      <c r="AD179" s="361"/>
      <c r="AE179" s="361"/>
      <c r="AF179" s="361"/>
      <c r="AG179" s="361"/>
      <c r="AH179" s="214"/>
      <c r="AI179" s="214"/>
      <c r="AJ179" s="214"/>
      <c r="AK179" s="214"/>
      <c r="AL179" s="214"/>
      <c r="AM179" s="214"/>
      <c r="AN179" s="214"/>
      <c r="AO179" s="214"/>
      <c r="AP179" s="214"/>
      <c r="AQ179" s="214"/>
      <c r="AR179" s="214"/>
      <c r="AS179" s="214"/>
      <c r="AT179" s="214"/>
      <c r="AU179" s="214"/>
      <c r="AV179" s="214"/>
      <c r="AW179" s="214"/>
      <c r="AX179" s="214"/>
      <c r="AY179" s="214"/>
      <c r="AZ179" s="214"/>
      <c r="BA179" s="214"/>
      <c r="BB179" s="214"/>
      <c r="BC179" s="214"/>
      <c r="BD179" s="214"/>
      <c r="BE179" s="214"/>
      <c r="BF179" s="214"/>
      <c r="BG179" s="214"/>
      <c r="BH179" s="214"/>
      <c r="BI179" s="214"/>
      <c r="BJ179" s="214"/>
      <c r="BK179" s="214"/>
      <c r="BL179" s="214"/>
      <c r="BM179" s="214"/>
      <c r="BN179" s="214"/>
      <c r="BO179" s="214"/>
      <c r="BP179" s="214"/>
      <c r="BQ179" s="214"/>
      <c r="BR179" s="214"/>
      <c r="BS179" s="214"/>
      <c r="BT179" s="214"/>
      <c r="BU179" s="214"/>
      <c r="BV179" s="214"/>
      <c r="BW179" s="214"/>
      <c r="BX179" s="214"/>
      <c r="BY179" s="214"/>
      <c r="BZ179" s="214"/>
      <c r="CA179" s="214"/>
      <c r="CB179" s="214"/>
      <c r="CC179" s="214"/>
      <c r="CD179" s="214"/>
      <c r="CE179" s="214"/>
      <c r="CF179" s="214"/>
      <c r="CG179" s="214"/>
      <c r="CH179" s="214"/>
      <c r="CI179" s="214"/>
      <c r="CJ179" s="214"/>
      <c r="CK179" s="214"/>
      <c r="CL179" s="214"/>
      <c r="CM179" s="214"/>
      <c r="CN179" s="214"/>
      <c r="CO179" s="214"/>
      <c r="CP179" s="214"/>
      <c r="CQ179" s="214"/>
      <c r="CR179" s="214"/>
      <c r="CS179" s="214"/>
      <c r="CT179" s="214"/>
      <c r="CU179" s="214"/>
      <c r="CV179" s="214"/>
      <c r="CW179" s="214"/>
      <c r="CX179" s="214"/>
      <c r="CY179" s="214"/>
      <c r="CZ179" s="214"/>
      <c r="DA179" s="214"/>
      <c r="DB179" s="214"/>
      <c r="DC179" s="214"/>
      <c r="DD179" s="214"/>
      <c r="DE179" s="214"/>
      <c r="DF179" s="214"/>
      <c r="DG179" s="214"/>
      <c r="DH179" s="214"/>
      <c r="DI179" s="214"/>
      <c r="DJ179" s="214"/>
      <c r="DK179" s="214"/>
      <c r="DL179" s="214"/>
      <c r="DM179" s="214"/>
      <c r="DN179" s="214"/>
      <c r="DO179" s="214"/>
      <c r="DP179" s="214"/>
      <c r="DQ179" s="214"/>
      <c r="DR179" s="214"/>
      <c r="DS179" s="214"/>
      <c r="DT179" s="214"/>
      <c r="DU179" s="214"/>
      <c r="DV179" s="214"/>
      <c r="DW179" s="214"/>
      <c r="DX179" s="214"/>
      <c r="DY179" s="214"/>
      <c r="DZ179" s="214"/>
      <c r="EA179" s="214"/>
      <c r="EB179" s="214"/>
      <c r="EC179" s="214"/>
      <c r="ED179" s="214"/>
      <c r="EE179" s="214"/>
      <c r="EF179" s="214"/>
      <c r="EG179" s="214"/>
      <c r="EH179" s="214"/>
      <c r="EI179" s="214"/>
      <c r="EJ179" s="214"/>
      <c r="EK179" s="214"/>
      <c r="EL179" s="214"/>
      <c r="EM179" s="214"/>
      <c r="EN179" s="214"/>
      <c r="EO179" s="214"/>
      <c r="EP179" s="214"/>
      <c r="EQ179" s="214"/>
      <c r="ER179" s="214"/>
      <c r="ES179" s="214"/>
      <c r="ET179" s="214"/>
      <c r="EU179" s="214"/>
      <c r="EV179" s="214"/>
      <c r="EW179" s="214"/>
      <c r="EX179" s="214"/>
      <c r="EY179" s="214"/>
      <c r="EZ179" s="214"/>
      <c r="FA179" s="214"/>
      <c r="FB179" s="214"/>
      <c r="FC179" s="214"/>
      <c r="FD179" s="214"/>
      <c r="FE179" s="214"/>
      <c r="FF179" s="214"/>
      <c r="FG179" s="214"/>
      <c r="FH179" s="214"/>
      <c r="FI179" s="214"/>
      <c r="FJ179" s="214"/>
      <c r="FK179" s="214"/>
      <c r="FL179" s="214"/>
      <c r="FM179" s="214"/>
      <c r="FN179" s="214"/>
      <c r="FO179" s="214"/>
      <c r="FP179" s="214"/>
      <c r="FQ179" s="214"/>
      <c r="FR179" s="214"/>
      <c r="FS179" s="214"/>
      <c r="FT179" s="214"/>
      <c r="FU179" s="214"/>
      <c r="FV179" s="214"/>
      <c r="FW179" s="214"/>
      <c r="FX179" s="214"/>
      <c r="FY179" s="214"/>
      <c r="FZ179" s="214"/>
      <c r="GA179" s="214"/>
      <c r="GB179" s="214"/>
      <c r="GC179" s="214"/>
      <c r="GD179" s="214"/>
      <c r="GE179" s="214"/>
      <c r="GF179" s="214"/>
      <c r="GG179" s="214"/>
      <c r="GH179" s="214"/>
      <c r="GI179" s="214"/>
      <c r="GJ179" s="214"/>
      <c r="GK179" s="214"/>
      <c r="GL179" s="214"/>
      <c r="GM179" s="214"/>
      <c r="GN179" s="214"/>
      <c r="GO179" s="214"/>
      <c r="GP179" s="214"/>
      <c r="GQ179" s="214"/>
      <c r="GR179" s="214"/>
      <c r="GS179" s="214"/>
      <c r="GT179" s="214"/>
      <c r="GU179" s="214"/>
      <c r="GV179" s="214"/>
      <c r="GW179" s="214"/>
      <c r="GX179" s="214"/>
      <c r="GY179" s="214"/>
      <c r="GZ179" s="214"/>
      <c r="HA179" s="214"/>
      <c r="HB179" s="214"/>
      <c r="HC179" s="214"/>
      <c r="HD179" s="214"/>
      <c r="HE179" s="214"/>
      <c r="HF179" s="214"/>
      <c r="HG179" s="214"/>
      <c r="HH179" s="214"/>
      <c r="HI179" s="214"/>
      <c r="HJ179" s="214"/>
      <c r="HK179" s="214"/>
      <c r="HL179" s="214"/>
      <c r="HM179" s="214"/>
      <c r="HN179" s="214"/>
      <c r="HO179" s="214"/>
      <c r="HP179" s="214"/>
      <c r="HQ179" s="214"/>
      <c r="HR179" s="214"/>
      <c r="HS179" s="214"/>
      <c r="HT179" s="214"/>
      <c r="HU179" s="214"/>
      <c r="HV179" s="214"/>
      <c r="HW179" s="214"/>
      <c r="HX179" s="214"/>
      <c r="HY179" s="214"/>
      <c r="HZ179" s="214"/>
      <c r="IA179" s="214"/>
      <c r="IB179" s="214"/>
      <c r="IC179" s="214"/>
      <c r="ID179" s="214"/>
      <c r="IE179" s="214"/>
      <c r="IF179" s="214"/>
      <c r="IG179" s="214"/>
      <c r="IH179" s="214"/>
      <c r="II179" s="214"/>
      <c r="IJ179" s="214"/>
      <c r="IK179" s="214"/>
      <c r="IL179" s="214"/>
      <c r="IM179" s="214"/>
      <c r="IN179" s="214"/>
      <c r="IO179" s="214"/>
      <c r="IP179" s="214"/>
      <c r="IQ179" s="214"/>
      <c r="IR179" s="214"/>
    </row>
    <row r="180" spans="1:252" s="340" customFormat="1" ht="14.25" customHeight="1" x14ac:dyDescent="0.2">
      <c r="A180" s="344"/>
      <c r="B180" s="339">
        <f>Aprekini!B5</f>
        <v>2012</v>
      </c>
      <c r="C180" s="339">
        <f t="shared" ref="C180:AG180" si="75">B180+1</f>
        <v>2013</v>
      </c>
      <c r="D180" s="339">
        <f t="shared" si="75"/>
        <v>2014</v>
      </c>
      <c r="E180" s="339">
        <f t="shared" si="75"/>
        <v>2015</v>
      </c>
      <c r="F180" s="339">
        <f t="shared" si="75"/>
        <v>2016</v>
      </c>
      <c r="G180" s="339">
        <f t="shared" si="75"/>
        <v>2017</v>
      </c>
      <c r="H180" s="339">
        <f t="shared" si="75"/>
        <v>2018</v>
      </c>
      <c r="I180" s="339">
        <f t="shared" si="75"/>
        <v>2019</v>
      </c>
      <c r="J180" s="339">
        <f t="shared" si="75"/>
        <v>2020</v>
      </c>
      <c r="K180" s="339">
        <f t="shared" si="75"/>
        <v>2021</v>
      </c>
      <c r="L180" s="339">
        <f t="shared" si="75"/>
        <v>2022</v>
      </c>
      <c r="M180" s="339">
        <f t="shared" si="75"/>
        <v>2023</v>
      </c>
      <c r="N180" s="339">
        <f t="shared" si="75"/>
        <v>2024</v>
      </c>
      <c r="O180" s="339">
        <f t="shared" si="75"/>
        <v>2025</v>
      </c>
      <c r="P180" s="339">
        <f t="shared" si="75"/>
        <v>2026</v>
      </c>
      <c r="Q180" s="339">
        <f t="shared" si="75"/>
        <v>2027</v>
      </c>
      <c r="R180" s="339">
        <f t="shared" si="75"/>
        <v>2028</v>
      </c>
      <c r="S180" s="339">
        <f t="shared" si="75"/>
        <v>2029</v>
      </c>
      <c r="T180" s="339">
        <f t="shared" si="75"/>
        <v>2030</v>
      </c>
      <c r="U180" s="334">
        <f t="shared" si="75"/>
        <v>2031</v>
      </c>
      <c r="V180" s="334">
        <f t="shared" si="75"/>
        <v>2032</v>
      </c>
      <c r="W180" s="334">
        <f t="shared" si="75"/>
        <v>2033</v>
      </c>
      <c r="X180" s="334">
        <f t="shared" si="75"/>
        <v>2034</v>
      </c>
      <c r="Y180" s="334">
        <f t="shared" si="75"/>
        <v>2035</v>
      </c>
      <c r="Z180" s="334">
        <f t="shared" si="75"/>
        <v>2036</v>
      </c>
      <c r="AA180" s="334">
        <f t="shared" si="75"/>
        <v>2037</v>
      </c>
      <c r="AB180" s="334">
        <f t="shared" si="75"/>
        <v>2038</v>
      </c>
      <c r="AC180" s="334">
        <f t="shared" si="75"/>
        <v>2039</v>
      </c>
      <c r="AD180" s="334">
        <f t="shared" si="75"/>
        <v>2040</v>
      </c>
      <c r="AE180" s="334">
        <f t="shared" si="75"/>
        <v>2041</v>
      </c>
      <c r="AF180" s="334">
        <f t="shared" si="75"/>
        <v>2042</v>
      </c>
      <c r="AG180" s="334">
        <f t="shared" si="75"/>
        <v>2043</v>
      </c>
    </row>
    <row r="181" spans="1:252" s="340" customFormat="1" ht="14.25" customHeight="1" x14ac:dyDescent="0.2">
      <c r="A181" s="358" t="s">
        <v>515</v>
      </c>
      <c r="B181" s="213">
        <f>'Saimnieciskas pamatdarbibas NP'!B111</f>
        <v>0</v>
      </c>
      <c r="C181" s="213">
        <f>'Saimnieciskas pamatdarbibas NP'!C111</f>
        <v>0</v>
      </c>
      <c r="D181" s="213">
        <f>'Saimnieciskas pamatdarbibas NP'!D111</f>
        <v>3743.8599999999992</v>
      </c>
      <c r="E181" s="213">
        <f>'Saimnieciskas pamatdarbibas NP'!E111</f>
        <v>9700.6279999999952</v>
      </c>
      <c r="F181" s="213">
        <f>'Saimnieciskas pamatdarbibas NP'!F111</f>
        <v>10001.4895</v>
      </c>
      <c r="G181" s="213">
        <f>'Saimnieciskas pamatdarbibas NP'!G111</f>
        <v>10615.542000000005</v>
      </c>
      <c r="H181" s="213">
        <f>'Saimnieciskas pamatdarbibas NP'!H111</f>
        <v>10928.645500000006</v>
      </c>
      <c r="I181" s="213">
        <f>'Saimnieciskas pamatdarbibas NP'!I111</f>
        <v>10912.498</v>
      </c>
      <c r="J181" s="213">
        <f>'Saimnieciskas pamatdarbibas NP'!J111</f>
        <v>10896.3505</v>
      </c>
      <c r="K181" s="213">
        <f>'Saimnieciskas pamatdarbibas NP'!K111</f>
        <v>11930.772499999997</v>
      </c>
      <c r="L181" s="213">
        <f>'Saimnieciskas pamatdarbibas NP'!L111</f>
        <v>13063.007</v>
      </c>
      <c r="M181" s="213">
        <f>'Saimnieciskas pamatdarbibas NP'!M111</f>
        <v>13046.859500000002</v>
      </c>
      <c r="N181" s="213">
        <f>'Saimnieciskas pamatdarbibas NP'!N111</f>
        <v>14261.313499999997</v>
      </c>
      <c r="O181" s="213">
        <f>'Saimnieciskas pamatdarbibas NP'!O111</f>
        <v>14500.183499999988</v>
      </c>
      <c r="P181" s="213">
        <f>'Saimnieciskas pamatdarbibas NP'!P111</f>
        <v>14289.673999999995</v>
      </c>
      <c r="Q181" s="213">
        <f>'Saimnieciskas pamatdarbibas NP'!Q111</f>
        <v>14320.589500000002</v>
      </c>
      <c r="R181" s="213">
        <f>'Saimnieciskas pamatdarbibas NP'!R111</f>
        <v>14351.833500000001</v>
      </c>
      <c r="S181" s="213">
        <f>'Saimnieciskas pamatdarbibas NP'!S111</f>
        <v>14101.086500000001</v>
      </c>
      <c r="T181" s="213">
        <f>'Saimnieciskas pamatdarbibas NP'!T111</f>
        <v>13490.83</v>
      </c>
      <c r="U181" s="213">
        <f>'Saimnieciskas pamatdarbibas NP'!U111</f>
        <v>13482.493500000004</v>
      </c>
      <c r="V181" s="213">
        <f>'Saimnieciskas pamatdarbibas NP'!V111</f>
        <v>13633.792999999998</v>
      </c>
      <c r="W181" s="213">
        <f>'Saimnieciskas pamatdarbibas NP'!W111</f>
        <v>13825.329999999998</v>
      </c>
      <c r="X181" s="213">
        <f>'Saimnieciskas pamatdarbibas NP'!X111</f>
        <v>13940.297500000008</v>
      </c>
      <c r="Y181" s="213">
        <f>'Saimnieciskas pamatdarbibas NP'!Y111</f>
        <v>14095.173999999995</v>
      </c>
      <c r="Z181" s="213">
        <f>'Saimnieciskas pamatdarbibas NP'!Z111</f>
        <v>14250.050500000003</v>
      </c>
      <c r="AA181" s="213">
        <f>'Saimnieciskas pamatdarbibas NP'!AA111</f>
        <v>14443.886999999995</v>
      </c>
      <c r="AB181" s="213">
        <f>'Saimnieciskas pamatdarbibas NP'!AB111</f>
        <v>14639.000999999997</v>
      </c>
      <c r="AC181" s="213">
        <f>'Saimnieciskas pamatdarbibas NP'!AC111</f>
        <v>14753.968500000001</v>
      </c>
      <c r="AD181" s="213">
        <f>'Saimnieciskas pamatdarbibas NP'!AD111</f>
        <v>14908.845000000001</v>
      </c>
      <c r="AE181" s="213">
        <f>'Saimnieciskas pamatdarbibas NP'!AE111</f>
        <v>15063.721499999989</v>
      </c>
      <c r="AF181" s="213">
        <f>'Saimnieciskas pamatdarbibas NP'!AF111</f>
        <v>15218.598000000002</v>
      </c>
      <c r="AG181" s="213">
        <f>'Saimnieciskas pamatdarbibas NP'!AG111</f>
        <v>15459.826000000005</v>
      </c>
    </row>
    <row r="182" spans="1:252" s="340" customFormat="1" ht="14.25" customHeight="1" x14ac:dyDescent="0.2">
      <c r="A182" s="358" t="s">
        <v>516</v>
      </c>
      <c r="B182" s="213">
        <f>B104</f>
        <v>0</v>
      </c>
      <c r="C182" s="213">
        <f t="shared" ref="C182:AG182" si="76">C104</f>
        <v>0</v>
      </c>
      <c r="D182" s="213">
        <f t="shared" si="76"/>
        <v>0</v>
      </c>
      <c r="E182" s="213">
        <f t="shared" si="76"/>
        <v>0</v>
      </c>
      <c r="F182" s="213">
        <f t="shared" si="76"/>
        <v>0</v>
      </c>
      <c r="G182" s="213">
        <f t="shared" si="76"/>
        <v>0</v>
      </c>
      <c r="H182" s="213">
        <f t="shared" si="76"/>
        <v>0</v>
      </c>
      <c r="I182" s="213">
        <f t="shared" si="76"/>
        <v>0</v>
      </c>
      <c r="J182" s="213">
        <f t="shared" si="76"/>
        <v>0</v>
      </c>
      <c r="K182" s="213">
        <f t="shared" si="76"/>
        <v>0</v>
      </c>
      <c r="L182" s="213">
        <f t="shared" si="76"/>
        <v>0</v>
      </c>
      <c r="M182" s="213">
        <f t="shared" si="76"/>
        <v>0</v>
      </c>
      <c r="N182" s="213">
        <f t="shared" si="76"/>
        <v>0</v>
      </c>
      <c r="O182" s="213">
        <f t="shared" si="76"/>
        <v>0</v>
      </c>
      <c r="P182" s="213">
        <f t="shared" si="76"/>
        <v>0</v>
      </c>
      <c r="Q182" s="213">
        <f t="shared" si="76"/>
        <v>0</v>
      </c>
      <c r="R182" s="213">
        <f t="shared" si="76"/>
        <v>0</v>
      </c>
      <c r="S182" s="213">
        <f t="shared" si="76"/>
        <v>0</v>
      </c>
      <c r="T182" s="213">
        <f t="shared" si="76"/>
        <v>0</v>
      </c>
      <c r="U182" s="213">
        <f t="shared" si="76"/>
        <v>0</v>
      </c>
      <c r="V182" s="213">
        <f t="shared" si="76"/>
        <v>0</v>
      </c>
      <c r="W182" s="213">
        <f t="shared" si="76"/>
        <v>0</v>
      </c>
      <c r="X182" s="213">
        <f t="shared" si="76"/>
        <v>0</v>
      </c>
      <c r="Y182" s="213">
        <f t="shared" si="76"/>
        <v>0</v>
      </c>
      <c r="Z182" s="213">
        <f t="shared" si="76"/>
        <v>0</v>
      </c>
      <c r="AA182" s="213">
        <f t="shared" si="76"/>
        <v>0</v>
      </c>
      <c r="AB182" s="213">
        <f t="shared" si="76"/>
        <v>0</v>
      </c>
      <c r="AC182" s="213">
        <f t="shared" si="76"/>
        <v>0</v>
      </c>
      <c r="AD182" s="213">
        <f t="shared" si="76"/>
        <v>0</v>
      </c>
      <c r="AE182" s="213">
        <f t="shared" si="76"/>
        <v>0</v>
      </c>
      <c r="AF182" s="213">
        <f t="shared" si="76"/>
        <v>0</v>
      </c>
      <c r="AG182" s="213">
        <f t="shared" si="76"/>
        <v>88116</v>
      </c>
    </row>
    <row r="183" spans="1:252" s="340" customFormat="1" x14ac:dyDescent="0.2">
      <c r="A183" s="336" t="s">
        <v>249</v>
      </c>
      <c r="B183" s="337">
        <f t="shared" ref="B183:AF183" si="77">SUM(B181:B182)</f>
        <v>0</v>
      </c>
      <c r="C183" s="337">
        <f t="shared" si="77"/>
        <v>0</v>
      </c>
      <c r="D183" s="337">
        <f t="shared" si="77"/>
        <v>3743.8599999999992</v>
      </c>
      <c r="E183" s="337">
        <f t="shared" si="77"/>
        <v>9700.6279999999952</v>
      </c>
      <c r="F183" s="337">
        <f t="shared" si="77"/>
        <v>10001.4895</v>
      </c>
      <c r="G183" s="337">
        <f t="shared" si="77"/>
        <v>10615.542000000005</v>
      </c>
      <c r="H183" s="337">
        <f t="shared" si="77"/>
        <v>10928.645500000006</v>
      </c>
      <c r="I183" s="337">
        <f t="shared" si="77"/>
        <v>10912.498</v>
      </c>
      <c r="J183" s="337">
        <f t="shared" si="77"/>
        <v>10896.3505</v>
      </c>
      <c r="K183" s="337">
        <f t="shared" si="77"/>
        <v>11930.772499999997</v>
      </c>
      <c r="L183" s="337">
        <f t="shared" si="77"/>
        <v>13063.007</v>
      </c>
      <c r="M183" s="337">
        <f t="shared" si="77"/>
        <v>13046.859500000002</v>
      </c>
      <c r="N183" s="337">
        <f t="shared" si="77"/>
        <v>14261.313499999997</v>
      </c>
      <c r="O183" s="337">
        <f t="shared" si="77"/>
        <v>14500.183499999988</v>
      </c>
      <c r="P183" s="337">
        <f t="shared" si="77"/>
        <v>14289.673999999995</v>
      </c>
      <c r="Q183" s="337">
        <f t="shared" si="77"/>
        <v>14320.589500000002</v>
      </c>
      <c r="R183" s="337">
        <f t="shared" si="77"/>
        <v>14351.833500000001</v>
      </c>
      <c r="S183" s="337">
        <f t="shared" si="77"/>
        <v>14101.086500000001</v>
      </c>
      <c r="T183" s="337">
        <f t="shared" si="77"/>
        <v>13490.83</v>
      </c>
      <c r="U183" s="337">
        <f t="shared" si="77"/>
        <v>13482.493500000004</v>
      </c>
      <c r="V183" s="337">
        <f t="shared" si="77"/>
        <v>13633.792999999998</v>
      </c>
      <c r="W183" s="337">
        <f t="shared" si="77"/>
        <v>13825.329999999998</v>
      </c>
      <c r="X183" s="337">
        <f t="shared" si="77"/>
        <v>13940.297500000008</v>
      </c>
      <c r="Y183" s="337">
        <f t="shared" si="77"/>
        <v>14095.173999999995</v>
      </c>
      <c r="Z183" s="337">
        <f t="shared" si="77"/>
        <v>14250.050500000003</v>
      </c>
      <c r="AA183" s="337">
        <f t="shared" si="77"/>
        <v>14443.886999999995</v>
      </c>
      <c r="AB183" s="337">
        <f t="shared" si="77"/>
        <v>14639.000999999997</v>
      </c>
      <c r="AC183" s="337">
        <f t="shared" si="77"/>
        <v>14753.968500000001</v>
      </c>
      <c r="AD183" s="337">
        <f t="shared" si="77"/>
        <v>14908.845000000001</v>
      </c>
      <c r="AE183" s="337">
        <f t="shared" si="77"/>
        <v>15063.721499999989</v>
      </c>
      <c r="AF183" s="337">
        <f t="shared" si="77"/>
        <v>15218.598000000002</v>
      </c>
      <c r="AG183" s="337">
        <f>SUM(AG181:AG182)</f>
        <v>103575.826</v>
      </c>
    </row>
    <row r="184" spans="1:252" s="340" customFormat="1" x14ac:dyDescent="0.2">
      <c r="A184" s="212" t="s">
        <v>250</v>
      </c>
      <c r="B184" s="213">
        <f>'Saimnieciskas pamatdarbibas NP'!B102</f>
        <v>0</v>
      </c>
      <c r="C184" s="213">
        <f>'Saimnieciskas pamatdarbibas NP'!C102</f>
        <v>0</v>
      </c>
      <c r="D184" s="213">
        <f>'Saimnieciskas pamatdarbibas NP'!D102</f>
        <v>1920</v>
      </c>
      <c r="E184" s="213">
        <f>'Saimnieciskas pamatdarbibas NP'!E102</f>
        <v>5378</v>
      </c>
      <c r="F184" s="213">
        <f>'Saimnieciskas pamatdarbibas NP'!F102</f>
        <v>5814.239999999998</v>
      </c>
      <c r="G184" s="213">
        <f>'Saimnieciskas pamatdarbibas NP'!G102</f>
        <v>5921.7999999999993</v>
      </c>
      <c r="H184" s="213">
        <f>'Saimnieciskas pamatdarbibas NP'!H102</f>
        <v>6029.3599999999969</v>
      </c>
      <c r="I184" s="213">
        <f>'Saimnieciskas pamatdarbibas NP'!I102</f>
        <v>6136.9199999999983</v>
      </c>
      <c r="J184" s="213">
        <f>'Saimnieciskas pamatdarbibas NP'!J102</f>
        <v>6244.48</v>
      </c>
      <c r="K184" s="213">
        <f>'Saimnieciskas pamatdarbibas NP'!K102</f>
        <v>6352.0400000000009</v>
      </c>
      <c r="L184" s="213">
        <f>'Saimnieciskas pamatdarbibas NP'!L102</f>
        <v>6459.5999999999985</v>
      </c>
      <c r="M184" s="213">
        <f>'Saimnieciskas pamatdarbibas NP'!M102</f>
        <v>6567.16</v>
      </c>
      <c r="N184" s="213">
        <f>'Saimnieciskas pamatdarbibas NP'!N102</f>
        <v>6674.7200000000012</v>
      </c>
      <c r="O184" s="213">
        <f>'Saimnieciskas pamatdarbibas NP'!O102</f>
        <v>6785.2799999999988</v>
      </c>
      <c r="P184" s="213">
        <f>'Saimnieciskas pamatdarbibas NP'!P102</f>
        <v>6946.6200000000026</v>
      </c>
      <c r="Q184" s="213">
        <f>'Saimnieciskas pamatdarbibas NP'!Q102</f>
        <v>7107.9599999999991</v>
      </c>
      <c r="R184" s="213">
        <f>'Saimnieciskas pamatdarbibas NP'!R102</f>
        <v>7269.2999999999993</v>
      </c>
      <c r="S184" s="213">
        <f>'Saimnieciskas pamatdarbibas NP'!S102</f>
        <v>7430.6399999999994</v>
      </c>
      <c r="T184" s="213">
        <f>'Saimnieciskas pamatdarbibas NP'!T102</f>
        <v>7591.98</v>
      </c>
      <c r="U184" s="213">
        <f>'Saimnieciskas pamatdarbibas NP'!U102</f>
        <v>7753.32</v>
      </c>
      <c r="V184" s="213">
        <f>'Saimnieciskas pamatdarbibas NP'!V102</f>
        <v>7914.66</v>
      </c>
      <c r="W184" s="213">
        <f>'Saimnieciskas pamatdarbibas NP'!W102</f>
        <v>8076</v>
      </c>
      <c r="X184" s="213">
        <f>'Saimnieciskas pamatdarbibas NP'!X102</f>
        <v>8237.34</v>
      </c>
      <c r="Y184" s="213">
        <f>'Saimnieciskas pamatdarbibas NP'!Y102</f>
        <v>8398.68</v>
      </c>
      <c r="Z184" s="213">
        <f>'Saimnieciskas pamatdarbibas NP'!Z102</f>
        <v>8560.02</v>
      </c>
      <c r="AA184" s="213">
        <f>'Saimnieciskas pamatdarbibas NP'!AA102</f>
        <v>8721.36</v>
      </c>
      <c r="AB184" s="213">
        <f>'Saimnieciskas pamatdarbibas NP'!AB102</f>
        <v>8882.6999999999971</v>
      </c>
      <c r="AC184" s="213">
        <f>'Saimnieciskas pamatdarbibas NP'!AC102</f>
        <v>9044.0400000000009</v>
      </c>
      <c r="AD184" s="213">
        <f>'Saimnieciskas pamatdarbibas NP'!AD102</f>
        <v>9205.3800000000047</v>
      </c>
      <c r="AE184" s="213">
        <f>'Saimnieciskas pamatdarbibas NP'!AE102</f>
        <v>9366.7200000000012</v>
      </c>
      <c r="AF184" s="213">
        <f>'Saimnieciskas pamatdarbibas NP'!AF102</f>
        <v>9531.0599999999977</v>
      </c>
      <c r="AG184" s="213">
        <f>'Saimnieciskas pamatdarbibas NP'!AG102</f>
        <v>9746.18</v>
      </c>
    </row>
    <row r="185" spans="1:252" s="340" customFormat="1" x14ac:dyDescent="0.2">
      <c r="A185" s="336" t="s">
        <v>240</v>
      </c>
      <c r="B185" s="337">
        <f>Aprekini!B140</f>
        <v>6000</v>
      </c>
      <c r="C185" s="337">
        <f>Aprekini!C140</f>
        <v>248727</v>
      </c>
      <c r="D185" s="337">
        <f>Aprekini!D140</f>
        <v>54964</v>
      </c>
      <c r="E185" s="362">
        <f>Aprekini!E140</f>
        <v>0</v>
      </c>
      <c r="F185" s="337">
        <f>Aprekini!F140</f>
        <v>0</v>
      </c>
      <c r="G185" s="337">
        <f>Aprekini!G140</f>
        <v>0</v>
      </c>
      <c r="H185" s="337">
        <f>Aprekini!H140</f>
        <v>0</v>
      </c>
      <c r="I185" s="337">
        <f>Aprekini!I140</f>
        <v>0</v>
      </c>
      <c r="J185" s="337">
        <f>Aprekini!J140</f>
        <v>0</v>
      </c>
      <c r="K185" s="337">
        <f>Aprekini!K140</f>
        <v>0</v>
      </c>
      <c r="L185" s="337">
        <f>Aprekini!L140</f>
        <v>0</v>
      </c>
      <c r="M185" s="337">
        <f>Aprekini!M140</f>
        <v>0</v>
      </c>
      <c r="N185" s="337">
        <f>Aprekini!N140</f>
        <v>0</v>
      </c>
      <c r="O185" s="337">
        <f>Aprekini!O140</f>
        <v>0</v>
      </c>
      <c r="P185" s="337">
        <f>Aprekini!P140</f>
        <v>0</v>
      </c>
      <c r="Q185" s="337">
        <f>Aprekini!Q140</f>
        <v>0</v>
      </c>
      <c r="R185" s="337">
        <f>Aprekini!R140</f>
        <v>0</v>
      </c>
      <c r="S185" s="337">
        <f>Aprekini!S140</f>
        <v>0</v>
      </c>
      <c r="T185" s="337">
        <f>Aprekini!T140</f>
        <v>0</v>
      </c>
      <c r="U185" s="337">
        <f>Aprekini!U140</f>
        <v>0</v>
      </c>
      <c r="V185" s="337">
        <f>Aprekini!V140</f>
        <v>0</v>
      </c>
      <c r="W185" s="337">
        <f>Aprekini!W140</f>
        <v>0</v>
      </c>
      <c r="X185" s="337">
        <f>Aprekini!X140</f>
        <v>0</v>
      </c>
      <c r="Y185" s="337">
        <f>Aprekini!Y140</f>
        <v>0</v>
      </c>
      <c r="Z185" s="337">
        <f>Aprekini!Z140</f>
        <v>0</v>
      </c>
      <c r="AA185" s="337">
        <f>Aprekini!AA140</f>
        <v>0</v>
      </c>
      <c r="AB185" s="337">
        <f>Aprekini!AB140</f>
        <v>0</v>
      </c>
      <c r="AC185" s="337">
        <f>Aprekini!AC140</f>
        <v>0</v>
      </c>
      <c r="AD185" s="337">
        <f>Aprekini!AD140</f>
        <v>0</v>
      </c>
      <c r="AE185" s="337">
        <f>Aprekini!AE140</f>
        <v>0</v>
      </c>
      <c r="AF185" s="337">
        <f>Aprekini!AF140</f>
        <v>0</v>
      </c>
      <c r="AG185" s="337">
        <f>Aprekini!AG140</f>
        <v>0</v>
      </c>
    </row>
    <row r="186" spans="1:252" s="340" customFormat="1" x14ac:dyDescent="0.2">
      <c r="A186" s="336" t="s">
        <v>251</v>
      </c>
      <c r="B186" s="337">
        <f t="shared" ref="B186:AG186" si="78">SUM(B184:B185)</f>
        <v>6000</v>
      </c>
      <c r="C186" s="337">
        <f t="shared" si="78"/>
        <v>248727</v>
      </c>
      <c r="D186" s="337">
        <f t="shared" si="78"/>
        <v>56884</v>
      </c>
      <c r="E186" s="337">
        <f t="shared" si="78"/>
        <v>5378</v>
      </c>
      <c r="F186" s="337">
        <f t="shared" si="78"/>
        <v>5814.239999999998</v>
      </c>
      <c r="G186" s="337">
        <f t="shared" si="78"/>
        <v>5921.7999999999993</v>
      </c>
      <c r="H186" s="337">
        <f t="shared" si="78"/>
        <v>6029.3599999999969</v>
      </c>
      <c r="I186" s="337">
        <f t="shared" si="78"/>
        <v>6136.9199999999983</v>
      </c>
      <c r="J186" s="337">
        <f t="shared" si="78"/>
        <v>6244.48</v>
      </c>
      <c r="K186" s="337">
        <f t="shared" si="78"/>
        <v>6352.0400000000009</v>
      </c>
      <c r="L186" s="337">
        <f t="shared" si="78"/>
        <v>6459.5999999999985</v>
      </c>
      <c r="M186" s="337">
        <f t="shared" si="78"/>
        <v>6567.16</v>
      </c>
      <c r="N186" s="337">
        <f t="shared" si="78"/>
        <v>6674.7200000000012</v>
      </c>
      <c r="O186" s="337">
        <f t="shared" si="78"/>
        <v>6785.2799999999988</v>
      </c>
      <c r="P186" s="337">
        <f t="shared" si="78"/>
        <v>6946.6200000000026</v>
      </c>
      <c r="Q186" s="337">
        <f t="shared" si="78"/>
        <v>7107.9599999999991</v>
      </c>
      <c r="R186" s="337">
        <f t="shared" si="78"/>
        <v>7269.2999999999993</v>
      </c>
      <c r="S186" s="337">
        <f t="shared" si="78"/>
        <v>7430.6399999999994</v>
      </c>
      <c r="T186" s="337">
        <f t="shared" si="78"/>
        <v>7591.98</v>
      </c>
      <c r="U186" s="337">
        <f t="shared" si="78"/>
        <v>7753.32</v>
      </c>
      <c r="V186" s="337">
        <f t="shared" si="78"/>
        <v>7914.66</v>
      </c>
      <c r="W186" s="337">
        <f t="shared" si="78"/>
        <v>8076</v>
      </c>
      <c r="X186" s="337">
        <f t="shared" si="78"/>
        <v>8237.34</v>
      </c>
      <c r="Y186" s="337">
        <f t="shared" si="78"/>
        <v>8398.68</v>
      </c>
      <c r="Z186" s="337">
        <f t="shared" si="78"/>
        <v>8560.02</v>
      </c>
      <c r="AA186" s="337">
        <f t="shared" si="78"/>
        <v>8721.36</v>
      </c>
      <c r="AB186" s="337">
        <f t="shared" si="78"/>
        <v>8882.6999999999971</v>
      </c>
      <c r="AC186" s="337">
        <f t="shared" si="78"/>
        <v>9044.0400000000009</v>
      </c>
      <c r="AD186" s="337">
        <f t="shared" si="78"/>
        <v>9205.3800000000047</v>
      </c>
      <c r="AE186" s="337">
        <f t="shared" si="78"/>
        <v>9366.7200000000012</v>
      </c>
      <c r="AF186" s="337">
        <f t="shared" si="78"/>
        <v>9531.0599999999977</v>
      </c>
      <c r="AG186" s="337">
        <f t="shared" si="78"/>
        <v>9746.18</v>
      </c>
    </row>
    <row r="187" spans="1:252" s="340" customFormat="1" x14ac:dyDescent="0.2">
      <c r="A187" s="363" t="s">
        <v>252</v>
      </c>
      <c r="B187" s="364">
        <f t="shared" ref="B187:AG187" si="79">B183-B186</f>
        <v>-6000</v>
      </c>
      <c r="C187" s="364">
        <f t="shared" si="79"/>
        <v>-248727</v>
      </c>
      <c r="D187" s="364">
        <f t="shared" si="79"/>
        <v>-53140.14</v>
      </c>
      <c r="E187" s="364">
        <f t="shared" si="79"/>
        <v>4322.6279999999952</v>
      </c>
      <c r="F187" s="364">
        <f t="shared" si="79"/>
        <v>4187.2495000000017</v>
      </c>
      <c r="G187" s="364">
        <f t="shared" si="79"/>
        <v>4693.7420000000056</v>
      </c>
      <c r="H187" s="364">
        <f t="shared" si="79"/>
        <v>4899.2855000000091</v>
      </c>
      <c r="I187" s="364">
        <f t="shared" si="79"/>
        <v>4775.5780000000013</v>
      </c>
      <c r="J187" s="364">
        <f t="shared" si="79"/>
        <v>4651.8705000000009</v>
      </c>
      <c r="K187" s="364">
        <f t="shared" si="79"/>
        <v>5578.7324999999964</v>
      </c>
      <c r="L187" s="364">
        <f t="shared" si="79"/>
        <v>6603.4070000000011</v>
      </c>
      <c r="M187" s="364">
        <f t="shared" si="79"/>
        <v>6479.6995000000024</v>
      </c>
      <c r="N187" s="364">
        <f t="shared" si="79"/>
        <v>7586.5934999999954</v>
      </c>
      <c r="O187" s="364">
        <f t="shared" si="79"/>
        <v>7714.9034999999894</v>
      </c>
      <c r="P187" s="364">
        <f t="shared" si="79"/>
        <v>7343.0539999999928</v>
      </c>
      <c r="Q187" s="364">
        <f t="shared" si="79"/>
        <v>7212.6295000000027</v>
      </c>
      <c r="R187" s="364">
        <f t="shared" si="79"/>
        <v>7082.5335000000014</v>
      </c>
      <c r="S187" s="364">
        <f t="shared" si="79"/>
        <v>6670.4465000000018</v>
      </c>
      <c r="T187" s="364">
        <f t="shared" si="79"/>
        <v>5898.85</v>
      </c>
      <c r="U187" s="364">
        <f t="shared" si="79"/>
        <v>5729.1735000000044</v>
      </c>
      <c r="V187" s="364">
        <f t="shared" si="79"/>
        <v>5719.132999999998</v>
      </c>
      <c r="W187" s="364">
        <f t="shared" si="79"/>
        <v>5749.3299999999981</v>
      </c>
      <c r="X187" s="364">
        <f t="shared" si="79"/>
        <v>5702.9575000000077</v>
      </c>
      <c r="Y187" s="364">
        <f t="shared" si="79"/>
        <v>5696.4939999999951</v>
      </c>
      <c r="Z187" s="364">
        <f t="shared" si="79"/>
        <v>5690.0305000000026</v>
      </c>
      <c r="AA187" s="364">
        <f t="shared" si="79"/>
        <v>5722.5269999999946</v>
      </c>
      <c r="AB187" s="364">
        <f t="shared" si="79"/>
        <v>5756.3009999999995</v>
      </c>
      <c r="AC187" s="364">
        <f t="shared" si="79"/>
        <v>5709.9285</v>
      </c>
      <c r="AD187" s="364">
        <f t="shared" si="79"/>
        <v>5703.4649999999965</v>
      </c>
      <c r="AE187" s="364">
        <f t="shared" si="79"/>
        <v>5697.0014999999876</v>
      </c>
      <c r="AF187" s="364">
        <f t="shared" si="79"/>
        <v>5687.5380000000041</v>
      </c>
      <c r="AG187" s="364">
        <f t="shared" si="79"/>
        <v>93829.646000000008</v>
      </c>
    </row>
    <row r="188" spans="1:252" s="340" customFormat="1" x14ac:dyDescent="0.2">
      <c r="A188" s="318" t="s">
        <v>253</v>
      </c>
      <c r="B188" s="365"/>
      <c r="C188" s="365"/>
      <c r="D188" s="365"/>
      <c r="E188" s="365"/>
      <c r="F188" s="365"/>
      <c r="G188" s="365"/>
      <c r="H188" s="366"/>
      <c r="I188" s="365"/>
      <c r="J188" s="365"/>
      <c r="K188" s="365"/>
      <c r="L188" s="365"/>
      <c r="M188" s="561">
        <f>IF(ISERROR(IRR(B187:AG187,0)),"Nevar aprēķināt",IRR(B187:AG187,0))</f>
        <v>-8.3073054309783512E-3</v>
      </c>
      <c r="N188" s="365"/>
      <c r="O188" s="365"/>
      <c r="P188" s="366"/>
      <c r="Q188" s="367"/>
      <c r="R188" s="365"/>
      <c r="S188" s="365"/>
      <c r="T188" s="365"/>
      <c r="U188" s="365"/>
      <c r="V188" s="365"/>
      <c r="W188" s="365"/>
      <c r="X188" s="365"/>
      <c r="Y188" s="365"/>
      <c r="Z188" s="365"/>
      <c r="AA188" s="365"/>
      <c r="AB188" s="365"/>
      <c r="AC188" s="365"/>
      <c r="AD188" s="365"/>
      <c r="AE188" s="365"/>
      <c r="AF188" s="365"/>
      <c r="AG188" s="368"/>
    </row>
    <row r="189" spans="1:252" s="340" customFormat="1" x14ac:dyDescent="0.2">
      <c r="A189" s="318" t="s">
        <v>254</v>
      </c>
      <c r="B189" s="366"/>
      <c r="C189" s="366"/>
      <c r="D189" s="366"/>
      <c r="E189" s="366"/>
      <c r="F189" s="366"/>
      <c r="G189" s="366"/>
      <c r="H189" s="366"/>
      <c r="I189" s="366"/>
      <c r="J189" s="366"/>
      <c r="K189" s="366"/>
      <c r="L189" s="366"/>
      <c r="M189" s="580">
        <f>NPV('Datu ievade'!B438,B187:AG187)</f>
        <v>-199201.15023013591</v>
      </c>
      <c r="N189" s="366"/>
      <c r="O189" s="366"/>
      <c r="P189" s="366"/>
      <c r="Q189" s="369"/>
      <c r="R189" s="366"/>
      <c r="S189" s="366"/>
      <c r="T189" s="366"/>
      <c r="U189" s="366"/>
      <c r="V189" s="366"/>
      <c r="W189" s="366"/>
      <c r="X189" s="366"/>
      <c r="Y189" s="366"/>
      <c r="Z189" s="366"/>
      <c r="AA189" s="366"/>
      <c r="AB189" s="366"/>
      <c r="AC189" s="366"/>
      <c r="AD189" s="366"/>
      <c r="AE189" s="366"/>
      <c r="AF189" s="366"/>
      <c r="AG189" s="370"/>
    </row>
    <row r="190" spans="1:252" s="340" customFormat="1" x14ac:dyDescent="0.2">
      <c r="A190" s="302"/>
      <c r="B190" s="371"/>
      <c r="C190" s="371"/>
      <c r="D190" s="371"/>
      <c r="E190" s="371"/>
      <c r="F190" s="371"/>
      <c r="G190" s="371"/>
      <c r="H190" s="371"/>
      <c r="I190" s="371"/>
      <c r="J190" s="371"/>
      <c r="K190" s="371"/>
      <c r="L190" s="371"/>
      <c r="M190" s="372"/>
      <c r="N190" s="371"/>
      <c r="O190" s="371"/>
      <c r="P190" s="371"/>
      <c r="Q190" s="372"/>
      <c r="R190" s="371"/>
      <c r="S190" s="371"/>
      <c r="T190" s="371"/>
      <c r="U190" s="371"/>
      <c r="V190" s="371"/>
      <c r="W190" s="371"/>
      <c r="X190" s="371"/>
      <c r="Y190" s="371"/>
      <c r="Z190" s="371"/>
    </row>
    <row r="191" spans="1:252" s="340" customFormat="1" x14ac:dyDescent="0.2">
      <c r="A191" s="373"/>
      <c r="C191" s="371"/>
      <c r="D191" s="371"/>
      <c r="E191" s="371"/>
      <c r="F191" s="371"/>
      <c r="G191" s="371"/>
      <c r="H191" s="371"/>
      <c r="I191" s="371"/>
      <c r="J191" s="371"/>
      <c r="K191" s="371"/>
      <c r="L191" s="371"/>
      <c r="M191" s="372"/>
      <c r="N191" s="371"/>
      <c r="O191" s="371"/>
      <c r="P191" s="371"/>
      <c r="Q191" s="372"/>
      <c r="R191" s="371"/>
      <c r="S191" s="371"/>
      <c r="T191" s="371"/>
      <c r="U191" s="371"/>
      <c r="V191" s="371"/>
      <c r="W191" s="371"/>
      <c r="X191" s="371"/>
      <c r="Y191" s="371"/>
      <c r="Z191" s="371"/>
    </row>
    <row r="192" spans="1:252" s="340" customFormat="1" x14ac:dyDescent="0.2">
      <c r="A192" s="374" t="s">
        <v>255</v>
      </c>
    </row>
    <row r="193" spans="1:33" s="340" customFormat="1" hidden="1" outlineLevel="1" x14ac:dyDescent="0.2">
      <c r="A193" s="323"/>
    </row>
    <row r="194" spans="1:33" s="340" customFormat="1" ht="13.5" hidden="1" outlineLevel="1" x14ac:dyDescent="0.2">
      <c r="A194" s="375" t="s">
        <v>256</v>
      </c>
    </row>
    <row r="195" spans="1:33" s="340" customFormat="1" collapsed="1" x14ac:dyDescent="0.2">
      <c r="A195" s="212"/>
      <c r="B195" s="333">
        <f>Aprekini!B5</f>
        <v>2012</v>
      </c>
      <c r="C195" s="333">
        <f t="shared" ref="C195:AG195" si="80">B195+1</f>
        <v>2013</v>
      </c>
      <c r="D195" s="333">
        <f t="shared" si="80"/>
        <v>2014</v>
      </c>
      <c r="E195" s="333">
        <f t="shared" si="80"/>
        <v>2015</v>
      </c>
      <c r="F195" s="333">
        <f t="shared" si="80"/>
        <v>2016</v>
      </c>
      <c r="G195" s="333">
        <f t="shared" si="80"/>
        <v>2017</v>
      </c>
      <c r="H195" s="333">
        <f t="shared" si="80"/>
        <v>2018</v>
      </c>
      <c r="I195" s="333">
        <f t="shared" si="80"/>
        <v>2019</v>
      </c>
      <c r="J195" s="333">
        <f t="shared" si="80"/>
        <v>2020</v>
      </c>
      <c r="K195" s="333">
        <f t="shared" si="80"/>
        <v>2021</v>
      </c>
      <c r="L195" s="333">
        <f t="shared" si="80"/>
        <v>2022</v>
      </c>
      <c r="M195" s="333">
        <f t="shared" si="80"/>
        <v>2023</v>
      </c>
      <c r="N195" s="333">
        <f t="shared" si="80"/>
        <v>2024</v>
      </c>
      <c r="O195" s="333">
        <f t="shared" si="80"/>
        <v>2025</v>
      </c>
      <c r="P195" s="333">
        <f t="shared" si="80"/>
        <v>2026</v>
      </c>
      <c r="Q195" s="333">
        <f t="shared" si="80"/>
        <v>2027</v>
      </c>
      <c r="R195" s="333">
        <f t="shared" si="80"/>
        <v>2028</v>
      </c>
      <c r="S195" s="333">
        <f t="shared" si="80"/>
        <v>2029</v>
      </c>
      <c r="T195" s="333">
        <f t="shared" si="80"/>
        <v>2030</v>
      </c>
      <c r="U195" s="333">
        <f t="shared" si="80"/>
        <v>2031</v>
      </c>
      <c r="V195" s="333">
        <f t="shared" si="80"/>
        <v>2032</v>
      </c>
      <c r="W195" s="333">
        <f t="shared" si="80"/>
        <v>2033</v>
      </c>
      <c r="X195" s="333">
        <f t="shared" si="80"/>
        <v>2034</v>
      </c>
      <c r="Y195" s="333">
        <f t="shared" si="80"/>
        <v>2035</v>
      </c>
      <c r="Z195" s="333">
        <f t="shared" si="80"/>
        <v>2036</v>
      </c>
      <c r="AA195" s="333">
        <f t="shared" si="80"/>
        <v>2037</v>
      </c>
      <c r="AB195" s="333">
        <f t="shared" si="80"/>
        <v>2038</v>
      </c>
      <c r="AC195" s="333">
        <f t="shared" si="80"/>
        <v>2039</v>
      </c>
      <c r="AD195" s="333">
        <f t="shared" si="80"/>
        <v>2040</v>
      </c>
      <c r="AE195" s="333">
        <f t="shared" si="80"/>
        <v>2041</v>
      </c>
      <c r="AF195" s="333">
        <f t="shared" si="80"/>
        <v>2042</v>
      </c>
      <c r="AG195" s="333">
        <f t="shared" si="80"/>
        <v>2043</v>
      </c>
    </row>
    <row r="196" spans="1:33" s="378" customFormat="1" ht="25.5" x14ac:dyDescent="0.2">
      <c r="A196" s="376" t="s">
        <v>257</v>
      </c>
      <c r="B196" s="377" t="str">
        <f>IF(Aprekini!B317=0,"-",Aprekini!B305/Aprekini!B317)</f>
        <v>-</v>
      </c>
      <c r="C196" s="377" t="str">
        <f>IF(Aprekini!C317=0,"-",Aprekini!C305/Aprekini!C317)</f>
        <v>-</v>
      </c>
      <c r="D196" s="377" t="str">
        <f>IF(Aprekini!D317=0,"-",Aprekini!D305/Aprekini!D317)</f>
        <v>-</v>
      </c>
      <c r="E196" s="377">
        <f>IF(Aprekini!E317=0,"-",Aprekini!E305/Aprekini!E317)</f>
        <v>1.8874964046814462</v>
      </c>
      <c r="F196" s="377">
        <f>IF(Aprekini!F317=0,"-",Aprekini!F305/Aprekini!F317)</f>
        <v>2.3036194310353002</v>
      </c>
      <c r="G196" s="377">
        <f>IF(Aprekini!G317=0,"-",Aprekini!G305/Aprekini!G317)</f>
        <v>2.7093091942681333</v>
      </c>
      <c r="H196" s="377">
        <f>IF(Aprekini!H317=0,"-",Aprekini!H305/Aprekini!H317)</f>
        <v>3.1018394916357712</v>
      </c>
      <c r="I196" s="377">
        <f>IF(Aprekini!I317=0,"-",Aprekini!I305/Aprekini!I317)</f>
        <v>3.4937945896385005</v>
      </c>
      <c r="J196" s="377">
        <f>IF(Aprekini!J317=0,"-",Aprekini!J305/Aprekini!J317)</f>
        <v>3.8851744882763199</v>
      </c>
      <c r="K196" s="377">
        <f>IF(Aprekini!K317=0,"-",Aprekini!K305/Aprekini!K317)</f>
        <v>4.275979187549229</v>
      </c>
      <c r="L196" s="377">
        <f>IF(Aprekini!L317=0,"-",Aprekini!L305/Aprekini!L317)</f>
        <v>4.7250037566452834</v>
      </c>
      <c r="M196" s="377">
        <f>IF(Aprekini!M317=0,"-",Aprekini!M305/Aprekini!M317)</f>
        <v>5.1734531263764287</v>
      </c>
      <c r="N196" s="377">
        <f>IF(Aprekini!N317=0,"-",Aprekini!N305/Aprekini!N317)</f>
        <v>5.6045482747422861</v>
      </c>
      <c r="O196" s="377">
        <f>IF(Aprekini!O317=0,"-",Aprekini!O305/Aprekini!O317)</f>
        <v>6.7989159369630237</v>
      </c>
      <c r="P196" s="377">
        <f>IF(Aprekini!P317=0,"-",Aprekini!P305/Aprekini!P317)</f>
        <v>7.2409096838735536</v>
      </c>
      <c r="Q196" s="377">
        <f>IF(Aprekini!Q317=0,"-",Aprekini!Q305/Aprekini!Q317)</f>
        <v>7.6817152490407956</v>
      </c>
      <c r="R196" s="377">
        <f>IF(Aprekini!R317=0,"-",Aprekini!R305/Aprekini!R317)</f>
        <v>8.1213712949885881</v>
      </c>
      <c r="S196" s="377">
        <f>IF(Aprekini!S317=0,"-",Aprekini!S305/Aprekini!S317)</f>
        <v>8.5266891344773246</v>
      </c>
      <c r="T196" s="377">
        <f>IF(Aprekini!T317=0,"-",Aprekini!T305/Aprekini!T317)</f>
        <v>21.964148755116934</v>
      </c>
      <c r="U196" s="377">
        <f>IF(Aprekini!U317=0,"-",Aprekini!U305/Aprekini!U317)</f>
        <v>23.567297580328621</v>
      </c>
      <c r="V196" s="377">
        <f>IF(Aprekini!V317=0,"-",Aprekini!V305/Aprekini!V317)</f>
        <v>25.167070795715823</v>
      </c>
      <c r="W196" s="377">
        <f>IF(Aprekini!W317=0,"-",Aprekini!W305/Aprekini!W317)</f>
        <v>26.774750154208508</v>
      </c>
      <c r="X196" s="377">
        <f>IF(Aprekini!X317=0,"-",Aprekini!X305/Aprekini!X317)</f>
        <v>28.371721807884274</v>
      </c>
      <c r="Y196" s="377">
        <f>IF(Aprekini!Y317=0,"-",Aprekini!Y305/Aprekini!Y317)</f>
        <v>29.969175405147777</v>
      </c>
      <c r="Z196" s="377">
        <f>IF(Aprekini!Z317=0,"-",Aprekini!Z305/Aprekini!Z317)</f>
        <v>31.567110945999008</v>
      </c>
      <c r="AA196" s="377">
        <f>IF(Aprekini!AA317=0,"-",Aprekini!AA305/Aprekini!AA317)</f>
        <v>33.165528430437966</v>
      </c>
      <c r="AB196" s="377">
        <f>IF(Aprekini!AB317=0,"-",Aprekini!AB305/Aprekini!AB317)</f>
        <v>34.775709611394618</v>
      </c>
      <c r="AC196" s="377">
        <f>IF(Aprekini!AC317=0,"-",Aprekini!AC305/Aprekini!AC317)</f>
        <v>36.37518308753436</v>
      </c>
      <c r="AD196" s="377">
        <f>IF(Aprekini!AD317=0,"-",Aprekini!AD305/Aprekini!AD317)</f>
        <v>37.975138507261825</v>
      </c>
      <c r="AE196" s="377">
        <f>IF(Aprekini!AE317=0,"-",Aprekini!AE305/Aprekini!AE317)</f>
        <v>39.575575870577026</v>
      </c>
      <c r="AF196" s="377">
        <f>IF(Aprekini!AF317=0,"-",Aprekini!AF305/Aprekini!AF317)</f>
        <v>41.175654040262444</v>
      </c>
      <c r="AG196" s="377">
        <f>IF(Aprekini!AG317=0,"-",Aprekini!AG305/Aprekini!AG317)</f>
        <v>42.775022682666972</v>
      </c>
    </row>
    <row r="197" spans="1:33" s="340" customFormat="1" x14ac:dyDescent="0.2">
      <c r="A197" s="323"/>
    </row>
    <row r="198" spans="1:33" s="340" customFormat="1" ht="25.5" hidden="1" outlineLevel="1" x14ac:dyDescent="0.2">
      <c r="A198" s="379" t="s">
        <v>258</v>
      </c>
      <c r="B198" s="380">
        <f>Aprekini!B305-Aprekini!B317</f>
        <v>3364.5849999999937</v>
      </c>
      <c r="C198" s="380">
        <f>Aprekini!C305-Aprekini!C317</f>
        <v>9083.6695749999926</v>
      </c>
      <c r="D198" s="380">
        <f>Aprekini!D305-Aprekini!D317</f>
        <v>14086.536499999995</v>
      </c>
      <c r="E198" s="380">
        <f>Aprekini!E305-Aprekini!E317</f>
        <v>8513.1628249999994</v>
      </c>
      <c r="F198" s="380">
        <f>Aprekini!F305-Aprekini!F317</f>
        <v>12504.754294999995</v>
      </c>
      <c r="G198" s="380">
        <f>Aprekini!G305-Aprekini!G317</f>
        <v>16396.266410000011</v>
      </c>
      <c r="H198" s="380">
        <f>Aprekini!H305-Aprekini!H317</f>
        <v>20161.548520000015</v>
      </c>
      <c r="I198" s="380">
        <f>Aprekini!I305-Aprekini!I317</f>
        <v>23921.313125000022</v>
      </c>
      <c r="J198" s="380">
        <f>Aprekini!J305-Aprekini!J317</f>
        <v>27675.56022500003</v>
      </c>
      <c r="K198" s="380">
        <f>Aprekini!K305-Aprekini!K317</f>
        <v>31424.289820000027</v>
      </c>
      <c r="L198" s="380">
        <f>Aprekini!L305-Aprekini!L317</f>
        <v>35731.483910000032</v>
      </c>
      <c r="M198" s="380">
        <f>Aprekini!M305-Aprekini!M317</f>
        <v>40033.16049500004</v>
      </c>
      <c r="N198" s="380">
        <f>Aprekini!N305-Aprekini!N317</f>
        <v>44168.369575000041</v>
      </c>
      <c r="O198" s="380">
        <f>Aprekini!O305-Aprekini!O317</f>
        <v>49271.069150000032</v>
      </c>
      <c r="P198" s="380">
        <f>Aprekini!P305-Aprekini!P317</f>
        <v>53026.513220000037</v>
      </c>
      <c r="Q198" s="380">
        <f>Aprekini!Q305-Aprekini!Q317</f>
        <v>56771.86178500003</v>
      </c>
      <c r="R198" s="380">
        <f>Aprekini!R305-Aprekini!R317</f>
        <v>60507.443345000043</v>
      </c>
      <c r="S198" s="380">
        <f>Aprekini!S305-Aprekini!S317</f>
        <v>63951.266900000039</v>
      </c>
      <c r="T198" s="380">
        <f>Aprekini!T305-Aprekini!T317</f>
        <v>74770.732950000034</v>
      </c>
      <c r="U198" s="380">
        <f>Aprekini!U305-Aprekini!U317</f>
        <v>80488.523550000042</v>
      </c>
      <c r="V198" s="380">
        <f>Aprekini!V305-Aprekini!V317</f>
        <v>86194.274700000038</v>
      </c>
      <c r="W198" s="380">
        <f>Aprekini!W305-Aprekini!W317</f>
        <v>91928.223900000041</v>
      </c>
      <c r="X198" s="380">
        <f>Aprekini!X305-Aprekini!X317</f>
        <v>97623.983000000037</v>
      </c>
      <c r="Y198" s="380">
        <f>Aprekini!Y305-Aprekini!Y317</f>
        <v>103321.46100000004</v>
      </c>
      <c r="Z198" s="380">
        <f>Aprekini!Z305-Aprekini!Z317</f>
        <v>109020.65790000003</v>
      </c>
      <c r="AA198" s="380">
        <f>Aprekini!AA305-Aprekini!AA317</f>
        <v>114721.57370000004</v>
      </c>
      <c r="AB198" s="380">
        <f>Aprekini!AB305-Aprekini!AB317</f>
        <v>120464.44590000002</v>
      </c>
      <c r="AC198" s="380">
        <f>Aprekini!AC305-Aprekini!AC317</f>
        <v>126169.12800000003</v>
      </c>
      <c r="AD198" s="380">
        <f>Aprekini!AD305-Aprekini!AD317</f>
        <v>131875.52900000001</v>
      </c>
      <c r="AE198" s="380">
        <f>Aprekini!AE305-Aprekini!AE317</f>
        <v>137583.6489</v>
      </c>
      <c r="AF198" s="380">
        <f>Aprekini!AF305-Aprekini!AF317</f>
        <v>143290.4877</v>
      </c>
      <c r="AG198" s="380">
        <f>Aprekini!AG305-Aprekini!AG317</f>
        <v>148994.7959</v>
      </c>
    </row>
    <row r="199" spans="1:33" s="340" customFormat="1" hidden="1" outlineLevel="1" x14ac:dyDescent="0.2">
      <c r="A199" s="381"/>
      <c r="B199" s="382"/>
      <c r="C199" s="382"/>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row>
    <row r="200" spans="1:33" s="340" customFormat="1" ht="38.25" collapsed="1" x14ac:dyDescent="0.2">
      <c r="A200" s="376" t="s">
        <v>259</v>
      </c>
      <c r="B200" s="377">
        <f>IF((Aprekini!B261+Aprekini!B262+Aprekini!B252+Aprekini!B253)=0,"-",'Saimnieciskas pamatdarbibas NP'!B38/(Aprekini!B261+Aprekini!B262+Aprekini!B252+Aprekini!B253))</f>
        <v>95.643741209563856</v>
      </c>
      <c r="C200" s="377">
        <f>IF((Aprekini!C261+Aprekini!C262+Aprekini!C252+Aprekini!C253)=0,"-",'Saimnieciskas pamatdarbibas NP'!C38/(Aprekini!C261+Aprekini!C262+Aprekini!C252+Aprekini!C253))</f>
        <v>-14.735709326203601</v>
      </c>
      <c r="D200" s="377">
        <f>IF((Aprekini!D261+Aprekini!D262+Aprekini!D252+Aprekini!D253)=0,"-",'Saimnieciskas pamatdarbibas NP'!D38/(Aprekini!D261+Aprekini!D262+Aprekini!D252+Aprekini!D253))</f>
        <v>2.7325051524408428</v>
      </c>
      <c r="E200" s="377">
        <f>IF((Aprekini!E261+Aprekini!E262+Aprekini!E252+Aprekini!E253)=0,"-",'Saimnieciskas pamatdarbibas NP'!E38/(Aprekini!E261+Aprekini!E262+Aprekini!E252+Aprekini!E253))</f>
        <v>0.93842717088837557</v>
      </c>
      <c r="F200" s="377">
        <f>IF((Aprekini!F261+Aprekini!F262+Aprekini!F252+Aprekini!F253)=0,"-",'Saimnieciskas pamatdarbibas NP'!F38/(Aprekini!F261+Aprekini!F262+Aprekini!F252+Aprekini!F253))</f>
        <v>0.95931843643587045</v>
      </c>
      <c r="G200" s="377">
        <f>IF((Aprekini!G261+Aprekini!G262+Aprekini!G252+Aprekini!G253)=0,"-",'Saimnieciskas pamatdarbibas NP'!G38/(Aprekini!G261+Aprekini!G262+Aprekini!G252+Aprekini!G253))</f>
        <v>0.82884569521521412</v>
      </c>
      <c r="H200" s="377">
        <f>IF((Aprekini!H261+Aprekini!H262+Aprekini!H252+Aprekini!H253)=0,"-",'Saimnieciskas pamatdarbibas NP'!H38/(Aprekini!H261+Aprekini!H262+Aprekini!H252+Aprekini!H253))</f>
        <v>0.75157901187513065</v>
      </c>
      <c r="I200" s="377">
        <f>IF((Aprekini!I261+Aprekini!I262+Aprekini!I252+Aprekini!I253)=0,"-",'Saimnieciskas pamatdarbibas NP'!I38/(Aprekini!I261+Aprekini!I262+Aprekini!I252+Aprekini!I253))</f>
        <v>0.77134284355458282</v>
      </c>
      <c r="J200" s="377">
        <f>IF((Aprekini!J261+Aprekini!J262+Aprekini!J252+Aprekini!J253)=0,"-",'Saimnieciskas pamatdarbibas NP'!J38/(Aprekini!J261+Aprekini!J262+Aprekini!J252+Aprekini!J253))</f>
        <v>0.79222591731480696</v>
      </c>
      <c r="K200" s="377">
        <f>IF((Aprekini!K261+Aprekini!K262+Aprekini!K252+Aprekini!K253)=0,"-",'Saimnieciskas pamatdarbibas NP'!K38/(Aprekini!K261+Aprekini!K262+Aprekini!K252+Aprekini!K253))</f>
        <v>0.56406305857867978</v>
      </c>
      <c r="L200" s="377">
        <f>IF((Aprekini!L261+Aprekini!L262+Aprekini!L252+Aprekini!L253)=0,"-",'Saimnieciskas pamatdarbibas NP'!L38/(Aprekini!L261+Aprekini!L262+Aprekini!L252+Aprekini!L253))</f>
        <v>0.43658593992782668</v>
      </c>
      <c r="M200" s="377">
        <f>IF((Aprekini!M261+Aprekini!M262+Aprekini!M252+Aprekini!M253)=0,"-",'Saimnieciskas pamatdarbibas NP'!M38/(Aprekini!M261+Aprekini!M262+Aprekini!M252+Aprekini!M253))</f>
        <v>0.4490489169762038</v>
      </c>
      <c r="N200" s="377">
        <f>IF((Aprekini!N261+Aprekini!N262+Aprekini!N252+Aprekini!N253)=0,"-",'Saimnieciskas pamatdarbibas NP'!N38/(Aprekini!N261+Aprekini!N262+Aprekini!N252+Aprekini!N253))</f>
        <v>9.9061698829971567E-2</v>
      </c>
      <c r="O200" s="377">
        <f>IF((Aprekini!O261+Aprekini!O262+Aprekini!O252+Aprekini!O253)=0,"-",'Saimnieciskas pamatdarbibas NP'!O38/(Aprekini!O261+Aprekini!O262+Aprekini!O252+Aprekini!O253))</f>
        <v>1.6470050162225135E-4</v>
      </c>
      <c r="P200" s="377">
        <f>IF((Aprekini!P261+Aprekini!P262+Aprekini!P252+Aprekini!P253)=0,"-",'Saimnieciskas pamatdarbibas NP'!P38/(Aprekini!P261+Aprekini!P262+Aprekini!P252+Aprekini!P253))</f>
        <v>-3.8707868201025178E-4</v>
      </c>
      <c r="Q200" s="377">
        <f>IF((Aprekini!Q261+Aprekini!Q262+Aprekini!Q252+Aprekini!Q253)=0,"-",'Saimnieciskas pamatdarbibas NP'!Q38/(Aprekini!Q261+Aprekini!Q262+Aprekini!Q252+Aprekini!Q253))</f>
        <v>-9.778301995794045E-4</v>
      </c>
      <c r="R200" s="377">
        <f>IF((Aprekini!R261+Aprekini!R262+Aprekini!R252+Aprekini!R253)=0,"-",'Saimnieciskas pamatdarbibas NP'!R38/(Aprekini!R261+Aprekini!R262+Aprekini!R252+Aprekini!R253))</f>
        <v>-1.6118341452189585E-3</v>
      </c>
      <c r="S200" s="377">
        <f>IF((Aprekini!S261+Aprekini!S262+Aprekini!S252+Aprekini!S253)=0,"-",'Saimnieciskas pamatdarbibas NP'!S38/(Aprekini!S261+Aprekini!S262+Aprekini!S252+Aprekini!S253))</f>
        <v>-2.2940211709011771E-3</v>
      </c>
      <c r="T200" s="377">
        <f>IF((Aprekini!T261+Aprekini!T262+Aprekini!T252+Aprekini!T253)=0,"-",'Saimnieciskas pamatdarbibas NP'!T38/(Aprekini!T261+Aprekini!T262+Aprekini!T252+Aprekini!T253))</f>
        <v>20093012929838.367</v>
      </c>
      <c r="U200" s="377">
        <f>IF((Aprekini!U261+Aprekini!U262+Aprekini!U252+Aprekini!U253)=0,"-",'Saimnieciskas pamatdarbibas NP'!U38/(Aprekini!U261+Aprekini!U262+Aprekini!U252+Aprekini!U253))</f>
        <v>24373185799049.66</v>
      </c>
      <c r="V200" s="377">
        <f>IF((Aprekini!V261+Aprekini!V262+Aprekini!V252+Aprekini!V253)=0,"-",'Saimnieciskas pamatdarbibas NP'!V38/(Aprekini!V261+Aprekini!V262+Aprekini!V252+Aprekini!V253))</f>
        <v>28653358668268.746</v>
      </c>
      <c r="W200" s="377">
        <f>IF((Aprekini!W261+Aprekini!W262+Aprekini!W252+Aprekini!W253)=0,"-",'Saimnieciskas pamatdarbibas NP'!W38/(Aprekini!W261+Aprekini!W262+Aprekini!W252+Aprekini!W253))</f>
        <v>32933531537480.043</v>
      </c>
      <c r="X200" s="377">
        <f>IF((Aprekini!X261+Aprekini!X262+Aprekini!X252+Aprekini!X253)=0,"-",'Saimnieciskas pamatdarbibas NP'!X38/(Aprekini!X261+Aprekini!X262+Aprekini!X252+Aprekini!X253))</f>
        <v>15413290168210.322</v>
      </c>
      <c r="Y200" s="377">
        <f>IF((Aprekini!Y261+Aprekini!Y262+Aprekini!Y252+Aprekini!Y253)=0,"-",'Saimnieciskas pamatdarbibas NP'!Y38/(Aprekini!Y261+Aprekini!Y262+Aprekini!Y252+Aprekini!Y253))</f>
        <v>-2106951201028.2378</v>
      </c>
      <c r="Z200" s="377"/>
      <c r="AA200" s="377">
        <f>IF((Aprekini!AA261+Aprekini!AA262+Aprekini!AA252+Aprekini!AA253)=0,"-",'Saimnieciskas pamatdarbibas NP'!AA38/(Aprekini!AA261+Aprekini!AA262+Aprekini!AA252+Aprekini!AA253))</f>
        <v>46274129873791.633</v>
      </c>
      <c r="AB200" s="377">
        <f>IF((Aprekini!AB261+Aprekini!AB262+Aprekini!AB252+Aprekini!AB253)=0,"-",'Saimnieciskas pamatdarbibas NP'!AB38/(Aprekini!AB261+Aprekini!AB262+Aprekini!AB252+Aprekini!AB253))</f>
        <v>28753888504521.91</v>
      </c>
      <c r="AC200" s="377">
        <f>IF((Aprekini!AC261+Aprekini!AC262+Aprekini!AC252+Aprekini!AC253)=0,"-",'Saimnieciskas pamatdarbibas NP'!AC38/(Aprekini!AC261+Aprekini!AC262+Aprekini!AC252+Aprekini!AC253))</f>
        <v>11233647135267.771</v>
      </c>
      <c r="AD200" s="377">
        <f>IF((Aprekini!AD261+Aprekini!AD262+Aprekini!AD252+Aprekini!AD253)=0,"-",'Saimnieciskas pamatdarbibas NP'!AD38/(Aprekini!AD261+Aprekini!AD262+Aprekini!AD252+Aprekini!AD253))</f>
        <v>-6286594233986.3682</v>
      </c>
      <c r="AE200" s="377">
        <f>IF((Aprekini!AE261+Aprekini!AE262+Aprekini!AE252+Aprekini!AE253)=0,"-",'Saimnieciskas pamatdarbibas NP'!AE38/(Aprekini!AE261+Aprekini!AE262+Aprekini!AE252+Aprekini!AE253))</f>
        <v>-23806835603256.086</v>
      </c>
      <c r="AF200" s="377">
        <f>IF((Aprekini!AF261+Aprekini!AF262+Aprekini!AF252+Aprekini!AF253)=0,"-",'Saimnieciskas pamatdarbibas NP'!AF38/(Aprekini!AF261+Aprekini!AF262+Aprekini!AF252+Aprekini!AF253))</f>
        <v>-41327076972510.227</v>
      </c>
      <c r="AG200" s="377">
        <f>IF((Aprekini!AG261+Aprekini!AG262+Aprekini!AG252+Aprekini!AG253)=0,"-",'Saimnieciskas pamatdarbibas NP'!AG38/(Aprekini!AG261+Aprekini!AG262+Aprekini!AG252+Aprekini!AG253))</f>
        <v>19994196062037.004</v>
      </c>
    </row>
    <row r="201" spans="1:33" s="340" customFormat="1" x14ac:dyDescent="0.2">
      <c r="A201" s="323"/>
    </row>
    <row r="202" spans="1:33" s="340" customFormat="1" ht="13.5" hidden="1" outlineLevel="1" x14ac:dyDescent="0.2">
      <c r="A202" s="375" t="s">
        <v>260</v>
      </c>
    </row>
    <row r="203" spans="1:33" s="340" customFormat="1" hidden="1" outlineLevel="1" x14ac:dyDescent="0.2">
      <c r="A203" s="373"/>
    </row>
    <row r="204" spans="1:33" s="340" customFormat="1" ht="25.5" hidden="1" outlineLevel="1" x14ac:dyDescent="0.2">
      <c r="A204" s="379" t="s">
        <v>261</v>
      </c>
      <c r="B204" s="377">
        <f>IF(Aprekini!B307=0,"-",'Saimnieciskas pamatdarbibas NP'!B38/Aprekini!B307)</f>
        <v>2.7050732031369606</v>
      </c>
      <c r="C204" s="377">
        <f>IF(Aprekini!C307=0,"-",'Saimnieciskas pamatdarbibas NP'!C38/Aprekini!C307)</f>
        <v>-8.1454278300647189</v>
      </c>
      <c r="D204" s="377">
        <f>IF(Aprekini!D307=0,"-",'Saimnieciskas pamatdarbibas NP'!D38/Aprekini!D307)</f>
        <v>0.9549829787821853</v>
      </c>
      <c r="E204" s="377">
        <f>IF(Aprekini!E307=0,"-",'Saimnieciskas pamatdarbibas NP'!E38/Aprekini!E307)</f>
        <v>0.56022362358925104</v>
      </c>
      <c r="F204" s="377">
        <f>IF(Aprekini!F307=0,"-",'Saimnieciskas pamatdarbibas NP'!F38/Aprekini!F307)</f>
        <v>0.40722425282892349</v>
      </c>
      <c r="G204" s="377">
        <f>IF(Aprekini!G307=0,"-",'Saimnieciskas pamatdarbibas NP'!G38/Aprekini!G307)</f>
        <v>0.26933360719841581</v>
      </c>
      <c r="H204" s="377">
        <f>IF(Aprekini!H307=0,"-",'Saimnieciskas pamatdarbibas NP'!H38/Aprekini!H307)</f>
        <v>0.19551862225244013</v>
      </c>
      <c r="I204" s="377">
        <f>IF(Aprekini!I307=0,"-",'Saimnieciskas pamatdarbibas NP'!I38/Aprekini!I307)</f>
        <v>0.16546951569093887</v>
      </c>
      <c r="J204" s="377">
        <f>IF(Aprekini!J307=0,"-",'Saimnieciskas pamatdarbibas NP'!J38/Aprekini!J307)</f>
        <v>0.14314953101374256</v>
      </c>
      <c r="K204" s="377">
        <f>IF(Aprekini!K307=0,"-",'Saimnieciskas pamatdarbibas NP'!K38/Aprekini!K307)</f>
        <v>8.7221814391789276E-2</v>
      </c>
      <c r="L204" s="377">
        <f>IF(Aprekini!L307=0,"-",'Saimnieciskas pamatdarbibas NP'!L38/Aprekini!L307)</f>
        <v>5.8396467698691355E-2</v>
      </c>
      <c r="M204" s="377">
        <f>IF(Aprekini!M307=0,"-",'Saimnieciskas pamatdarbibas NP'!M38/Aprekini!M307)</f>
        <v>5.2473244707511163E-2</v>
      </c>
      <c r="N204" s="377">
        <f>IF(Aprekini!N307=0,"-",'Saimnieciskas pamatdarbibas NP'!N38/Aprekini!N307)</f>
        <v>1.019693024837866E-2</v>
      </c>
      <c r="O204" s="377">
        <f>IF(Aprekini!O307=0,"-",'Saimnieciskas pamatdarbibas NP'!O38/Aprekini!O307)</f>
        <v>1.5032675463774704E-5</v>
      </c>
      <c r="P204" s="377">
        <f>IF(Aprekini!P307=0,"-",'Saimnieciskas pamatdarbibas NP'!P38/Aprekini!P307)</f>
        <v>-3.2442590220475831E-5</v>
      </c>
      <c r="Q204" s="377">
        <f>IF(Aprekini!Q307=0,"-",'Saimnieciskas pamatdarbibas NP'!Q38/Aprekini!Q307)</f>
        <v>-7.5305126778531912E-5</v>
      </c>
      <c r="R204" s="377">
        <f>IF(Aprekini!R307=0,"-",'Saimnieciskas pamatdarbibas NP'!R38/Aprekini!R307)</f>
        <v>-1.141042891454319E-4</v>
      </c>
      <c r="S204" s="377">
        <f>IF(Aprekini!S307=0,"-",'Saimnieciskas pamatdarbibas NP'!S38/Aprekini!S307)</f>
        <v>-1.4935072324264535E-4</v>
      </c>
      <c r="T204" s="377">
        <f>IF(Aprekini!T307=0,"-",'Saimnieciskas pamatdarbibas NP'!T38/Aprekini!T307)</f>
        <v>-1.8152930104488893E-4</v>
      </c>
      <c r="U204" s="377">
        <f>IF(Aprekini!U307=0,"-",'Saimnieciskas pamatdarbibas NP'!U38/Aprekini!U307)</f>
        <v>-2.1090207640540648E-4</v>
      </c>
      <c r="V204" s="377">
        <f>IF(Aprekini!V307=0,"-",'Saimnieciskas pamatdarbibas NP'!V38/Aprekini!V307)</f>
        <v>-2.3772586589561868E-4</v>
      </c>
      <c r="W204" s="377">
        <f>IF(Aprekini!W307=0,"-",'Saimnieciskas pamatdarbibas NP'!W38/Aprekini!W307)</f>
        <v>-2.622390048361452E-4</v>
      </c>
      <c r="X204" s="377">
        <f>IF(Aprekini!X307=0,"-",'Saimnieciskas pamatdarbibas NP'!X38/Aprekini!X307)</f>
        <v>-1.179008988146023E-4</v>
      </c>
      <c r="Y204" s="377">
        <f>IF(Aprekini!Y307=0,"-",'Saimnieciskas pamatdarbibas NP'!Y38/Aprekini!Y307)</f>
        <v>1.5495679092115738E-5</v>
      </c>
      <c r="Z204" s="377">
        <f>IF(Aprekini!Z307=0,"-",'Saimnieciskas pamatdarbibas NP'!Z38/Aprekini!Z307)</f>
        <v>1.3890050438152628E-4</v>
      </c>
      <c r="AA204" s="377">
        <f>IF(Aprekini!AA307=0,"-",'Saimnieciskas pamatdarbibas NP'!AA38/Aprekini!AA307)</f>
        <v>-3.1536476938998878E-4</v>
      </c>
      <c r="AB204" s="377">
        <f>IF(Aprekini!AB307=0,"-",'Saimnieciskas pamatdarbibas NP'!AB38/Aprekini!AB307)</f>
        <v>-1.8884866403211587E-4</v>
      </c>
      <c r="AC204" s="377">
        <f>IF(Aprekini!AC307=0,"-",'Saimnieciskas pamatdarbibas NP'!AC38/Aprekini!AC307)</f>
        <v>-7.1154959077295179E-5</v>
      </c>
      <c r="AD204" s="377">
        <f>IF(Aprekini!AD307=0,"-",'Saimnieciskas pamatdarbibas NP'!AD38/Aprekini!AD307)</f>
        <v>3.8429640080675197E-5</v>
      </c>
      <c r="AE204" s="377">
        <f>IF(Aprekini!AE307=0,"-",'Saimnieciskas pamatdarbibas NP'!AE38/Aprekini!AE307)</f>
        <v>1.4054217997368411E-4</v>
      </c>
      <c r="AF204" s="377">
        <f>IF(Aprekini!AF307=0,"-",'Saimnieciskas pamatdarbibas NP'!AF38/Aprekini!AF307)</f>
        <v>2.3576013715621716E-4</v>
      </c>
      <c r="AG204" s="377">
        <f>IF(Aprekini!AG307=0,"-",'Saimnieciskas pamatdarbibas NP'!AG38/Aprekini!AG307)</f>
        <v>-1.1027701286560045E-4</v>
      </c>
    </row>
    <row r="205" spans="1:33" s="340" customFormat="1" hidden="1" outlineLevel="1" x14ac:dyDescent="0.2">
      <c r="A205" s="373"/>
    </row>
    <row r="206" spans="1:33" s="340" customFormat="1" ht="25.5" hidden="1" outlineLevel="1" x14ac:dyDescent="0.2">
      <c r="A206" s="379" t="s">
        <v>262</v>
      </c>
      <c r="B206" s="377">
        <f>IF(Aprekini!B305=0,"-",'Saimnieciskas pamatdarbibas NP'!B38/Aprekini!B305)</f>
        <v>1.0105659390385444</v>
      </c>
      <c r="C206" s="377">
        <f>IF(Aprekini!C305=0,"-",'Saimnieciskas pamatdarbibas NP'!C38/Aprekini!C305)</f>
        <v>-2.4483474730530386</v>
      </c>
      <c r="D206" s="377">
        <f>IF(Aprekini!D305=0,"-",'Saimnieciskas pamatdarbibas NP'!D38/Aprekini!D305)</f>
        <v>0.35593746553668482</v>
      </c>
      <c r="E206" s="377">
        <f>IF(Aprekini!E305=0,"-",'Saimnieciskas pamatdarbibas NP'!E38/Aprekini!E305)</f>
        <v>0.25562194117686476</v>
      </c>
      <c r="F206" s="377">
        <f>IF(Aprekini!F305=0,"-",'Saimnieciskas pamatdarbibas NP'!F38/Aprekini!F305)</f>
        <v>0.20879868558272019</v>
      </c>
      <c r="G206" s="377">
        <f>IF(Aprekini!G305=0,"-",'Saimnieciskas pamatdarbibas NP'!G38/Aprekini!G305)</f>
        <v>0.14948643594591965</v>
      </c>
      <c r="H206" s="377">
        <f>IF(Aprekini!H305=0,"-",'Saimnieciskas pamatdarbibas NP'!H38/Aprekini!H305)</f>
        <v>0.11530736643819438</v>
      </c>
      <c r="I206" s="377">
        <f>IF(Aprekini!I305=0,"-",'Saimnieciskas pamatdarbibas NP'!I38/Aprekini!I305)</f>
        <v>0.10224801511369319</v>
      </c>
      <c r="J206" s="377">
        <f>IF(Aprekini!J305=0,"-",'Saimnieciskas pamatdarbibas NP'!J38/Aprekini!J305)</f>
        <v>9.1836848561924617E-2</v>
      </c>
      <c r="K206" s="377">
        <f>IF(Aprekini!K305=0,"-",'Saimnieciskas pamatdarbibas NP'!K38/Aprekini!K305)</f>
        <v>5.7729240530913044E-2</v>
      </c>
      <c r="L206" s="377">
        <f>IF(Aprekini!L305=0,"-",'Saimnieciskas pamatdarbibas NP'!L38/Aprekini!L305)</f>
        <v>3.925795956279008E-2</v>
      </c>
      <c r="M206" s="377">
        <f>IF(Aprekini!M305=0,"-",'Saimnieciskas pamatdarbibas NP'!M38/Aprekini!M305)</f>
        <v>3.5771586405194768E-2</v>
      </c>
      <c r="N206" s="377">
        <f>IF(Aprekini!N305=0,"-",'Saimnieciskas pamatdarbibas NP'!N38/Aprekini!N305)</f>
        <v>7.0589337137608168E-3</v>
      </c>
      <c r="O206" s="377">
        <f>IF(Aprekini!O305=0,"-",'Saimnieciskas pamatdarbibas NP'!O38/Aprekini!O305)</f>
        <v>1.0573388350022462E-5</v>
      </c>
      <c r="P206" s="377">
        <f>IF(Aprekini!P305=0,"-",'Saimnieciskas pamatdarbibas NP'!P38/Aprekini!P305)</f>
        <v>-2.256306495796115E-5</v>
      </c>
      <c r="Q206" s="377">
        <f>IF(Aprekini!Q305=0,"-",'Saimnieciskas pamatdarbibas NP'!Q38/Aprekini!Q305)</f>
        <v>-5.1894895442109846E-5</v>
      </c>
      <c r="R206" s="377">
        <f>IF(Aprekini!R305=0,"-",'Saimnieciskas pamatdarbibas NP'!R38/Aprekini!R305)</f>
        <v>-7.8054121742870961E-5</v>
      </c>
      <c r="S206" s="377">
        <f>IF(Aprekini!S305=0,"-",'Saimnieciskas pamatdarbibas NP'!S38/Aprekini!S305)</f>
        <v>-1.0193536836898086E-4</v>
      </c>
      <c r="T206" s="377">
        <f>IF(Aprekini!T305=0,"-",'Saimnieciskas pamatdarbibas NP'!T38/Aprekini!T305)</f>
        <v>-1.1978899008461957E-4</v>
      </c>
      <c r="U206" s="377">
        <f>IF(Aprekini!U305=0,"-",'Saimnieciskas pamatdarbibas NP'!U38/Aprekini!U305)</f>
        <v>-1.3542184603689767E-4</v>
      </c>
      <c r="V206" s="377">
        <f>IF(Aprekini!V305=0,"-",'Saimnieciskas pamatdarbibas NP'!V38/Aprekini!V305)</f>
        <v>-1.4908332884150884E-4</v>
      </c>
      <c r="W206" s="377">
        <f>IF(Aprekini!W305=0,"-",'Saimnieciskas pamatdarbibas NP'!W38/Aprekini!W305)</f>
        <v>-1.6106422706329521E-4</v>
      </c>
      <c r="X206" s="377">
        <f>IF(Aprekini!X305=0,"-",'Saimnieciskas pamatdarbibas NP'!X38/Aprekini!X305)</f>
        <v>-7.1137054324450828E-5</v>
      </c>
      <c r="Y206" s="377">
        <f>IF(Aprekini!Y305=0,"-",'Saimnieciskas pamatdarbibas NP'!Y38/Aprekini!Y305)</f>
        <v>9.2058925083947391E-6</v>
      </c>
      <c r="Z206" s="377">
        <f>IF(Aprekini!Z305=0,"-",'Saimnieciskas pamatdarbibas NP'!Z38/Aprekini!Z305)</f>
        <v>8.1415962791599408E-5</v>
      </c>
      <c r="AA206" s="377">
        <f>IF(Aprekini!AA305=0,"-",'Saimnieciskas pamatdarbibas NP'!AA38/Aprekini!AA305)</f>
        <v>-1.8269958292541771E-4</v>
      </c>
      <c r="AB206" s="377">
        <f>IF(Aprekini!AB305=0,"-",'Saimnieciskas pamatdarbibas NP'!AB38/Aprekini!AB305)</f>
        <v>-1.0826966669958737E-4</v>
      </c>
      <c r="AC206" s="377">
        <f>IF(Aprekini!AC305=0,"-",'Saimnieciskas pamatdarbibas NP'!AC38/Aprekini!AC305)</f>
        <v>-4.0439130229387194E-5</v>
      </c>
      <c r="AD206" s="377">
        <f>IF(Aprekini!AD305=0,"-",'Saimnieciskas pamatdarbibas NP'!AD38/Aprekini!AD305)</f>
        <v>2.1677154823825258E-5</v>
      </c>
      <c r="AE206" s="377">
        <f>IF(Aprekini!AE305=0,"-",'Saimnieciskas pamatdarbibas NP'!AE38/Aprekini!AE305)</f>
        <v>7.8769963826869733E-5</v>
      </c>
      <c r="AF206" s="377">
        <f>IF(Aprekini!AF305=0,"-",'Saimnieciskas pamatdarbibas NP'!AF38/Aprekini!AF305)</f>
        <v>1.3142573029523947E-4</v>
      </c>
      <c r="AG206" s="377">
        <f>IF(Aprekini!AG305=0,"-",'Saimnieciskas pamatdarbibas NP'!AG38/Aprekini!AG305)</f>
        <v>-6.1206833779425503E-5</v>
      </c>
    </row>
    <row r="207" spans="1:33" s="340" customFormat="1" hidden="1" outlineLevel="1" x14ac:dyDescent="0.2">
      <c r="A207" s="373"/>
    </row>
    <row r="208" spans="1:33" s="340" customFormat="1" ht="25.5" hidden="1" outlineLevel="1" x14ac:dyDescent="0.2">
      <c r="A208" s="379" t="s">
        <v>263</v>
      </c>
      <c r="B208" s="377">
        <f>IF(Aprekini!B308=0,"-",'Saimnieciskas pamatdarbibas NP'!B38/Aprekini!B308)</f>
        <v>6.8324391733599207E-2</v>
      </c>
      <c r="C208" s="377">
        <f>IF(Aprekini!C308=0,"-",'Saimnieciskas pamatdarbibas NP'!C38/Aprekini!C308)</f>
        <v>-7.450313076468533E-2</v>
      </c>
      <c r="D208" s="377">
        <f>IF(Aprekini!D308=0,"-",'Saimnieciskas pamatdarbibas NP'!D38/Aprekini!D308)</f>
        <v>1.4184567850183603E-2</v>
      </c>
      <c r="E208" s="377">
        <f>IF(Aprekini!E308=0,"-",'Saimnieciskas pamatdarbibas NP'!E38/Aprekini!E308)</f>
        <v>1.3548029060693115E-2</v>
      </c>
      <c r="F208" s="377">
        <f>IF(Aprekini!F308=0,"-",'Saimnieciskas pamatdarbibas NP'!F38/Aprekini!F308)</f>
        <v>1.3993297152319638E-2</v>
      </c>
      <c r="G208" s="377">
        <f>IF(Aprekini!G308=0,"-",'Saimnieciskas pamatdarbibas NP'!G38/Aprekini!G308)</f>
        <v>1.2200512720428261E-2</v>
      </c>
      <c r="H208" s="377">
        <f>IF(Aprekini!H308=0,"-",'Saimnieciskas pamatdarbibas NP'!H38/Aprekini!H308)</f>
        <v>1.1157032404582459E-2</v>
      </c>
      <c r="I208" s="377">
        <f>IF(Aprekini!I308=0,"-",'Saimnieciskas pamatdarbibas NP'!I38/Aprekini!I308)</f>
        <v>1.1554076692935242E-2</v>
      </c>
      <c r="J208" s="377">
        <f>IF(Aprekini!J308=0,"-",'Saimnieciskas pamatdarbibas NP'!J38/Aprekini!J308)</f>
        <v>1.1981765338421638E-2</v>
      </c>
      <c r="K208" s="377">
        <f>IF(Aprekini!K308=0,"-",'Saimnieciskas pamatdarbibas NP'!K38/Aprekini!K308)</f>
        <v>8.5881710702110231E-3</v>
      </c>
      <c r="L208" s="377">
        <f>IF(Aprekini!L308=0,"-",'Saimnieciskas pamatdarbibas NP'!L38/Aprekini!L308)</f>
        <v>6.6657745251826666E-3</v>
      </c>
      <c r="M208" s="377">
        <f>IF(Aprekini!M308=0,"-",'Saimnieciskas pamatdarbibas NP'!M38/Aprekini!M308)</f>
        <v>6.8765419047370378E-3</v>
      </c>
      <c r="N208" s="377">
        <f>IF(Aprekini!N308=0,"-",'Saimnieciskas pamatdarbibas NP'!N38/Aprekini!N308)</f>
        <v>1.5143343297601465E-3</v>
      </c>
      <c r="O208" s="377">
        <f>IF(Aprekini!O308=0,"-",'Saimnieciskas pamatdarbibas NP'!O38/Aprekini!O308)</f>
        <v>2.4970190593156428E-6</v>
      </c>
      <c r="P208" s="377">
        <f>IF(Aprekini!P308=0,"-",'Saimnieciskas pamatdarbibas NP'!P38/Aprekini!P308)</f>
        <v>-5.8234824733888488E-6</v>
      </c>
      <c r="Q208" s="377">
        <f>IF(Aprekini!Q308=0,"-",'Saimnieciskas pamatdarbibas NP'!Q38/Aprekini!Q308)</f>
        <v>-1.4591992338603896E-5</v>
      </c>
      <c r="R208" s="377">
        <f>IF(Aprekini!R308=0,"-",'Saimnieciskas pamatdarbibas NP'!R38/Aprekini!R308)</f>
        <v>-2.384684745576629E-5</v>
      </c>
      <c r="S208" s="377">
        <f>IF(Aprekini!S308=0,"-",'Saimnieciskas pamatdarbibas NP'!S38/Aprekini!S308)</f>
        <v>-3.3674122613056152E-5</v>
      </c>
      <c r="T208" s="377">
        <f>IF(Aprekini!T308=0,"-",'Saimnieciskas pamatdarbibas NP'!T38/Aprekini!T308)</f>
        <v>-4.2461056115558129E-5</v>
      </c>
      <c r="U208" s="377">
        <f>IF(Aprekini!U308=0,"-",'Saimnieciskas pamatdarbibas NP'!U38/Aprekini!U308)</f>
        <v>-5.1153784911898501E-5</v>
      </c>
      <c r="V208" s="377">
        <f>IF(Aprekini!V308=0,"-",'Saimnieciskas pamatdarbibas NP'!V38/Aprekini!V308)</f>
        <v>-5.9731635448239751E-5</v>
      </c>
      <c r="W208" s="377">
        <f>IF(Aprekini!W308=0,"-",'Saimnieciskas pamatdarbibas NP'!W38/Aprekini!W308)</f>
        <v>-6.8186123249776339E-5</v>
      </c>
      <c r="X208" s="377">
        <f>IF(Aprekini!X308=0,"-",'Saimnieciskas pamatdarbibas NP'!X38/Aprekini!X308)</f>
        <v>-3.170115611141868E-5</v>
      </c>
      <c r="Y208" s="377">
        <f>IF(Aprekini!Y308=0,"-",'Saimnieciskas pamatdarbibas NP'!Y38/Aprekini!Y308)</f>
        <v>4.3049880886218207E-6</v>
      </c>
      <c r="Z208" s="377">
        <f>IF(Aprekini!Z308=0,"-",'Saimnieciskas pamatdarbibas NP'!Z38/Aprekini!Z308)</f>
        <v>3.9840876779452296E-5</v>
      </c>
      <c r="AA208" s="377">
        <f>IF(Aprekini!AA308=0,"-",'Saimnieciskas pamatdarbibas NP'!AA38/Aprekini!AA308)</f>
        <v>-9.3320596727747287E-5</v>
      </c>
      <c r="AB208" s="377">
        <f>IF(Aprekini!AB308=0,"-",'Saimnieciskas pamatdarbibas NP'!AB38/Aprekini!AB308)</f>
        <v>-5.7602926113319844E-5</v>
      </c>
      <c r="AC208" s="377">
        <f>IF(Aprekini!AC308=0,"-",'Saimnieciskas pamatdarbibas NP'!AC38/Aprekini!AC308)</f>
        <v>-2.2359766113694142E-5</v>
      </c>
      <c r="AD208" s="377">
        <f>IF(Aprekini!AD308=0,"-",'Saimnieciskas pamatdarbibas NP'!AD38/Aprekini!AD308)</f>
        <v>1.2432979581052176E-5</v>
      </c>
      <c r="AE208" s="377">
        <f>IF(Aprekini!AE308=0,"-",'Saimnieciskas pamatdarbibas NP'!AE38/Aprekini!AE308)</f>
        <v>4.6783143658880414E-5</v>
      </c>
      <c r="AF208" s="377">
        <f>IF(Aprekini!AF308=0,"-",'Saimnieciskas pamatdarbibas NP'!AF38/Aprekini!AF308)</f>
        <v>8.0699392156457719E-5</v>
      </c>
      <c r="AG208" s="377">
        <f>IF(Aprekini!AG308=0,"-",'Saimnieciskas pamatdarbibas NP'!AG38/Aprekini!AG308)</f>
        <v>-3.8797993326669645E-5</v>
      </c>
    </row>
    <row r="209" spans="1:33" s="340" customFormat="1" hidden="1" outlineLevel="1" x14ac:dyDescent="0.2">
      <c r="A209" s="373"/>
    </row>
    <row r="210" spans="1:33" s="340" customFormat="1" ht="13.5" hidden="1" outlineLevel="1" x14ac:dyDescent="0.2">
      <c r="A210" s="375" t="s">
        <v>264</v>
      </c>
    </row>
    <row r="211" spans="1:33" s="340" customFormat="1" hidden="1" outlineLevel="1" x14ac:dyDescent="0.2">
      <c r="A211" s="373"/>
    </row>
    <row r="212" spans="1:33" s="340" customFormat="1" ht="25.5" collapsed="1" x14ac:dyDescent="0.2">
      <c r="A212" s="376" t="s">
        <v>265</v>
      </c>
      <c r="B212" s="377">
        <f>IF(Aprekini!B308=0,"-",Aprekini!B310/Aprekini!B308)</f>
        <v>0.87943233124520181</v>
      </c>
      <c r="C212" s="377">
        <f>IF(Aprekini!C308=0,"-",Aprekini!C310/Aprekini!C308)</f>
        <v>0.14667371734932061</v>
      </c>
      <c r="D212" s="377">
        <f>IF(Aprekini!D308=0,"-",Aprekini!D310/Aprekini!D308)</f>
        <v>0.12387360434147418</v>
      </c>
      <c r="E212" s="377">
        <f>IF(Aprekini!E308=0,"-",Aprekini!E310/Aprekini!E308)</f>
        <v>0.13058589394392262</v>
      </c>
      <c r="F212" s="377">
        <f>IF(Aprekini!F308=0,"-",Aprekini!F310/Aprekini!F308)</f>
        <v>0.13770970040523203</v>
      </c>
      <c r="G212" s="377">
        <f>IF(Aprekini!G308=0,"-",Aprekini!G310/Aprekini!G308)</f>
        <v>0.14697682340737081</v>
      </c>
      <c r="H212" s="377">
        <f>IF(Aprekini!H308=0,"-",Aprekini!H310/Aprekini!H308)</f>
        <v>0.1579502184291034</v>
      </c>
      <c r="I212" s="377">
        <f>IF(Aprekini!I308=0,"-",Aprekini!I310/Aprekini!I308)</f>
        <v>0.16971620757937336</v>
      </c>
      <c r="J212" s="377">
        <f>IF(Aprekini!J308=0,"-",Aprekini!J310/Aprekini!J308)</f>
        <v>0.18236705432038081</v>
      </c>
      <c r="K212" s="377">
        <f>IF(Aprekini!K308=0,"-",Aprekini!K310/Aprekini!K308)</f>
        <v>0.19892392950716647</v>
      </c>
      <c r="L212" s="377">
        <f>IF(Aprekini!L308=0,"-",Aprekini!L310/Aprekini!L308)</f>
        <v>0.22011815194466103</v>
      </c>
      <c r="M212" s="377">
        <f>IF(Aprekini!M308=0,"-",Aprekini!M310/Aprekini!M308)</f>
        <v>0.24273747906175799</v>
      </c>
      <c r="N212" s="377">
        <f>IF(Aprekini!N308=0,"-",Aprekini!N310/Aprekini!N308)</f>
        <v>0.27055851534810083</v>
      </c>
      <c r="O212" s="377">
        <f>IF(Aprekini!O308=0,"-",Aprekini!O310/Aprekini!O308)</f>
        <v>0.30009455151947728</v>
      </c>
      <c r="P212" s="377">
        <f>IF(Aprekini!P308=0,"-",Aprekini!P310/Aprekini!P308)</f>
        <v>0.3304074145398247</v>
      </c>
      <c r="Q212" s="377">
        <f>IF(Aprekini!Q308=0,"-",Aprekini!Q310/Aprekini!Q308)</f>
        <v>0.36232239561413299</v>
      </c>
      <c r="R212" s="377">
        <f>IF(Aprekini!R308=0,"-",Aprekini!R310/Aprekini!R308)</f>
        <v>0.39597766838460985</v>
      </c>
      <c r="S212" s="377">
        <f>IF(Aprekini!S308=0,"-",Aprekini!S310/Aprekini!S308)</f>
        <v>0.43079561274051137</v>
      </c>
      <c r="T212" s="377">
        <f>IF(Aprekini!T308=0,"-",Aprekini!T310/Aprekini!T308)</f>
        <v>0.45129561717424027</v>
      </c>
      <c r="U212" s="377">
        <f>IF(Aprekini!U308=0,"-",Aprekini!U310/Aprekini!U308)</f>
        <v>0.47107609257716626</v>
      </c>
      <c r="V212" s="377">
        <f>IF(Aprekini!V308=0,"-",Aprekini!V310/Aprekini!V308)</f>
        <v>0.49056048067574082</v>
      </c>
      <c r="W212" s="377">
        <f>IF(Aprekini!W308=0,"-",Aprekini!W310/Aprekini!W308)</f>
        <v>0.50984529786079313</v>
      </c>
      <c r="X212" s="377">
        <f>IF(Aprekini!X308=0,"-",Aprekini!X310/Aprekini!X308)</f>
        <v>0.52878968915141245</v>
      </c>
      <c r="Y212" s="377">
        <f>IF(Aprekini!Y308=0,"-",Aprekini!Y310/Aprekini!Y308)</f>
        <v>0.54748887704171334</v>
      </c>
      <c r="Z212" s="377">
        <f>IF(Aprekini!Z308=0,"-",Aprekini!Z310/Aprekini!Z308)</f>
        <v>0.56594724303903532</v>
      </c>
      <c r="AA212" s="377">
        <f>IF(Aprekini!AA308=0,"-",Aprekini!AA310/Aprekini!AA308)</f>
        <v>0.58416906567852711</v>
      </c>
      <c r="AB212" s="377">
        <f>IF(Aprekini!AB308=0,"-",Aprekini!AB310/Aprekini!AB308)</f>
        <v>0.60222719057754781</v>
      </c>
      <c r="AC212" s="377">
        <f>IF(Aprekini!AC308=0,"-",Aprekini!AC310/Aprekini!AC308)</f>
        <v>0.61998540989460915</v>
      </c>
      <c r="AD212" s="377">
        <f>IF(Aprekini!AD308=0,"-",Aprekini!AD310/Aprekini!AD308)</f>
        <v>0.63751935988753816</v>
      </c>
      <c r="AE212" s="377">
        <f>IF(Aprekini!AE308=0,"-",Aprekini!AE310/Aprekini!AE308)</f>
        <v>0.65483293603447912</v>
      </c>
      <c r="AF212" s="377">
        <f>IF(Aprekini!AF308=0,"-",Aprekini!AF310/Aprekini!AF308)</f>
        <v>0.67192582973589698</v>
      </c>
      <c r="AG212" s="377">
        <f>IF(Aprekini!AG308=0,"-",Aprekini!AG310/Aprekini!AG308)</f>
        <v>0.68880085427249726</v>
      </c>
    </row>
    <row r="213" spans="1:33" s="340" customFormat="1" x14ac:dyDescent="0.2">
      <c r="A213" s="373"/>
    </row>
    <row r="214" spans="1:33" s="340" customFormat="1" ht="25.5" hidden="1" outlineLevel="1" x14ac:dyDescent="0.2">
      <c r="A214" s="379" t="s">
        <v>266</v>
      </c>
      <c r="B214" s="377">
        <f>IF(Aprekini!B310=0,"-",(Aprekini!B315+Aprekini!B317)/Aprekini!B310)</f>
        <v>0.13709715286915208</v>
      </c>
      <c r="C214" s="377">
        <f>IF(Aprekini!C310=0,"-",(Aprekini!C315+Aprekini!C317)/Aprekini!C310)</f>
        <v>5.8178540645996106</v>
      </c>
      <c r="D214" s="377">
        <f>IF(Aprekini!D310=0,"-",(Aprekini!D315+Aprekini!D317)/Aprekini!D310)</f>
        <v>7.0727448379024001</v>
      </c>
      <c r="E214" s="377">
        <f>IF(Aprekini!E310=0,"-",(Aprekini!E315+Aprekini!E317)/Aprekini!E310)</f>
        <v>6.6577927145732536</v>
      </c>
      <c r="F214" s="377">
        <f>IF(Aprekini!F310=0,"-",(Aprekini!F315+Aprekini!F317)/Aprekini!F310)</f>
        <v>6.2616481662406969</v>
      </c>
      <c r="G214" s="377">
        <f>IF(Aprekini!G310=0,"-",(Aprekini!G315+Aprekini!G317)/Aprekini!G310)</f>
        <v>5.8037873909553443</v>
      </c>
      <c r="H214" s="377">
        <f>IF(Aprekini!H310=0,"-",(Aprekini!H315+Aprekini!H317)/Aprekini!H310)</f>
        <v>5.3311004514786635</v>
      </c>
      <c r="I214" s="377">
        <f>IF(Aprekini!I310=0,"-",(Aprekini!I315+Aprekini!I317)/Aprekini!I310)</f>
        <v>4.8921792348238355</v>
      </c>
      <c r="J214" s="377">
        <f>IF(Aprekini!J310=0,"-",(Aprekini!J315+Aprekini!J317)/Aprekini!J310)</f>
        <v>4.4834542568670077</v>
      </c>
      <c r="K214" s="377">
        <f>IF(Aprekini!K310=0,"-",(Aprekini!K315+Aprekini!K317)/Aprekini!K310)</f>
        <v>4.0270527561510718</v>
      </c>
      <c r="L214" s="377">
        <f>IF(Aprekini!L310=0,"-",(Aprekini!L315+Aprekini!L317)/Aprekini!L310)</f>
        <v>3.5430181037536257</v>
      </c>
      <c r="M214" s="377">
        <f>IF(Aprekini!M310=0,"-",(Aprekini!M315+Aprekini!M317)/Aprekini!M310)</f>
        <v>3.119678556587945</v>
      </c>
      <c r="N214" s="377">
        <f>IF(Aprekini!N310=0,"-",(Aprekini!N315+Aprekini!N317)/Aprekini!N310)</f>
        <v>2.6960581289167682</v>
      </c>
      <c r="O214" s="377">
        <f>IF(Aprekini!O310=0,"-",(Aprekini!O315+Aprekini!O317)/Aprekini!O310)</f>
        <v>2.3322830919011079</v>
      </c>
      <c r="P214" s="377">
        <f>IF(Aprekini!P310=0,"-",(Aprekini!P315+Aprekini!P317)/Aprekini!P310)</f>
        <v>2.0265664630824078</v>
      </c>
      <c r="Q214" s="377">
        <f>IF(Aprekini!Q310=0,"-",(Aprekini!Q315+Aprekini!Q317)/Aprekini!Q310)</f>
        <v>1.7599729194354923</v>
      </c>
      <c r="R214" s="377">
        <f>IF(Aprekini!R310=0,"-",(Aprekini!R315+Aprekini!R317)/Aprekini!R310)</f>
        <v>1.5253949397689475</v>
      </c>
      <c r="S214" s="377">
        <f>IF(Aprekini!S310=0,"-",(Aprekini!S315+Aprekini!S317)/Aprekini!S310)</f>
        <v>1.3212864068844348</v>
      </c>
      <c r="T214" s="377">
        <f>IF(Aprekini!T310=0,"-",(Aprekini!T315+Aprekini!T317)/Aprekini!T310)</f>
        <v>1.2158424809472745</v>
      </c>
      <c r="U214" s="377">
        <f>IF(Aprekini!U310=0,"-",(Aprekini!U315+Aprekini!U317)/Aprekini!U310)</f>
        <v>1.122799300913772</v>
      </c>
      <c r="V214" s="377">
        <f>IF(Aprekini!V310=0,"-",(Aprekini!V315+Aprekini!V317)/Aprekini!V310)</f>
        <v>1.0384846301163777</v>
      </c>
      <c r="W214" s="377">
        <f>IF(Aprekini!W310=0,"-",(Aprekini!W315+Aprekini!W317)/Aprekini!W310)</f>
        <v>0.96137927366555298</v>
      </c>
      <c r="X214" s="377">
        <f>IF(Aprekini!X310=0,"-",(Aprekini!X315+Aprekini!X317)/Aprekini!X310)</f>
        <v>0.89111100408325483</v>
      </c>
      <c r="Y214" s="377">
        <f>IF(Aprekini!Y310=0,"-",(Aprekini!Y315+Aprekini!Y317)/Aprekini!Y310)</f>
        <v>0.82652112569550806</v>
      </c>
      <c r="Z214" s="377">
        <f>IF(Aprekini!Z310=0,"-",(Aprekini!Z315+Aprekini!Z317)/Aprekini!Z310)</f>
        <v>0.76694914994227925</v>
      </c>
      <c r="AA214" s="377">
        <f>IF(Aprekini!AA310=0,"-",(Aprekini!AA315+Aprekini!AA317)/Aprekini!AA310)</f>
        <v>0.71183319821715418</v>
      </c>
      <c r="AB214" s="377">
        <f>IF(Aprekini!AB310=0,"-",(Aprekini!AB315+Aprekini!AB317)/Aprekini!AB310)</f>
        <v>0.66050290595643835</v>
      </c>
      <c r="AC214" s="377">
        <f>IF(Aprekini!AC310=0,"-",(Aprekini!AC315+Aprekini!AC317)/Aprekini!AC310)</f>
        <v>0.6129411822287707</v>
      </c>
      <c r="AD214" s="377">
        <f>IF(Aprekini!AD310=0,"-",(Aprekini!AD315+Aprekini!AD317)/Aprekini!AD310)</f>
        <v>0.56857981564105786</v>
      </c>
      <c r="AE214" s="377">
        <f>IF(Aprekini!AE310=0,"-",(Aprekini!AE315+Aprekini!AE317)/Aprekini!AE310)</f>
        <v>0.52710706039890842</v>
      </c>
      <c r="AF214" s="377">
        <f>IF(Aprekini!AF310=0,"-",(Aprekini!AF315+Aprekini!AF317)/Aprekini!AF310)</f>
        <v>0.48825950089320663</v>
      </c>
      <c r="AG214" s="377">
        <f>IF(Aprekini!AG310=0,"-",(Aprekini!AG315+Aprekini!AG317)/Aprekini!AG310)</f>
        <v>0.45179843171969813</v>
      </c>
    </row>
    <row r="215" spans="1:33" s="340" customFormat="1" hidden="1" outlineLevel="1" x14ac:dyDescent="0.2">
      <c r="A215" s="373"/>
    </row>
    <row r="216" spans="1:33" s="340" customFormat="1" ht="25.5" hidden="1" outlineLevel="1" x14ac:dyDescent="0.2">
      <c r="A216" s="379" t="s">
        <v>267</v>
      </c>
      <c r="B216" s="377">
        <f>IF(Aprekini!B310=0,"-",Aprekini!B301/Aprekini!B310)</f>
        <v>1.0602179821881097</v>
      </c>
      <c r="C216" s="377">
        <f>IF(Aprekini!C310=0,"-",Aprekini!C301/Aprekini!C310)</f>
        <v>6.6103869960972785</v>
      </c>
      <c r="D216" s="377">
        <f>IF(Aprekini!D310=0,"-",Aprekini!D301/Aprekini!D310)</f>
        <v>7.7510355266395647</v>
      </c>
      <c r="E216" s="377">
        <f>IF(Aprekini!E310=0,"-",Aprekini!E301/Aprekini!E310)</f>
        <v>7.2519298410231112</v>
      </c>
      <c r="F216" s="377">
        <f>IF(Aprekini!F310=0,"-",Aprekini!F301/Aprekini!F310)</f>
        <v>6.7749902054859614</v>
      </c>
      <c r="G216" s="377">
        <f>IF(Aprekini!G310=0,"-",Aprekini!G301/Aprekini!G310)</f>
        <v>6.2484941025262213</v>
      </c>
      <c r="H216" s="377">
        <f>IF(Aprekini!H310=0,"-",Aprekini!H301/Aprekini!H310)</f>
        <v>5.7185165607000981</v>
      </c>
      <c r="I216" s="377">
        <f>IF(Aprekini!I310=0,"-",Aprekini!I301/Aprekini!I310)</f>
        <v>5.2263688542758606</v>
      </c>
      <c r="J216" s="377">
        <f>IF(Aprekini!J310=0,"-",Aprekini!J301/Aprekini!J310)</f>
        <v>4.7680325459244211</v>
      </c>
      <c r="K216" s="377">
        <f>IF(Aprekini!K310=0,"-",Aprekini!K301/Aprekini!K310)</f>
        <v>4.2791915778584118</v>
      </c>
      <c r="L216" s="377">
        <f>IF(Aprekini!L310=0,"-",Aprekini!L301/Aprekini!L310)</f>
        <v>3.7716370737754787</v>
      </c>
      <c r="M216" s="377">
        <f>IF(Aprekini!M310=0,"-",Aprekini!M301/Aprekini!M310)</f>
        <v>3.3277318975974999</v>
      </c>
      <c r="N216" s="377">
        <f>IF(Aprekini!N310=0,"-",Aprekini!N301/Aprekini!N310)</f>
        <v>2.9031525802364215</v>
      </c>
      <c r="O216" s="377">
        <f>IF(Aprekini!O310=0,"-",Aprekini!O301/Aprekini!O310)</f>
        <v>2.5453287007390113</v>
      </c>
      <c r="P216" s="377">
        <f>IF(Aprekini!P310=0,"-",Aprekini!P301/Aprekini!P310)</f>
        <v>2.245415640481597</v>
      </c>
      <c r="Q216" s="377">
        <f>IF(Aprekini!Q310=0,"-",Aprekini!Q301/Aprekini!Q310)</f>
        <v>1.983913860985647</v>
      </c>
      <c r="R216" s="377">
        <f>IF(Aprekini!R310=0,"-",Aprekini!R301/Aprekini!R310)</f>
        <v>1.7538442958116396</v>
      </c>
      <c r="S216" s="377">
        <f>IF(Aprekini!S310=0,"-",Aprekini!S301/Aprekini!S310)</f>
        <v>1.554454596334629</v>
      </c>
      <c r="T216" s="377">
        <f>IF(Aprekini!T310=0,"-",Aprekini!T301/Aprekini!T310)</f>
        <v>1.4304029187614993</v>
      </c>
      <c r="U216" s="377">
        <f>IF(Aprekini!U310=0,"-",Aprekini!U301/Aprekini!U310)</f>
        <v>1.3209403540162024</v>
      </c>
      <c r="V216" s="377">
        <f>IF(Aprekini!V310=0,"-",Aprekini!V301/Aprekini!V310)</f>
        <v>1.2217466236663268</v>
      </c>
      <c r="W216" s="377">
        <f>IF(Aprekini!W310=0,"-",Aprekini!W301/Aprekini!W310)</f>
        <v>1.131034439606533</v>
      </c>
      <c r="X216" s="377">
        <f>IF(Aprekini!X310=0,"-",Aprekini!X301/Aprekini!X310)</f>
        <v>1.0483658871567705</v>
      </c>
      <c r="Y216" s="377">
        <f>IF(Aprekini!Y310=0,"-",Aprekini!Y301/Aprekini!Y310)</f>
        <v>0.97237779493589205</v>
      </c>
      <c r="Z216" s="377">
        <f>IF(Aprekini!Z310=0,"-",Aprekini!Z301/Aprekini!Z310)</f>
        <v>0.90229311757915232</v>
      </c>
      <c r="AA216" s="377">
        <f>IF(Aprekini!AA310=0,"-",Aprekini!AA301/Aprekini!AA310)</f>
        <v>0.83745082143194638</v>
      </c>
      <c r="AB216" s="377">
        <f>IF(Aprekini!AB310=0,"-",Aprekini!AB301/Aprekini!AB310)</f>
        <v>0.77706224230169252</v>
      </c>
      <c r="AC216" s="377">
        <f>IF(Aprekini!AC310=0,"-",Aprekini!AC301/Aprekini!AC310)</f>
        <v>0.72110727321031887</v>
      </c>
      <c r="AD216" s="377">
        <f>IF(Aprekini!AD310=0,"-",Aprekini!AD301/Aprekini!AD310)</f>
        <v>0.66891743016595084</v>
      </c>
      <c r="AE216" s="377">
        <f>IF(Aprekini!AE310=0,"-",Aprekini!AE301/Aprekini!AE310)</f>
        <v>0.62012595341048093</v>
      </c>
      <c r="AF216" s="377">
        <f>IF(Aprekini!AF310=0,"-",Aprekini!AF301/Aprekini!AF310)</f>
        <v>0.57442294222730239</v>
      </c>
      <c r="AG216" s="377">
        <f>IF(Aprekini!AG310=0,"-",Aprekini!AG301/Aprekini!AG310)</f>
        <v>0.5315275667290571</v>
      </c>
    </row>
    <row r="217" spans="1:33" s="340" customFormat="1" hidden="1" outlineLevel="1" x14ac:dyDescent="0.2">
      <c r="A217" s="373"/>
    </row>
    <row r="218" spans="1:33" s="340" customFormat="1" ht="13.5" hidden="1" outlineLevel="1" x14ac:dyDescent="0.2">
      <c r="A218" s="375" t="s">
        <v>268</v>
      </c>
    </row>
    <row r="219" spans="1:33" s="340" customFormat="1" hidden="1" outlineLevel="1" x14ac:dyDescent="0.2">
      <c r="A219" s="373"/>
    </row>
    <row r="220" spans="1:33" s="340" customFormat="1" ht="38.25" hidden="1" outlineLevel="1" x14ac:dyDescent="0.2">
      <c r="A220" s="379" t="s">
        <v>269</v>
      </c>
      <c r="B220" s="377">
        <f>IF(Aprekini!B310=0,"-",Aprekini!B294/Aprekini!B310*100)</f>
        <v>-5.336312454465193</v>
      </c>
      <c r="C220" s="377">
        <f>IF(Aprekini!C310=0,"-",Aprekini!C294/Aprekini!C310*100)</f>
        <v>4.3588340550825E-2</v>
      </c>
      <c r="D220" s="377">
        <f>IF(Aprekini!D310=0,"-",Aprekini!D294/Aprekini!D310*100)</f>
        <v>6.5475034774700094E-3</v>
      </c>
      <c r="E220" s="377">
        <f>IF(Aprekini!E310=0,"-",Aprekini!E294/Aprekini!E310*100)</f>
        <v>1.845130946752884</v>
      </c>
      <c r="F220" s="377">
        <f>IF(Aprekini!F310=0,"-",Aprekini!F294/Aprekini!F310*100)</f>
        <v>1.752515852428129</v>
      </c>
      <c r="G220" s="377">
        <f>IF(Aprekini!G310=0,"-",Aprekini!G294/Aprekini!G310*100)</f>
        <v>2.9821072823545496</v>
      </c>
      <c r="H220" s="377">
        <f>IF(Aprekini!H310=0,"-",Aprekini!H294/Aprekini!H310*100)</f>
        <v>3.6430105495521987</v>
      </c>
      <c r="I220" s="377">
        <f>IF(Aprekini!I310=0,"-",Aprekini!I294/Aprekini!I310*100)</f>
        <v>3.5043837749196283</v>
      </c>
      <c r="J220" s="377">
        <f>IF(Aprekini!J310=0,"-",Aprekini!J294/Aprekini!J310*100)</f>
        <v>3.3755015545923257</v>
      </c>
      <c r="K220" s="377">
        <f>IF(Aprekini!K310=0,"-",Aprekini!K294/Aprekini!K310*100)</f>
        <v>5.0193134842345879</v>
      </c>
      <c r="L220" s="377">
        <f>IF(Aprekini!L310=0,"-",Aprekini!L294/Aprekini!L310*100)</f>
        <v>6.6568076891617114</v>
      </c>
      <c r="M220" s="377">
        <f>IF(Aprekini!M310=0,"-",Aprekini!M294/Aprekini!M310*100)</f>
        <v>6.2330785635915715</v>
      </c>
      <c r="N220" s="377">
        <f>IF(Aprekini!N310=0,"-",Aprekini!N294/Aprekini!N310*100)</f>
        <v>7.579927381680851</v>
      </c>
      <c r="O220" s="377">
        <f>IF(Aprekini!O310=0,"-",Aprekini!O294/Aprekini!O310*100)</f>
        <v>7.634834401056251</v>
      </c>
      <c r="P220" s="377">
        <f>IF(Aprekini!P310=0,"-",Aprekini!P294/Aprekini!P310*100)</f>
        <v>6.7965749070148629</v>
      </c>
      <c r="Q220" s="377">
        <f>IF(Aprekini!Q310=0,"-",Aprekini!Q294/Aprekini!Q310*100)</f>
        <v>6.3527983868274722</v>
      </c>
      <c r="R220" s="377">
        <f>IF(Aprekini!R310=0,"-",Aprekini!R294/Aprekini!R310*100)</f>
        <v>5.963056696299291</v>
      </c>
      <c r="S220" s="377">
        <f>IF(Aprekini!S310=0,"-",Aprekini!S294/Aprekini!S310*100)</f>
        <v>5.3360507396334942</v>
      </c>
      <c r="T220" s="377">
        <f>IF(Aprekini!T310=0,"-",Aprekini!T294/Aprekini!T310*100)</f>
        <v>5.2739400485043681</v>
      </c>
      <c r="U220" s="377">
        <f>IF(Aprekini!U310=0,"-",Aprekini!U294/Aprekini!U310*100)</f>
        <v>4.8541615972908652</v>
      </c>
      <c r="V220" s="377">
        <f>IF(Aprekini!V310=0,"-",Aprekini!V294/Aprekini!V310*100)</f>
        <v>4.6189934446922498</v>
      </c>
      <c r="W220" s="377">
        <f>IF(Aprekini!W310=0,"-",Aprekini!W294/Aprekini!W310*100)</f>
        <v>4.4384982193994045</v>
      </c>
      <c r="X220" s="377">
        <f>IF(Aprekini!X310=0,"-",Aprekini!X294/Aprekini!X310*100)</f>
        <v>4.2194137690866533</v>
      </c>
      <c r="Y220" s="377">
        <f>IF(Aprekini!Y310=0,"-",Aprekini!Y294/Aprekini!Y310*100)</f>
        <v>4.0499050904006282</v>
      </c>
      <c r="Z220" s="377">
        <f>IF(Aprekini!Z310=0,"-",Aprekini!Z294/Aprekini!Z310*100)</f>
        <v>3.8935404895769179</v>
      </c>
      <c r="AA220" s="377">
        <f>IF(Aprekini!AA310=0,"-",Aprekini!AA294/Aprekini!AA310*100)</f>
        <v>3.7488481734059684</v>
      </c>
      <c r="AB220" s="377">
        <f>IF(Aprekini!AB310=0,"-",Aprekini!AB294/Aprekini!AB310*100)</f>
        <v>3.6421923568961021</v>
      </c>
      <c r="AC220" s="377">
        <f>IF(Aprekini!AC310=0,"-",Aprekini!AC294/Aprekini!AC310*100)</f>
        <v>3.4888682897084253</v>
      </c>
      <c r="AD220" s="377">
        <f>IF(Aprekini!AD310=0,"-",Aprekini!AD294/Aprekini!AD310*100)</f>
        <v>3.3723530960736019</v>
      </c>
      <c r="AE220" s="377">
        <f>IF(Aprekini!AE310=0,"-",Aprekini!AE294/Aprekini!AE310*100)</f>
        <v>3.2634040909481863</v>
      </c>
      <c r="AF220" s="377">
        <f>IF(Aprekini!AF310=0,"-",Aprekini!AF294/Aprekini!AF310*100)</f>
        <v>3.1594996690300996</v>
      </c>
      <c r="AG220" s="377">
        <f>IF(Aprekini!AG310=0,"-",Aprekini!AG294/Aprekini!AG310*100)</f>
        <v>3.0612529017651031</v>
      </c>
    </row>
    <row r="221" spans="1:33" s="340" customFormat="1" hidden="1" outlineLevel="1" x14ac:dyDescent="0.2">
      <c r="A221" s="373"/>
    </row>
    <row r="222" spans="1:33" s="340" customFormat="1" ht="38.25" hidden="1" outlineLevel="1" x14ac:dyDescent="0.2">
      <c r="A222" s="379" t="s">
        <v>270</v>
      </c>
      <c r="B222" s="377">
        <f>IF(Aprekini!B308=0,"-",Aprekini!B294/Aprekini!B308*100)</f>
        <v>-4.6929257020831301</v>
      </c>
      <c r="C222" s="377">
        <f>IF(Aprekini!C308=0,"-",Aprekini!C294/Aprekini!C308*100)</f>
        <v>6.3932639416776358E-3</v>
      </c>
      <c r="D222" s="377">
        <f>IF(Aprekini!D308=0,"-",Aprekini!D294/Aprekini!D308*100)</f>
        <v>8.1106285519254621E-4</v>
      </c>
      <c r="E222" s="377">
        <f>IF(Aprekini!E308=0,"-",Aprekini!E294/Aprekini!E308*100)</f>
        <v>0.24094807412532165</v>
      </c>
      <c r="F222" s="377">
        <f>IF(Aprekini!F308=0,"-",Aprekini!F294/Aprekini!F308*100)</f>
        <v>0.24133843299329749</v>
      </c>
      <c r="G222" s="377">
        <f>IF(Aprekini!G308=0,"-",Aprekini!G294/Aprekini!G308*100)</f>
        <v>0.4383006554204591</v>
      </c>
      <c r="H222" s="377">
        <f>IF(Aprekini!H308=0,"-",Aprekini!H294/Aprekini!H308*100)</f>
        <v>0.57541431204129778</v>
      </c>
      <c r="I222" s="377">
        <f>IF(Aprekini!I308=0,"-",Aprekini!I294/Aprekini!I308*100)</f>
        <v>0.59475072418204766</v>
      </c>
      <c r="J222" s="377">
        <f>IF(Aprekini!J308=0,"-",Aprekini!J294/Aprekini!J308*100)</f>
        <v>0.61558027536486848</v>
      </c>
      <c r="K222" s="377">
        <f>IF(Aprekini!K308=0,"-",Aprekini!K294/Aprekini!K308*100)</f>
        <v>0.99846156171225153</v>
      </c>
      <c r="L222" s="377">
        <f>IF(Aprekini!L308=0,"-",Aprekini!L294/Aprekini!L308*100)</f>
        <v>1.4652842063892855</v>
      </c>
      <c r="M222" s="377">
        <f>IF(Aprekini!M308=0,"-",Aprekini!M294/Aprekini!M308*100)</f>
        <v>1.5130017773201019</v>
      </c>
      <c r="N222" s="377">
        <f>IF(Aprekini!N308=0,"-",Aprekini!N294/Aprekini!N308*100)</f>
        <v>2.0508138988339879</v>
      </c>
      <c r="O222" s="377">
        <f>IF(Aprekini!O308=0,"-",Aprekini!O294/Aprekini!O308*100)</f>
        <v>2.2911722055104526</v>
      </c>
      <c r="P222" s="377">
        <f>IF(Aprekini!P308=0,"-",Aprekini!P294/Aprekini!P308*100)</f>
        <v>2.2456387427530302</v>
      </c>
      <c r="Q222" s="377">
        <f>IF(Aprekini!Q308=0,"-",Aprekini!Q294/Aprekini!Q308*100)</f>
        <v>2.3017611303689294</v>
      </c>
      <c r="R222" s="377">
        <f>IF(Aprekini!R308=0,"-",Aprekini!R294/Aprekini!R308*100)</f>
        <v>2.3612372870458276</v>
      </c>
      <c r="S222" s="377">
        <f>IF(Aprekini!S308=0,"-",Aprekini!S294/Aprekini!S308*100)</f>
        <v>2.2987472479948701</v>
      </c>
      <c r="T222" s="377">
        <f>IF(Aprekini!T308=0,"-",Aprekini!T294/Aprekini!T308*100)</f>
        <v>2.3801060291297218</v>
      </c>
      <c r="U222" s="377">
        <f>IF(Aprekini!U308=0,"-",Aprekini!U294/Aprekini!U308*100)</f>
        <v>2.2866794779899169</v>
      </c>
      <c r="V222" s="377">
        <f>IF(Aprekini!V308=0,"-",Aprekini!V294/Aprekini!V308*100)</f>
        <v>2.2658956444663261</v>
      </c>
      <c r="W222" s="377">
        <f>IF(Aprekini!W308=0,"-",Aprekini!W294/Aprekini!W308*100)</f>
        <v>2.2629474467242892</v>
      </c>
      <c r="X222" s="377">
        <f>IF(Aprekini!X308=0,"-",Aprekini!X294/Aprekini!X308*100)</f>
        <v>2.2311824953565211</v>
      </c>
      <c r="Y222" s="377">
        <f>IF(Aprekini!Y308=0,"-",Aprekini!Y294/Aprekini!Y308*100)</f>
        <v>2.2172779900689581</v>
      </c>
      <c r="Z222" s="377">
        <f>IF(Aprekini!Z308=0,"-",Aprekini!Z294/Aprekini!Z308*100)</f>
        <v>2.2035385057369123</v>
      </c>
      <c r="AA222" s="377">
        <f>IF(Aprekini!AA308=0,"-",Aprekini!AA294/Aprekini!AA308*100)</f>
        <v>2.1899611348292174</v>
      </c>
      <c r="AB222" s="377">
        <f>IF(Aprekini!AB308=0,"-",Aprekini!AB294/Aprekini!AB308*100)</f>
        <v>2.193427270636557</v>
      </c>
      <c r="AC222" s="377">
        <f>IF(Aprekini!AC308=0,"-",Aprekini!AC294/Aprekini!AC308*100)</f>
        <v>2.1630474366631818</v>
      </c>
      <c r="AD222" s="377">
        <f>IF(Aprekini!AD308=0,"-",Aprekini!AD294/Aprekini!AD308*100)</f>
        <v>2.1499403871235998</v>
      </c>
      <c r="AE222" s="377">
        <f>IF(Aprekini!AE308=0,"-",Aprekini!AE294/Aprekini!AE308*100)</f>
        <v>2.1369844823425308</v>
      </c>
      <c r="AF222" s="377">
        <f>IF(Aprekini!AF308=0,"-",Aprekini!AF294/Aprekini!AF308*100)</f>
        <v>2.1229494366633417</v>
      </c>
      <c r="AG222" s="377">
        <f>IF(Aprekini!AG308=0,"-",Aprekini!AG294/Aprekini!AG308*100)</f>
        <v>2.1085936138799637</v>
      </c>
    </row>
    <row r="223" spans="1:33" s="340" customFormat="1" hidden="1" outlineLevel="1" x14ac:dyDescent="0.2">
      <c r="A223" s="373"/>
    </row>
    <row r="224" spans="1:33" s="340" customFormat="1" ht="38.25" hidden="1" outlineLevel="1" x14ac:dyDescent="0.2">
      <c r="A224" s="379" t="s">
        <v>271</v>
      </c>
      <c r="B224" s="377">
        <f>IF(Aprekini!B301=0,"-",Aprekini!B294/Aprekini!B301*100)</f>
        <v>-5.033221982758632</v>
      </c>
      <c r="C224" s="377">
        <f>IF(Aprekini!C301=0,"-",Aprekini!C294/Aprekini!C301*100)</f>
        <v>6.5939166007314282E-3</v>
      </c>
      <c r="D224" s="377">
        <f>IF(Aprekini!D301=0,"-",Aprekini!D294/Aprekini!D301*100)</f>
        <v>8.4472628914767159E-4</v>
      </c>
      <c r="E224" s="377">
        <f>IF(Aprekini!E301=0,"-",Aprekini!E294/Aprekini!E301*100)</f>
        <v>0.2544330939766194</v>
      </c>
      <c r="F224" s="377">
        <f>IF(Aprekini!F301=0,"-",Aprekini!F294/Aprekini!F301*100)</f>
        <v>0.25867430051914347</v>
      </c>
      <c r="G224" s="377">
        <f>IF(Aprekini!G301=0,"-",Aprekini!G294/Aprekini!G301*100)</f>
        <v>0.4772521560273067</v>
      </c>
      <c r="H224" s="377">
        <f>IF(Aprekini!H301=0,"-",Aprekini!H294/Aprekini!H301*100)</f>
        <v>0.63705517171855452</v>
      </c>
      <c r="I224" s="377">
        <f>IF(Aprekini!I301=0,"-",Aprekini!I294/Aprekini!I301*100)</f>
        <v>0.67051979541256046</v>
      </c>
      <c r="J224" s="377">
        <f>IF(Aprekini!J301=0,"-",Aprekini!J294/Aprekini!J301*100)</f>
        <v>0.707944319188343</v>
      </c>
      <c r="K224" s="377">
        <f>IF(Aprekini!K301=0,"-",Aprekini!K294/Aprekini!K301*100)</f>
        <v>1.1729583480687682</v>
      </c>
      <c r="L224" s="377">
        <f>IF(Aprekini!L301=0,"-",Aprekini!L294/Aprekini!L301*100)</f>
        <v>1.7649650692658305</v>
      </c>
      <c r="M224" s="377">
        <f>IF(Aprekini!M301=0,"-",Aprekini!M294/Aprekini!M301*100)</f>
        <v>1.8730711353554728</v>
      </c>
      <c r="N224" s="377">
        <f>IF(Aprekini!N301=0,"-",Aprekini!N294/Aprekini!N301*100)</f>
        <v>2.6109297297297314</v>
      </c>
      <c r="O224" s="377">
        <f>IF(Aprekini!O301=0,"-",Aprekini!O294/Aprekini!O301*100)</f>
        <v>2.9995475236025708</v>
      </c>
      <c r="P224" s="377">
        <f>IF(Aprekini!P301=0,"-",Aprekini!P294/Aprekini!P301*100)</f>
        <v>3.0268671797249675</v>
      </c>
      <c r="Q224" s="377">
        <f>IF(Aprekini!Q301=0,"-",Aprekini!Q294/Aprekini!Q301*100)</f>
        <v>3.2021543433701694</v>
      </c>
      <c r="R224" s="377">
        <f>IF(Aprekini!R301=0,"-",Aprekini!R294/Aprekini!R301*100)</f>
        <v>3.39999206915898</v>
      </c>
      <c r="S224" s="377">
        <f>IF(Aprekini!S301=0,"-",Aprekini!S294/Aprekini!S301*100)</f>
        <v>3.4327478925507302</v>
      </c>
      <c r="T224" s="377">
        <f>IF(Aprekini!T301=0,"-",Aprekini!T294/Aprekini!T301*100)</f>
        <v>3.6870311010486185</v>
      </c>
      <c r="U224" s="377">
        <f>IF(Aprekini!U301=0,"-",Aprekini!U294/Aprekini!U301*100)</f>
        <v>3.6747772770604028</v>
      </c>
      <c r="V224" s="377">
        <f>IF(Aprekini!V301=0,"-",Aprekini!V294/Aprekini!V301*100)</f>
        <v>3.7806476033722607</v>
      </c>
      <c r="W224" s="377">
        <f>IF(Aprekini!W301=0,"-",Aprekini!W294/Aprekini!W301*100)</f>
        <v>3.9242821119960594</v>
      </c>
      <c r="X224" s="377">
        <f>IF(Aprekini!X301=0,"-",Aprekini!X294/Aprekini!X301*100)</f>
        <v>4.0247530187480152</v>
      </c>
      <c r="Y224" s="377">
        <f>IF(Aprekini!Y301=0,"-",Aprekini!Y294/Aprekini!Y301*100)</f>
        <v>4.164950198875772</v>
      </c>
      <c r="Z224" s="377">
        <f>IF(Aprekini!Z301=0,"-",Aprekini!Z294/Aprekini!Z301*100)</f>
        <v>4.3151614632983861</v>
      </c>
      <c r="AA224" s="377">
        <f>IF(Aprekini!AA301=0,"-",Aprekini!AA294/Aprekini!AA301*100)</f>
        <v>4.4764994880485771</v>
      </c>
      <c r="AB224" s="377">
        <f>IF(Aprekini!AB301=0,"-",Aprekini!AB294/Aprekini!AB301*100)</f>
        <v>4.6871307838967553</v>
      </c>
      <c r="AC224" s="377">
        <f>IF(Aprekini!AC301=0,"-",Aprekini!AC294/Aprekini!AC301*100)</f>
        <v>4.8382098188751161</v>
      </c>
      <c r="AD224" s="377">
        <f>IF(Aprekini!AD301=0,"-",Aprekini!AD294/Aprekini!AD301*100)</f>
        <v>5.0415087782014583</v>
      </c>
      <c r="AE224" s="377">
        <f>IF(Aprekini!AE301=0,"-",Aprekini!AE294/Aprekini!AE301*100)</f>
        <v>5.2624859079039963</v>
      </c>
      <c r="AF224" s="377">
        <f>IF(Aprekini!AF301=0,"-",Aprekini!AF294/Aprekini!AF301*100)</f>
        <v>5.5003020192391059</v>
      </c>
      <c r="AG224" s="377">
        <f>IF(Aprekini!AG301=0,"-",Aprekini!AG294/Aprekini!AG301*100)</f>
        <v>5.7593492668754802</v>
      </c>
    </row>
    <row r="225" spans="1:252" s="340" customFormat="1" hidden="1" outlineLevel="1" x14ac:dyDescent="0.2">
      <c r="A225" s="373"/>
    </row>
    <row r="226" spans="1:252" s="340" customFormat="1" collapsed="1" x14ac:dyDescent="0.2">
      <c r="A226" s="376" t="s">
        <v>272</v>
      </c>
      <c r="B226" s="380">
        <f>Aprekini!B294+'Naudas plusma'!B9*0.5</f>
        <v>514.58499999999458</v>
      </c>
      <c r="C226" s="380">
        <f>Aprekini!C294+'Naudas plusma'!C9*0.5</f>
        <v>2869.0845749999989</v>
      </c>
      <c r="D226" s="380">
        <f>Aprekini!D294+'Naudas plusma'!D9*0.5</f>
        <v>2502.8669250000012</v>
      </c>
      <c r="E226" s="380">
        <f>Aprekini!E294+'Naudas plusma'!E9*0.5</f>
        <v>8765.6563250000036</v>
      </c>
      <c r="F226" s="380">
        <f>Aprekini!F294+'Naudas plusma'!F9*0.5</f>
        <v>8738.2864699999955</v>
      </c>
      <c r="G226" s="380">
        <f>Aprekini!G294+'Naudas plusma'!G9*0.5</f>
        <v>8988.2071150000156</v>
      </c>
      <c r="H226" s="380">
        <f>Aprekini!H294+'Naudas plusma'!H9*0.5</f>
        <v>9111.9771100000034</v>
      </c>
      <c r="I226" s="380">
        <f>Aprekini!I294+'Naudas plusma'!I9*0.5</f>
        <v>9106.4596050000073</v>
      </c>
      <c r="J226" s="380">
        <f>Aprekini!J294+'Naudas plusma'!J9*0.5</f>
        <v>9100.9421000000075</v>
      </c>
      <c r="K226" s="380">
        <f>Aprekini!K294+'Naudas plusma'!K9*0.5</f>
        <v>9595.4245949999968</v>
      </c>
      <c r="L226" s="380">
        <f>Aprekini!L294+'Naudas plusma'!L9*0.5</f>
        <v>10453.889090000008</v>
      </c>
      <c r="M226" s="380">
        <f>Aprekini!M294+'Naudas plusma'!M9*0.5</f>
        <v>10448.371585000001</v>
      </c>
      <c r="N226" s="380">
        <f>Aprekini!N294+'Naudas plusma'!N9*0.5</f>
        <v>10981.904080000004</v>
      </c>
      <c r="O226" s="380">
        <f>Aprekini!O294+'Naudas plusma'!O9*0.5</f>
        <v>10602.474574999987</v>
      </c>
      <c r="P226" s="380">
        <f>Aprekini!P294+'Naudas plusma'!P9*0.5</f>
        <v>10350.954070000011</v>
      </c>
      <c r="Q226" s="380">
        <f>Aprekini!Q294+'Naudas plusma'!Q9*0.5</f>
        <v>10340.858564999995</v>
      </c>
      <c r="R226" s="380">
        <f>Aprekini!R294+'Naudas plusma'!R9*0.5</f>
        <v>10331.09156000001</v>
      </c>
      <c r="S226" s="380">
        <f>Aprekini!S294+'Naudas plusma'!S9*0.5</f>
        <v>10039.333555000003</v>
      </c>
      <c r="T226" s="380">
        <f>Aprekini!T294+'Naudas plusma'!T9*0.5</f>
        <v>7358.0660500000013</v>
      </c>
      <c r="U226" s="380">
        <f>Aprekini!U294+'Naudas plusma'!U9*0.5</f>
        <v>7186.3905999999988</v>
      </c>
      <c r="V226" s="380">
        <f>Aprekini!V294+'Naudas plusma'!V9*0.5</f>
        <v>7174.3511500000022</v>
      </c>
      <c r="W226" s="380">
        <f>Aprekini!W294+'Naudas plusma'!W9*0.5</f>
        <v>7202.549199999994</v>
      </c>
      <c r="X226" s="380">
        <f>Aprekini!X294+'Naudas plusma'!X9*0.5</f>
        <v>7164.3591000000015</v>
      </c>
      <c r="Y226" s="380">
        <f>Aprekini!Y294+'Naudas plusma'!Y9*0.5</f>
        <v>7166.0779999999941</v>
      </c>
      <c r="Z226" s="380">
        <f>Aprekini!Z294+'Naudas plusma'!Z9*0.5</f>
        <v>7167.7969000000085</v>
      </c>
      <c r="AA226" s="380">
        <f>Aprekini!AA294+'Naudas plusma'!AA9*0.5</f>
        <v>7169.5157999999938</v>
      </c>
      <c r="AB226" s="380">
        <f>Aprekini!AB294+'Naudas plusma'!AB9*0.5</f>
        <v>7211.4722000000038</v>
      </c>
      <c r="AC226" s="380">
        <f>Aprekini!AC294+'Naudas plusma'!AC9*0.5</f>
        <v>7173.2820999999967</v>
      </c>
      <c r="AD226" s="380">
        <f>Aprekini!AD294+'Naudas plusma'!AD9*0.5</f>
        <v>7175.0009999999966</v>
      </c>
      <c r="AE226" s="380">
        <f>Aprekini!AE294+'Naudas plusma'!AE9*0.5</f>
        <v>7176.7198999999891</v>
      </c>
      <c r="AF226" s="380">
        <f>Aprekini!AF294+'Naudas plusma'!AF9*0.5</f>
        <v>7175.4388000000035</v>
      </c>
      <c r="AG226" s="380">
        <f>Aprekini!AG294+'Naudas plusma'!AG9*0.5</f>
        <v>7172.908199999998</v>
      </c>
    </row>
    <row r="227" spans="1:252" s="340" customFormat="1" x14ac:dyDescent="0.2">
      <c r="A227" s="373"/>
    </row>
    <row r="228" spans="1:252" s="215" customFormat="1" ht="12" customHeight="1" x14ac:dyDescent="0.2">
      <c r="A228" s="323"/>
    </row>
    <row r="229" spans="1:252" s="215" customFormat="1" ht="31.5" x14ac:dyDescent="0.2">
      <c r="A229" s="470" t="s">
        <v>387</v>
      </c>
      <c r="B229" s="328"/>
      <c r="C229" s="328"/>
      <c r="D229" s="328"/>
      <c r="E229" s="328"/>
      <c r="F229" s="328"/>
      <c r="G229" s="328"/>
      <c r="H229" s="328"/>
      <c r="I229" s="328"/>
      <c r="J229" s="328"/>
      <c r="K229" s="328"/>
      <c r="L229" s="328"/>
      <c r="M229" s="328"/>
      <c r="N229" s="328"/>
      <c r="O229" s="328"/>
      <c r="P229" s="329"/>
      <c r="Q229" s="329"/>
      <c r="R229" s="329"/>
      <c r="S229" s="329"/>
      <c r="T229" s="329"/>
      <c r="U229" s="329"/>
      <c r="V229" s="329"/>
      <c r="W229" s="329"/>
      <c r="X229" s="329"/>
      <c r="Y229" s="329"/>
      <c r="Z229" s="329"/>
      <c r="AA229" s="329"/>
      <c r="AB229" s="329"/>
      <c r="AC229" s="329"/>
      <c r="AD229" s="329"/>
      <c r="AE229" s="329"/>
      <c r="AF229" s="329"/>
      <c r="AG229" s="329"/>
      <c r="AH229" s="214"/>
      <c r="AI229" s="214"/>
      <c r="AJ229" s="214"/>
      <c r="AK229" s="214"/>
      <c r="AL229" s="214"/>
      <c r="AM229" s="214"/>
      <c r="AN229" s="214"/>
      <c r="AO229" s="214"/>
      <c r="AP229" s="214"/>
      <c r="AQ229" s="214"/>
      <c r="AR229" s="214"/>
      <c r="AS229" s="214"/>
      <c r="AT229" s="214"/>
      <c r="AU229" s="214"/>
      <c r="AV229" s="214"/>
      <c r="AW229" s="214"/>
      <c r="AX229" s="214"/>
      <c r="AY229" s="214"/>
      <c r="AZ229" s="214"/>
      <c r="BA229" s="214"/>
      <c r="BB229" s="214"/>
      <c r="BC229" s="214"/>
      <c r="BD229" s="214"/>
      <c r="BE229" s="214"/>
      <c r="BF229" s="214"/>
      <c r="BG229" s="214"/>
      <c r="BH229" s="214"/>
      <c r="BI229" s="214"/>
      <c r="BJ229" s="214"/>
      <c r="BK229" s="214"/>
      <c r="BL229" s="214"/>
      <c r="BM229" s="214"/>
      <c r="BN229" s="214"/>
      <c r="BO229" s="214"/>
      <c r="BP229" s="214"/>
      <c r="BQ229" s="214"/>
      <c r="BR229" s="214"/>
      <c r="BS229" s="214"/>
      <c r="BT229" s="214"/>
      <c r="BU229" s="214"/>
      <c r="BV229" s="214"/>
      <c r="BW229" s="214"/>
      <c r="BX229" s="214"/>
      <c r="BY229" s="214"/>
      <c r="BZ229" s="214"/>
      <c r="CA229" s="214"/>
      <c r="CB229" s="214"/>
      <c r="CC229" s="214"/>
      <c r="CD229" s="214"/>
      <c r="CE229" s="214"/>
      <c r="CF229" s="214"/>
      <c r="CG229" s="214"/>
      <c r="CH229" s="214"/>
      <c r="CI229" s="214"/>
      <c r="CJ229" s="214"/>
      <c r="CK229" s="214"/>
      <c r="CL229" s="214"/>
      <c r="CM229" s="214"/>
      <c r="CN229" s="214"/>
      <c r="CO229" s="214"/>
      <c r="CP229" s="214"/>
      <c r="CQ229" s="214"/>
      <c r="CR229" s="214"/>
      <c r="CS229" s="214"/>
      <c r="CT229" s="214"/>
      <c r="CU229" s="214"/>
      <c r="CV229" s="214"/>
      <c r="CW229" s="214"/>
      <c r="CX229" s="214"/>
      <c r="CY229" s="214"/>
      <c r="CZ229" s="214"/>
      <c r="DA229" s="214"/>
      <c r="DB229" s="214"/>
      <c r="DC229" s="214"/>
      <c r="DD229" s="214"/>
      <c r="DE229" s="214"/>
      <c r="DF229" s="214"/>
      <c r="DG229" s="214"/>
      <c r="DH229" s="214"/>
      <c r="DI229" s="214"/>
      <c r="DJ229" s="214"/>
      <c r="DK229" s="214"/>
      <c r="DL229" s="214"/>
      <c r="DM229" s="214"/>
      <c r="DN229" s="214"/>
      <c r="DO229" s="214"/>
      <c r="DP229" s="214"/>
      <c r="DQ229" s="214"/>
      <c r="DR229" s="214"/>
      <c r="DS229" s="214"/>
      <c r="DT229" s="214"/>
      <c r="DU229" s="214"/>
      <c r="DV229" s="214"/>
      <c r="DW229" s="214"/>
      <c r="DX229" s="214"/>
      <c r="DY229" s="214"/>
      <c r="DZ229" s="214"/>
      <c r="EA229" s="214"/>
      <c r="EB229" s="214"/>
      <c r="EC229" s="214"/>
      <c r="ED229" s="214"/>
      <c r="EE229" s="214"/>
      <c r="EF229" s="214"/>
      <c r="EG229" s="214"/>
      <c r="EH229" s="214"/>
      <c r="EI229" s="214"/>
      <c r="EJ229" s="214"/>
      <c r="EK229" s="214"/>
      <c r="EL229" s="214"/>
      <c r="EM229" s="214"/>
      <c r="EN229" s="214"/>
      <c r="EO229" s="214"/>
      <c r="EP229" s="214"/>
      <c r="EQ229" s="214"/>
      <c r="ER229" s="214"/>
      <c r="ES229" s="214"/>
      <c r="ET229" s="214"/>
      <c r="EU229" s="214"/>
      <c r="EV229" s="214"/>
      <c r="EW229" s="214"/>
      <c r="EX229" s="214"/>
      <c r="EY229" s="214"/>
      <c r="EZ229" s="214"/>
      <c r="FA229" s="214"/>
      <c r="FB229" s="214"/>
      <c r="FC229" s="214"/>
      <c r="FD229" s="214"/>
      <c r="FE229" s="214"/>
      <c r="FF229" s="214"/>
      <c r="FG229" s="214"/>
      <c r="FH229" s="214"/>
      <c r="FI229" s="214"/>
      <c r="FJ229" s="214"/>
      <c r="FK229" s="214"/>
      <c r="FL229" s="214"/>
      <c r="FM229" s="214"/>
      <c r="FN229" s="214"/>
      <c r="FO229" s="214"/>
      <c r="FP229" s="214"/>
      <c r="FQ229" s="214"/>
      <c r="FR229" s="214"/>
      <c r="FS229" s="214"/>
      <c r="FT229" s="214"/>
      <c r="FU229" s="214"/>
      <c r="FV229" s="214"/>
      <c r="FW229" s="214"/>
      <c r="FX229" s="214"/>
      <c r="FY229" s="214"/>
      <c r="FZ229" s="214"/>
      <c r="GA229" s="214"/>
      <c r="GB229" s="214"/>
      <c r="GC229" s="214"/>
      <c r="GD229" s="214"/>
      <c r="GE229" s="214"/>
      <c r="GF229" s="214"/>
      <c r="GG229" s="214"/>
      <c r="GH229" s="214"/>
      <c r="GI229" s="214"/>
      <c r="GJ229" s="214"/>
      <c r="GK229" s="214"/>
      <c r="GL229" s="214"/>
      <c r="GM229" s="214"/>
      <c r="GN229" s="214"/>
      <c r="GO229" s="214"/>
      <c r="GP229" s="214"/>
      <c r="GQ229" s="214"/>
      <c r="GR229" s="214"/>
      <c r="GS229" s="214"/>
      <c r="GT229" s="214"/>
      <c r="GU229" s="214"/>
      <c r="GV229" s="214"/>
      <c r="GW229" s="214"/>
      <c r="GX229" s="214"/>
      <c r="GY229" s="214"/>
      <c r="GZ229" s="214"/>
      <c r="HA229" s="214"/>
      <c r="HB229" s="214"/>
      <c r="HC229" s="214"/>
      <c r="HD229" s="214"/>
      <c r="HE229" s="214"/>
      <c r="HF229" s="214"/>
      <c r="HG229" s="214"/>
      <c r="HH229" s="214"/>
      <c r="HI229" s="214"/>
      <c r="HJ229" s="214"/>
      <c r="HK229" s="214"/>
      <c r="HL229" s="214"/>
      <c r="HM229" s="214"/>
      <c r="HN229" s="214"/>
      <c r="HO229" s="214"/>
      <c r="HP229" s="214"/>
      <c r="HQ229" s="214"/>
      <c r="HR229" s="214"/>
      <c r="HS229" s="214"/>
      <c r="HT229" s="214"/>
      <c r="HU229" s="214"/>
      <c r="HV229" s="214"/>
      <c r="HW229" s="214"/>
      <c r="HX229" s="214"/>
      <c r="HY229" s="214"/>
      <c r="HZ229" s="214"/>
      <c r="IA229" s="214"/>
      <c r="IB229" s="214"/>
      <c r="IC229" s="214"/>
      <c r="ID229" s="214"/>
      <c r="IE229" s="214"/>
      <c r="IF229" s="214"/>
      <c r="IG229" s="214"/>
      <c r="IH229" s="214"/>
      <c r="II229" s="214"/>
      <c r="IJ229" s="214"/>
      <c r="IK229" s="214"/>
      <c r="IL229" s="214"/>
      <c r="IM229" s="214"/>
      <c r="IN229" s="214"/>
      <c r="IO229" s="214"/>
      <c r="IP229" s="214"/>
      <c r="IQ229" s="214"/>
      <c r="IR229" s="214"/>
    </row>
    <row r="230" spans="1:252" s="215" customFormat="1" x14ac:dyDescent="0.2">
      <c r="A230" s="344"/>
      <c r="B230" s="320"/>
      <c r="C230" s="320"/>
      <c r="D230" s="320"/>
      <c r="E230" s="320"/>
      <c r="F230" s="320"/>
      <c r="G230" s="320"/>
      <c r="H230" s="320"/>
      <c r="I230" s="320"/>
      <c r="J230" s="320"/>
      <c r="K230" s="320"/>
      <c r="L230" s="320"/>
      <c r="M230" s="360" t="s">
        <v>25</v>
      </c>
      <c r="N230" s="320"/>
      <c r="O230" s="320"/>
      <c r="P230" s="320"/>
      <c r="Q230" s="320"/>
      <c r="R230" s="320"/>
      <c r="S230" s="320"/>
      <c r="T230" s="320"/>
      <c r="U230" s="320"/>
      <c r="V230" s="320"/>
      <c r="W230" s="320"/>
      <c r="X230" s="320"/>
      <c r="Y230" s="320"/>
      <c r="Z230" s="320"/>
      <c r="AA230" s="320"/>
      <c r="AB230" s="320"/>
      <c r="AC230" s="320"/>
      <c r="AD230" s="320"/>
      <c r="AE230" s="320"/>
      <c r="AF230" s="320"/>
      <c r="AG230" s="320"/>
    </row>
    <row r="231" spans="1:252" s="215" customFormat="1" x14ac:dyDescent="0.2">
      <c r="A231" s="344"/>
      <c r="B231" s="339">
        <f>Aprekini!B5</f>
        <v>2012</v>
      </c>
      <c r="C231" s="339">
        <f t="shared" ref="C231:AG231" si="81">B231+1</f>
        <v>2013</v>
      </c>
      <c r="D231" s="339">
        <f t="shared" si="81"/>
        <v>2014</v>
      </c>
      <c r="E231" s="339">
        <f t="shared" si="81"/>
        <v>2015</v>
      </c>
      <c r="F231" s="339">
        <f t="shared" si="81"/>
        <v>2016</v>
      </c>
      <c r="G231" s="339">
        <f t="shared" si="81"/>
        <v>2017</v>
      </c>
      <c r="H231" s="339">
        <f t="shared" si="81"/>
        <v>2018</v>
      </c>
      <c r="I231" s="339">
        <f t="shared" si="81"/>
        <v>2019</v>
      </c>
      <c r="J231" s="339">
        <f t="shared" si="81"/>
        <v>2020</v>
      </c>
      <c r="K231" s="339">
        <f t="shared" si="81"/>
        <v>2021</v>
      </c>
      <c r="L231" s="339">
        <f t="shared" si="81"/>
        <v>2022</v>
      </c>
      <c r="M231" s="339">
        <f t="shared" si="81"/>
        <v>2023</v>
      </c>
      <c r="N231" s="339">
        <f t="shared" si="81"/>
        <v>2024</v>
      </c>
      <c r="O231" s="339">
        <f t="shared" si="81"/>
        <v>2025</v>
      </c>
      <c r="P231" s="339">
        <f t="shared" si="81"/>
        <v>2026</v>
      </c>
      <c r="Q231" s="339">
        <f t="shared" si="81"/>
        <v>2027</v>
      </c>
      <c r="R231" s="339">
        <f t="shared" si="81"/>
        <v>2028</v>
      </c>
      <c r="S231" s="339">
        <f t="shared" si="81"/>
        <v>2029</v>
      </c>
      <c r="T231" s="339">
        <f t="shared" si="81"/>
        <v>2030</v>
      </c>
      <c r="U231" s="334">
        <f t="shared" si="81"/>
        <v>2031</v>
      </c>
      <c r="V231" s="334">
        <f t="shared" si="81"/>
        <v>2032</v>
      </c>
      <c r="W231" s="334">
        <f t="shared" si="81"/>
        <v>2033</v>
      </c>
      <c r="X231" s="334">
        <f t="shared" si="81"/>
        <v>2034</v>
      </c>
      <c r="Y231" s="334">
        <f t="shared" si="81"/>
        <v>2035</v>
      </c>
      <c r="Z231" s="334">
        <f t="shared" si="81"/>
        <v>2036</v>
      </c>
      <c r="AA231" s="334">
        <f t="shared" si="81"/>
        <v>2037</v>
      </c>
      <c r="AB231" s="334">
        <f t="shared" si="81"/>
        <v>2038</v>
      </c>
      <c r="AC231" s="334">
        <f t="shared" si="81"/>
        <v>2039</v>
      </c>
      <c r="AD231" s="334">
        <f t="shared" si="81"/>
        <v>2040</v>
      </c>
      <c r="AE231" s="334">
        <f t="shared" si="81"/>
        <v>2041</v>
      </c>
      <c r="AF231" s="334">
        <f t="shared" si="81"/>
        <v>2042</v>
      </c>
      <c r="AG231" s="334">
        <f t="shared" si="81"/>
        <v>2043</v>
      </c>
    </row>
    <row r="232" spans="1:252" s="215" customFormat="1" x14ac:dyDescent="0.2">
      <c r="A232" s="358" t="s">
        <v>513</v>
      </c>
      <c r="B232" s="213">
        <f>'Saimnieciskas pamatdarbibas NP'!B111</f>
        <v>0</v>
      </c>
      <c r="C232" s="213">
        <f>'Saimnieciskas pamatdarbibas NP'!C111</f>
        <v>0</v>
      </c>
      <c r="D232" s="213">
        <f>'Saimnieciskas pamatdarbibas NP'!D111</f>
        <v>3743.8599999999992</v>
      </c>
      <c r="E232" s="213">
        <f>'Saimnieciskas pamatdarbibas NP'!E111</f>
        <v>9700.6279999999952</v>
      </c>
      <c r="F232" s="213">
        <f>'Saimnieciskas pamatdarbibas NP'!F111</f>
        <v>10001.4895</v>
      </c>
      <c r="G232" s="213">
        <f>'Saimnieciskas pamatdarbibas NP'!G111</f>
        <v>10615.542000000005</v>
      </c>
      <c r="H232" s="213">
        <f>'Saimnieciskas pamatdarbibas NP'!H111</f>
        <v>10928.645500000006</v>
      </c>
      <c r="I232" s="213">
        <f>'Saimnieciskas pamatdarbibas NP'!I111</f>
        <v>10912.498</v>
      </c>
      <c r="J232" s="213">
        <f>'Saimnieciskas pamatdarbibas NP'!J111</f>
        <v>10896.3505</v>
      </c>
      <c r="K232" s="213">
        <f>'Saimnieciskas pamatdarbibas NP'!K111</f>
        <v>11930.772499999997</v>
      </c>
      <c r="L232" s="213">
        <f>'Saimnieciskas pamatdarbibas NP'!L111</f>
        <v>13063.007</v>
      </c>
      <c r="M232" s="213">
        <f>'Saimnieciskas pamatdarbibas NP'!M111</f>
        <v>13046.859500000002</v>
      </c>
      <c r="N232" s="213">
        <f>'Saimnieciskas pamatdarbibas NP'!N111</f>
        <v>14261.313499999997</v>
      </c>
      <c r="O232" s="213">
        <f>'Saimnieciskas pamatdarbibas NP'!O111</f>
        <v>14500.183499999988</v>
      </c>
      <c r="P232" s="213">
        <f>'Saimnieciskas pamatdarbibas NP'!P111</f>
        <v>14289.673999999995</v>
      </c>
      <c r="Q232" s="213">
        <f>'Saimnieciskas pamatdarbibas NP'!Q111</f>
        <v>14320.589500000002</v>
      </c>
      <c r="R232" s="213">
        <f>'Saimnieciskas pamatdarbibas NP'!R111</f>
        <v>14351.833500000001</v>
      </c>
      <c r="S232" s="213">
        <f>'Saimnieciskas pamatdarbibas NP'!S111</f>
        <v>14101.086500000001</v>
      </c>
      <c r="T232" s="213">
        <f>'Saimnieciskas pamatdarbibas NP'!T111</f>
        <v>13490.83</v>
      </c>
      <c r="U232" s="213">
        <f>'Saimnieciskas pamatdarbibas NP'!U111</f>
        <v>13482.493500000004</v>
      </c>
      <c r="V232" s="213">
        <f>'Saimnieciskas pamatdarbibas NP'!V111</f>
        <v>13633.792999999998</v>
      </c>
      <c r="W232" s="213">
        <f>'Saimnieciskas pamatdarbibas NP'!W111</f>
        <v>13825.329999999998</v>
      </c>
      <c r="X232" s="213">
        <f>'Saimnieciskas pamatdarbibas NP'!X111</f>
        <v>13940.297500000008</v>
      </c>
      <c r="Y232" s="213">
        <f>'Saimnieciskas pamatdarbibas NP'!Y111</f>
        <v>14095.173999999995</v>
      </c>
      <c r="Z232" s="213">
        <f>'Saimnieciskas pamatdarbibas NP'!Z111</f>
        <v>14250.050500000003</v>
      </c>
      <c r="AA232" s="213">
        <f>'Saimnieciskas pamatdarbibas NP'!AA111</f>
        <v>14443.886999999995</v>
      </c>
      <c r="AB232" s="213">
        <f>'Saimnieciskas pamatdarbibas NP'!AB111</f>
        <v>14639.000999999997</v>
      </c>
      <c r="AC232" s="213">
        <f>'Saimnieciskas pamatdarbibas NP'!AC111</f>
        <v>14753.968500000001</v>
      </c>
      <c r="AD232" s="213">
        <f>'Saimnieciskas pamatdarbibas NP'!AD111</f>
        <v>14908.845000000001</v>
      </c>
      <c r="AE232" s="213">
        <f>'Saimnieciskas pamatdarbibas NP'!AE111</f>
        <v>15063.721499999989</v>
      </c>
      <c r="AF232" s="213">
        <f>'Saimnieciskas pamatdarbibas NP'!AF111</f>
        <v>15218.598000000002</v>
      </c>
      <c r="AG232" s="213">
        <f>'Saimnieciskas pamatdarbibas NP'!AG111</f>
        <v>15459.826000000005</v>
      </c>
    </row>
    <row r="233" spans="1:252" s="215" customFormat="1" x14ac:dyDescent="0.2">
      <c r="A233" s="358" t="s">
        <v>514</v>
      </c>
      <c r="B233" s="213">
        <f>B104</f>
        <v>0</v>
      </c>
      <c r="C233" s="213">
        <f t="shared" ref="C233:AG233" si="82">C104</f>
        <v>0</v>
      </c>
      <c r="D233" s="213">
        <f t="shared" si="82"/>
        <v>0</v>
      </c>
      <c r="E233" s="213">
        <f t="shared" si="82"/>
        <v>0</v>
      </c>
      <c r="F233" s="213">
        <f t="shared" si="82"/>
        <v>0</v>
      </c>
      <c r="G233" s="213">
        <f t="shared" si="82"/>
        <v>0</v>
      </c>
      <c r="H233" s="213">
        <f t="shared" si="82"/>
        <v>0</v>
      </c>
      <c r="I233" s="213">
        <f t="shared" si="82"/>
        <v>0</v>
      </c>
      <c r="J233" s="213">
        <f t="shared" si="82"/>
        <v>0</v>
      </c>
      <c r="K233" s="213">
        <f t="shared" si="82"/>
        <v>0</v>
      </c>
      <c r="L233" s="213">
        <f t="shared" si="82"/>
        <v>0</v>
      </c>
      <c r="M233" s="213">
        <f t="shared" si="82"/>
        <v>0</v>
      </c>
      <c r="N233" s="213">
        <f t="shared" si="82"/>
        <v>0</v>
      </c>
      <c r="O233" s="213">
        <f t="shared" si="82"/>
        <v>0</v>
      </c>
      <c r="P233" s="213">
        <f t="shared" si="82"/>
        <v>0</v>
      </c>
      <c r="Q233" s="213">
        <f t="shared" si="82"/>
        <v>0</v>
      </c>
      <c r="R233" s="213">
        <f t="shared" si="82"/>
        <v>0</v>
      </c>
      <c r="S233" s="213">
        <f t="shared" si="82"/>
        <v>0</v>
      </c>
      <c r="T233" s="213">
        <f t="shared" si="82"/>
        <v>0</v>
      </c>
      <c r="U233" s="213">
        <f t="shared" si="82"/>
        <v>0</v>
      </c>
      <c r="V233" s="213">
        <f t="shared" si="82"/>
        <v>0</v>
      </c>
      <c r="W233" s="213">
        <f t="shared" si="82"/>
        <v>0</v>
      </c>
      <c r="X233" s="213">
        <f t="shared" si="82"/>
        <v>0</v>
      </c>
      <c r="Y233" s="213">
        <f t="shared" si="82"/>
        <v>0</v>
      </c>
      <c r="Z233" s="213">
        <f t="shared" si="82"/>
        <v>0</v>
      </c>
      <c r="AA233" s="213">
        <f t="shared" si="82"/>
        <v>0</v>
      </c>
      <c r="AB233" s="213">
        <f t="shared" si="82"/>
        <v>0</v>
      </c>
      <c r="AC233" s="213">
        <f t="shared" si="82"/>
        <v>0</v>
      </c>
      <c r="AD233" s="213">
        <f t="shared" si="82"/>
        <v>0</v>
      </c>
      <c r="AE233" s="213">
        <f t="shared" si="82"/>
        <v>0</v>
      </c>
      <c r="AF233" s="213">
        <f t="shared" si="82"/>
        <v>0</v>
      </c>
      <c r="AG233" s="213">
        <f t="shared" si="82"/>
        <v>88116</v>
      </c>
    </row>
    <row r="234" spans="1:252" s="215" customFormat="1" x14ac:dyDescent="0.2">
      <c r="A234" s="336" t="s">
        <v>249</v>
      </c>
      <c r="B234" s="337">
        <f>SUM(B232:B233)</f>
        <v>0</v>
      </c>
      <c r="C234" s="337">
        <f t="shared" ref="C234:AG234" si="83">SUM(C232:C233)</f>
        <v>0</v>
      </c>
      <c r="D234" s="337">
        <f t="shared" si="83"/>
        <v>3743.8599999999992</v>
      </c>
      <c r="E234" s="337">
        <f t="shared" si="83"/>
        <v>9700.6279999999952</v>
      </c>
      <c r="F234" s="337">
        <f t="shared" si="83"/>
        <v>10001.4895</v>
      </c>
      <c r="G234" s="337">
        <f t="shared" si="83"/>
        <v>10615.542000000005</v>
      </c>
      <c r="H234" s="337">
        <f t="shared" si="83"/>
        <v>10928.645500000006</v>
      </c>
      <c r="I234" s="337">
        <f t="shared" si="83"/>
        <v>10912.498</v>
      </c>
      <c r="J234" s="337">
        <f t="shared" si="83"/>
        <v>10896.3505</v>
      </c>
      <c r="K234" s="337">
        <f t="shared" si="83"/>
        <v>11930.772499999997</v>
      </c>
      <c r="L234" s="337">
        <f t="shared" si="83"/>
        <v>13063.007</v>
      </c>
      <c r="M234" s="337">
        <f t="shared" si="83"/>
        <v>13046.859500000002</v>
      </c>
      <c r="N234" s="337">
        <f t="shared" si="83"/>
        <v>14261.313499999997</v>
      </c>
      <c r="O234" s="337">
        <f t="shared" si="83"/>
        <v>14500.183499999988</v>
      </c>
      <c r="P234" s="337">
        <f t="shared" si="83"/>
        <v>14289.673999999995</v>
      </c>
      <c r="Q234" s="337">
        <f t="shared" si="83"/>
        <v>14320.589500000002</v>
      </c>
      <c r="R234" s="337">
        <f t="shared" si="83"/>
        <v>14351.833500000001</v>
      </c>
      <c r="S234" s="337">
        <f t="shared" si="83"/>
        <v>14101.086500000001</v>
      </c>
      <c r="T234" s="337">
        <f t="shared" si="83"/>
        <v>13490.83</v>
      </c>
      <c r="U234" s="337">
        <f t="shared" si="83"/>
        <v>13482.493500000004</v>
      </c>
      <c r="V234" s="337">
        <f t="shared" si="83"/>
        <v>13633.792999999998</v>
      </c>
      <c r="W234" s="337">
        <f t="shared" si="83"/>
        <v>13825.329999999998</v>
      </c>
      <c r="X234" s="337">
        <f t="shared" si="83"/>
        <v>13940.297500000008</v>
      </c>
      <c r="Y234" s="337">
        <f t="shared" si="83"/>
        <v>14095.173999999995</v>
      </c>
      <c r="Z234" s="337">
        <f t="shared" si="83"/>
        <v>14250.050500000003</v>
      </c>
      <c r="AA234" s="337">
        <f t="shared" si="83"/>
        <v>14443.886999999995</v>
      </c>
      <c r="AB234" s="337">
        <f t="shared" si="83"/>
        <v>14639.000999999997</v>
      </c>
      <c r="AC234" s="337">
        <f t="shared" si="83"/>
        <v>14753.968500000001</v>
      </c>
      <c r="AD234" s="337">
        <f t="shared" si="83"/>
        <v>14908.845000000001</v>
      </c>
      <c r="AE234" s="337">
        <f t="shared" si="83"/>
        <v>15063.721499999989</v>
      </c>
      <c r="AF234" s="337">
        <f t="shared" si="83"/>
        <v>15218.598000000002</v>
      </c>
      <c r="AG234" s="337">
        <f t="shared" si="83"/>
        <v>103575.826</v>
      </c>
    </row>
    <row r="235" spans="1:252" s="215" customFormat="1" x14ac:dyDescent="0.2">
      <c r="A235" s="212" t="s">
        <v>250</v>
      </c>
      <c r="B235" s="213">
        <f>'Saimnieciskas pamatdarbibas NP'!B102</f>
        <v>0</v>
      </c>
      <c r="C235" s="213">
        <f>'Saimnieciskas pamatdarbibas NP'!C102</f>
        <v>0</v>
      </c>
      <c r="D235" s="213">
        <f>'Saimnieciskas pamatdarbibas NP'!D102</f>
        <v>1920</v>
      </c>
      <c r="E235" s="213">
        <f>'Saimnieciskas pamatdarbibas NP'!E102</f>
        <v>5378</v>
      </c>
      <c r="F235" s="213">
        <f>'Saimnieciskas pamatdarbibas NP'!F102</f>
        <v>5814.239999999998</v>
      </c>
      <c r="G235" s="213">
        <f>'Saimnieciskas pamatdarbibas NP'!G102</f>
        <v>5921.7999999999993</v>
      </c>
      <c r="H235" s="213">
        <f>'Saimnieciskas pamatdarbibas NP'!H102</f>
        <v>6029.3599999999969</v>
      </c>
      <c r="I235" s="213">
        <f>'Saimnieciskas pamatdarbibas NP'!I102</f>
        <v>6136.9199999999983</v>
      </c>
      <c r="J235" s="213">
        <f>'Saimnieciskas pamatdarbibas NP'!J102</f>
        <v>6244.48</v>
      </c>
      <c r="K235" s="213">
        <f>'Saimnieciskas pamatdarbibas NP'!K102</f>
        <v>6352.0400000000009</v>
      </c>
      <c r="L235" s="213">
        <f>'Saimnieciskas pamatdarbibas NP'!L102</f>
        <v>6459.5999999999985</v>
      </c>
      <c r="M235" s="213">
        <f>'Saimnieciskas pamatdarbibas NP'!M102</f>
        <v>6567.16</v>
      </c>
      <c r="N235" s="213">
        <f>'Saimnieciskas pamatdarbibas NP'!N102</f>
        <v>6674.7200000000012</v>
      </c>
      <c r="O235" s="213">
        <f>'Saimnieciskas pamatdarbibas NP'!O102</f>
        <v>6785.2799999999988</v>
      </c>
      <c r="P235" s="213">
        <f>'Saimnieciskas pamatdarbibas NP'!P102</f>
        <v>6946.6200000000026</v>
      </c>
      <c r="Q235" s="213">
        <f>'Saimnieciskas pamatdarbibas NP'!Q102</f>
        <v>7107.9599999999991</v>
      </c>
      <c r="R235" s="213">
        <f>'Saimnieciskas pamatdarbibas NP'!R102</f>
        <v>7269.2999999999993</v>
      </c>
      <c r="S235" s="213">
        <f>'Saimnieciskas pamatdarbibas NP'!S102</f>
        <v>7430.6399999999994</v>
      </c>
      <c r="T235" s="213">
        <f>'Saimnieciskas pamatdarbibas NP'!T102</f>
        <v>7591.98</v>
      </c>
      <c r="U235" s="213">
        <f>'Saimnieciskas pamatdarbibas NP'!U102</f>
        <v>7753.32</v>
      </c>
      <c r="V235" s="213">
        <f>'Saimnieciskas pamatdarbibas NP'!V102</f>
        <v>7914.66</v>
      </c>
      <c r="W235" s="213">
        <f>'Saimnieciskas pamatdarbibas NP'!W102</f>
        <v>8076</v>
      </c>
      <c r="X235" s="213">
        <f>'Saimnieciskas pamatdarbibas NP'!X102</f>
        <v>8237.34</v>
      </c>
      <c r="Y235" s="213">
        <f>'Saimnieciskas pamatdarbibas NP'!Y102</f>
        <v>8398.68</v>
      </c>
      <c r="Z235" s="213">
        <f>'Saimnieciskas pamatdarbibas NP'!Z102</f>
        <v>8560.02</v>
      </c>
      <c r="AA235" s="213">
        <f>'Saimnieciskas pamatdarbibas NP'!AA102</f>
        <v>8721.36</v>
      </c>
      <c r="AB235" s="213">
        <f>'Saimnieciskas pamatdarbibas NP'!AB102</f>
        <v>8882.6999999999971</v>
      </c>
      <c r="AC235" s="213">
        <f>'Saimnieciskas pamatdarbibas NP'!AC102</f>
        <v>9044.0400000000009</v>
      </c>
      <c r="AD235" s="213">
        <f>'Saimnieciskas pamatdarbibas NP'!AD102</f>
        <v>9205.3800000000047</v>
      </c>
      <c r="AE235" s="213">
        <f>'Saimnieciskas pamatdarbibas NP'!AE102</f>
        <v>9366.7200000000012</v>
      </c>
      <c r="AF235" s="213">
        <f>'Saimnieciskas pamatdarbibas NP'!AF102</f>
        <v>9531.0599999999977</v>
      </c>
      <c r="AG235" s="213">
        <f>'Saimnieciskas pamatdarbibas NP'!AG102</f>
        <v>9746.18</v>
      </c>
    </row>
    <row r="236" spans="1:252" s="215" customFormat="1" x14ac:dyDescent="0.2">
      <c r="A236" s="212" t="s">
        <v>273</v>
      </c>
      <c r="B236" s="213">
        <f>Aprekini!B252+Aprekini!B261</f>
        <v>35.549999999999997</v>
      </c>
      <c r="C236" s="213">
        <f>Aprekini!C252+Aprekini!C261</f>
        <v>1509.2574750000001</v>
      </c>
      <c r="D236" s="213">
        <f>Aprekini!D252+Aprekini!D261</f>
        <v>1834.919175</v>
      </c>
      <c r="E236" s="213">
        <f>Aprekini!E252+Aprekini!E261</f>
        <v>1834.919175</v>
      </c>
      <c r="F236" s="213">
        <f>Aprekini!F252+Aprekini!F261</f>
        <v>1712.59123</v>
      </c>
      <c r="G236" s="213">
        <f>Aprekini!G252+Aprekini!G261</f>
        <v>1590.2632849999998</v>
      </c>
      <c r="H236" s="213">
        <f>Aprekini!H252+Aprekini!H261</f>
        <v>1467.9353399999998</v>
      </c>
      <c r="I236" s="213">
        <f>Aprekini!I252+Aprekini!I261</f>
        <v>1345.6073949999995</v>
      </c>
      <c r="J236" s="213">
        <f>Aprekini!J252+Aprekini!J261</f>
        <v>1223.2794499999995</v>
      </c>
      <c r="K236" s="213">
        <f>Aprekini!K252+Aprekini!K261</f>
        <v>1100.9515049999995</v>
      </c>
      <c r="L236" s="213">
        <f>Aprekini!L252+Aprekini!L261</f>
        <v>978.62355999999954</v>
      </c>
      <c r="M236" s="213">
        <f>Aprekini!M252+Aprekini!M261</f>
        <v>856.29561499999954</v>
      </c>
      <c r="N236" s="213">
        <f>Aprekini!N252+Aprekini!N261</f>
        <v>733.96766999999954</v>
      </c>
      <c r="O236" s="213">
        <f>Aprekini!O252+Aprekini!O261</f>
        <v>611.63972499999954</v>
      </c>
      <c r="P236" s="213">
        <f>Aprekini!P252+Aprekini!P261</f>
        <v>489.31177999999954</v>
      </c>
      <c r="Q236" s="213">
        <f>Aprekini!Q252+Aprekini!Q261</f>
        <v>366.98383499999954</v>
      </c>
      <c r="R236" s="213">
        <f>Aprekini!R252+Aprekini!R261</f>
        <v>244.65588999999957</v>
      </c>
      <c r="S236" s="213">
        <f>Aprekini!S252+Aprekini!S261</f>
        <v>122.32794499999954</v>
      </c>
      <c r="T236" s="213">
        <f>Aprekini!T252+Aprekini!T261</f>
        <v>-4.6702552936039861E-13</v>
      </c>
      <c r="U236" s="213">
        <f>Aprekini!U252+Aprekini!U261</f>
        <v>-4.6702552936039861E-13</v>
      </c>
      <c r="V236" s="213">
        <f>Aprekini!V252+Aprekini!V261</f>
        <v>-4.6702552936039861E-13</v>
      </c>
      <c r="W236" s="213">
        <f>Aprekini!W252+Aprekini!W261</f>
        <v>-4.6702552936039861E-13</v>
      </c>
      <c r="X236" s="213">
        <f>Aprekini!X252+Aprekini!X261</f>
        <v>-4.6702552936039861E-13</v>
      </c>
      <c r="Y236" s="213">
        <f>Aprekini!Y252+Aprekini!Y261</f>
        <v>-4.6702552936039861E-13</v>
      </c>
      <c r="Z236" s="213">
        <f>Aprekini!Z252+Aprekini!Z261</f>
        <v>-4.6702552936039861E-13</v>
      </c>
      <c r="AA236" s="213">
        <f>Aprekini!AA252+Aprekini!AA261</f>
        <v>-4.6702552936039861E-13</v>
      </c>
      <c r="AB236" s="213">
        <f>Aprekini!AB252+Aprekini!AB261</f>
        <v>-4.6702552936039861E-13</v>
      </c>
      <c r="AC236" s="213">
        <f>Aprekini!AC252+Aprekini!AC261</f>
        <v>-4.6702552936039861E-13</v>
      </c>
      <c r="AD236" s="213">
        <f>Aprekini!AD252+Aprekini!AD261</f>
        <v>-4.6702552936039861E-13</v>
      </c>
      <c r="AE236" s="213">
        <f>Aprekini!AE252+Aprekini!AE261</f>
        <v>-4.6702552936039861E-13</v>
      </c>
      <c r="AF236" s="213">
        <f>Aprekini!AF252+Aprekini!AF261</f>
        <v>-4.6702552936039861E-13</v>
      </c>
      <c r="AG236" s="213">
        <f>Aprekini!AG252+Aprekini!AG261</f>
        <v>-4.6702552936039861E-13</v>
      </c>
    </row>
    <row r="237" spans="1:252" s="215" customFormat="1" x14ac:dyDescent="0.2">
      <c r="A237" s="212" t="s">
        <v>274</v>
      </c>
      <c r="B237" s="213">
        <f>Aprekini!B262+Aprekini!B253</f>
        <v>0</v>
      </c>
      <c r="C237" s="213">
        <f>Aprekini!C262+Aprekini!C253</f>
        <v>0</v>
      </c>
      <c r="D237" s="213">
        <f>Aprekini!D262+Aprekini!D253</f>
        <v>0</v>
      </c>
      <c r="E237" s="213">
        <f>Aprekini!E262+Aprekini!E253</f>
        <v>3096.9100000000003</v>
      </c>
      <c r="F237" s="213">
        <f>Aprekini!F262+Aprekini!F253</f>
        <v>3096.9100000000003</v>
      </c>
      <c r="G237" s="213">
        <f>Aprekini!G262+Aprekini!G253</f>
        <v>3096.9100000000003</v>
      </c>
      <c r="H237" s="213">
        <f>Aprekini!H262+Aprekini!H253</f>
        <v>3096.9100000000003</v>
      </c>
      <c r="I237" s="213">
        <f>Aprekini!I262+Aprekini!I253</f>
        <v>3096.9100000000003</v>
      </c>
      <c r="J237" s="213">
        <f>Aprekini!J262+Aprekini!J253</f>
        <v>3096.9100000000003</v>
      </c>
      <c r="K237" s="213">
        <f>Aprekini!K262+Aprekini!K253</f>
        <v>3096.9100000000003</v>
      </c>
      <c r="L237" s="213">
        <f>Aprekini!L262+Aprekini!L253</f>
        <v>3096.9100000000003</v>
      </c>
      <c r="M237" s="213">
        <f>Aprekini!M262+Aprekini!M253</f>
        <v>3096.9100000000003</v>
      </c>
      <c r="N237" s="213">
        <f>Aprekini!N262+Aprekini!N253</f>
        <v>3096.9100000000003</v>
      </c>
      <c r="O237" s="213">
        <f>Aprekini!O262+Aprekini!O253</f>
        <v>3096.9100000000003</v>
      </c>
      <c r="P237" s="213">
        <f>Aprekini!P262+Aprekini!P253</f>
        <v>3096.9100000000003</v>
      </c>
      <c r="Q237" s="213">
        <f>Aprekini!Q262+Aprekini!Q253</f>
        <v>3096.9100000000003</v>
      </c>
      <c r="R237" s="213">
        <f>Aprekini!R262+Aprekini!R253</f>
        <v>3096.9100000000003</v>
      </c>
      <c r="S237" s="213">
        <f>Aprekini!S262+Aprekini!S253</f>
        <v>3096.9100000000003</v>
      </c>
      <c r="T237" s="213">
        <f>Aprekini!T262+Aprekini!T253</f>
        <v>0</v>
      </c>
      <c r="U237" s="213">
        <f>Aprekini!U262+Aprekini!U253</f>
        <v>0</v>
      </c>
      <c r="V237" s="213">
        <f>Aprekini!V262+Aprekini!V253</f>
        <v>0</v>
      </c>
      <c r="W237" s="213">
        <f>Aprekini!W262+Aprekini!W253</f>
        <v>0</v>
      </c>
      <c r="X237" s="213">
        <f>Aprekini!X262+Aprekini!X253</f>
        <v>0</v>
      </c>
      <c r="Y237" s="213">
        <f>Aprekini!Y262+Aprekini!Y253</f>
        <v>0</v>
      </c>
      <c r="Z237" s="213">
        <f>Aprekini!Z262+Aprekini!Z253</f>
        <v>0</v>
      </c>
      <c r="AA237" s="213">
        <f>Aprekini!AA262+Aprekini!AA253</f>
        <v>0</v>
      </c>
      <c r="AB237" s="213">
        <f>Aprekini!AB262+Aprekini!AB253</f>
        <v>0</v>
      </c>
      <c r="AC237" s="213">
        <f>Aprekini!AC262+Aprekini!AC253</f>
        <v>0</v>
      </c>
      <c r="AD237" s="213">
        <f>Aprekini!AD262+Aprekini!AD253</f>
        <v>0</v>
      </c>
      <c r="AE237" s="213">
        <f>Aprekini!AE262+Aprekini!AE253</f>
        <v>0</v>
      </c>
      <c r="AF237" s="213">
        <f>Aprekini!AF262+Aprekini!AF253</f>
        <v>0</v>
      </c>
      <c r="AG237" s="213">
        <f>Aprekini!AG262+Aprekini!AG253</f>
        <v>0</v>
      </c>
    </row>
    <row r="238" spans="1:252" s="215" customFormat="1" x14ac:dyDescent="0.2">
      <c r="A238" s="212" t="s">
        <v>275</v>
      </c>
      <c r="B238" s="213">
        <f>B151</f>
        <v>0</v>
      </c>
      <c r="C238" s="213">
        <f t="shared" ref="C238:AG238" si="84">C151</f>
        <v>0</v>
      </c>
      <c r="D238" s="213">
        <f t="shared" si="84"/>
        <v>0</v>
      </c>
      <c r="E238" s="213">
        <f t="shared" si="84"/>
        <v>0</v>
      </c>
      <c r="F238" s="213">
        <f t="shared" si="84"/>
        <v>0</v>
      </c>
      <c r="G238" s="213">
        <f t="shared" si="84"/>
        <v>0</v>
      </c>
      <c r="H238" s="213">
        <f t="shared" si="84"/>
        <v>0</v>
      </c>
      <c r="I238" s="213">
        <f t="shared" si="84"/>
        <v>0</v>
      </c>
      <c r="J238" s="213">
        <f t="shared" si="84"/>
        <v>0</v>
      </c>
      <c r="K238" s="213">
        <f t="shared" si="84"/>
        <v>0</v>
      </c>
      <c r="L238" s="213">
        <f t="shared" si="84"/>
        <v>0</v>
      </c>
      <c r="M238" s="213">
        <f t="shared" si="84"/>
        <v>0</v>
      </c>
      <c r="N238" s="213">
        <f t="shared" si="84"/>
        <v>0</v>
      </c>
      <c r="O238" s="213">
        <f t="shared" si="84"/>
        <v>0</v>
      </c>
      <c r="P238" s="213">
        <f t="shared" si="84"/>
        <v>0</v>
      </c>
      <c r="Q238" s="213">
        <f t="shared" si="84"/>
        <v>0</v>
      </c>
      <c r="R238" s="213">
        <f t="shared" si="84"/>
        <v>0</v>
      </c>
      <c r="S238" s="213">
        <f t="shared" si="84"/>
        <v>0</v>
      </c>
      <c r="T238" s="213">
        <f t="shared" si="84"/>
        <v>0</v>
      </c>
      <c r="U238" s="213">
        <f t="shared" si="84"/>
        <v>0</v>
      </c>
      <c r="V238" s="213">
        <f t="shared" si="84"/>
        <v>0</v>
      </c>
      <c r="W238" s="213">
        <f t="shared" si="84"/>
        <v>0</v>
      </c>
      <c r="X238" s="213">
        <f t="shared" si="84"/>
        <v>0</v>
      </c>
      <c r="Y238" s="213">
        <f t="shared" si="84"/>
        <v>0</v>
      </c>
      <c r="Z238" s="213">
        <f t="shared" si="84"/>
        <v>0</v>
      </c>
      <c r="AA238" s="213">
        <f t="shared" si="84"/>
        <v>0</v>
      </c>
      <c r="AB238" s="213">
        <f t="shared" si="84"/>
        <v>0</v>
      </c>
      <c r="AC238" s="213">
        <f t="shared" si="84"/>
        <v>0</v>
      </c>
      <c r="AD238" s="213">
        <f t="shared" si="84"/>
        <v>0</v>
      </c>
      <c r="AE238" s="213">
        <f t="shared" si="84"/>
        <v>0</v>
      </c>
      <c r="AF238" s="213">
        <f t="shared" si="84"/>
        <v>0</v>
      </c>
      <c r="AG238" s="213">
        <f t="shared" si="84"/>
        <v>0</v>
      </c>
    </row>
    <row r="239" spans="1:252" s="215" customFormat="1" x14ac:dyDescent="0.2">
      <c r="A239" s="336" t="s">
        <v>276</v>
      </c>
      <c r="B239" s="337">
        <f t="shared" ref="B239:AG239" si="85">SUM(B235:B238)</f>
        <v>35.549999999999997</v>
      </c>
      <c r="C239" s="337">
        <f t="shared" si="85"/>
        <v>1509.2574750000001</v>
      </c>
      <c r="D239" s="337">
        <f t="shared" si="85"/>
        <v>3754.919175</v>
      </c>
      <c r="E239" s="337">
        <f t="shared" si="85"/>
        <v>10309.829175000001</v>
      </c>
      <c r="F239" s="337">
        <f t="shared" si="85"/>
        <v>10623.741229999998</v>
      </c>
      <c r="G239" s="337">
        <f t="shared" si="85"/>
        <v>10608.973285</v>
      </c>
      <c r="H239" s="337">
        <f t="shared" si="85"/>
        <v>10594.205339999997</v>
      </c>
      <c r="I239" s="337">
        <f t="shared" si="85"/>
        <v>10579.437394999997</v>
      </c>
      <c r="J239" s="337">
        <f t="shared" si="85"/>
        <v>10564.669449999999</v>
      </c>
      <c r="K239" s="337">
        <f t="shared" si="85"/>
        <v>10549.901505</v>
      </c>
      <c r="L239" s="337">
        <f t="shared" si="85"/>
        <v>10535.133559999998</v>
      </c>
      <c r="M239" s="337">
        <f t="shared" si="85"/>
        <v>10520.365614999999</v>
      </c>
      <c r="N239" s="337">
        <f t="shared" si="85"/>
        <v>10505.597670000001</v>
      </c>
      <c r="O239" s="337">
        <f t="shared" si="85"/>
        <v>10493.829724999998</v>
      </c>
      <c r="P239" s="337">
        <f t="shared" si="85"/>
        <v>10532.841780000002</v>
      </c>
      <c r="Q239" s="337">
        <f t="shared" si="85"/>
        <v>10571.853834999998</v>
      </c>
      <c r="R239" s="337">
        <f t="shared" si="85"/>
        <v>10610.865889999999</v>
      </c>
      <c r="S239" s="337">
        <f t="shared" si="85"/>
        <v>10649.877944999998</v>
      </c>
      <c r="T239" s="337">
        <f t="shared" si="85"/>
        <v>7591.9799999999987</v>
      </c>
      <c r="U239" s="337">
        <f t="shared" si="85"/>
        <v>7753.3199999999988</v>
      </c>
      <c r="V239" s="337">
        <f t="shared" si="85"/>
        <v>7914.6599999999989</v>
      </c>
      <c r="W239" s="337">
        <f t="shared" si="85"/>
        <v>8075.9999999999991</v>
      </c>
      <c r="X239" s="337">
        <f t="shared" si="85"/>
        <v>8237.34</v>
      </c>
      <c r="Y239" s="337">
        <f t="shared" si="85"/>
        <v>8398.68</v>
      </c>
      <c r="Z239" s="337">
        <f t="shared" si="85"/>
        <v>8560.02</v>
      </c>
      <c r="AA239" s="337">
        <f t="shared" si="85"/>
        <v>8721.36</v>
      </c>
      <c r="AB239" s="337">
        <f t="shared" si="85"/>
        <v>8882.6999999999971</v>
      </c>
      <c r="AC239" s="337">
        <f t="shared" si="85"/>
        <v>9044.0400000000009</v>
      </c>
      <c r="AD239" s="337">
        <f t="shared" si="85"/>
        <v>9205.3800000000047</v>
      </c>
      <c r="AE239" s="337">
        <f t="shared" si="85"/>
        <v>9366.7200000000012</v>
      </c>
      <c r="AF239" s="337">
        <f t="shared" si="85"/>
        <v>9531.0599999999977</v>
      </c>
      <c r="AG239" s="337">
        <f t="shared" si="85"/>
        <v>9746.18</v>
      </c>
    </row>
    <row r="240" spans="1:252" s="215" customFormat="1" x14ac:dyDescent="0.2">
      <c r="A240" s="363" t="s">
        <v>252</v>
      </c>
      <c r="B240" s="364">
        <f>B234-B239</f>
        <v>-35.549999999999997</v>
      </c>
      <c r="C240" s="364">
        <f t="shared" ref="C240:AG240" si="86">C234-C239</f>
        <v>-1509.2574750000001</v>
      </c>
      <c r="D240" s="364">
        <f t="shared" si="86"/>
        <v>-11.059175000000778</v>
      </c>
      <c r="E240" s="364">
        <f t="shared" si="86"/>
        <v>-609.20117500000561</v>
      </c>
      <c r="F240" s="364">
        <f t="shared" si="86"/>
        <v>-622.25172999999813</v>
      </c>
      <c r="G240" s="364">
        <f t="shared" si="86"/>
        <v>6.568715000004886</v>
      </c>
      <c r="H240" s="364">
        <f t="shared" si="86"/>
        <v>334.4401600000092</v>
      </c>
      <c r="I240" s="364">
        <f t="shared" si="86"/>
        <v>333.0606050000024</v>
      </c>
      <c r="J240" s="364">
        <f t="shared" si="86"/>
        <v>331.68105000000105</v>
      </c>
      <c r="K240" s="364">
        <f t="shared" si="86"/>
        <v>1380.8709949999975</v>
      </c>
      <c r="L240" s="364">
        <f t="shared" si="86"/>
        <v>2527.8734400000012</v>
      </c>
      <c r="M240" s="364">
        <f t="shared" si="86"/>
        <v>2526.4938850000035</v>
      </c>
      <c r="N240" s="364">
        <f t="shared" si="86"/>
        <v>3755.7158299999955</v>
      </c>
      <c r="O240" s="364">
        <f t="shared" si="86"/>
        <v>4006.3537749999905</v>
      </c>
      <c r="P240" s="364">
        <f t="shared" si="86"/>
        <v>3756.832219999993</v>
      </c>
      <c r="Q240" s="364">
        <f t="shared" si="86"/>
        <v>3748.7356650000038</v>
      </c>
      <c r="R240" s="364">
        <f t="shared" si="86"/>
        <v>3740.9676100000015</v>
      </c>
      <c r="S240" s="364">
        <f t="shared" si="86"/>
        <v>3451.2085550000029</v>
      </c>
      <c r="T240" s="364">
        <f t="shared" si="86"/>
        <v>5898.8500000000013</v>
      </c>
      <c r="U240" s="364">
        <f t="shared" si="86"/>
        <v>5729.1735000000053</v>
      </c>
      <c r="V240" s="364">
        <f t="shared" si="86"/>
        <v>5719.1329999999989</v>
      </c>
      <c r="W240" s="364">
        <f t="shared" si="86"/>
        <v>5749.329999999999</v>
      </c>
      <c r="X240" s="364">
        <f t="shared" si="86"/>
        <v>5702.9575000000077</v>
      </c>
      <c r="Y240" s="364">
        <f t="shared" si="86"/>
        <v>5696.4939999999951</v>
      </c>
      <c r="Z240" s="364">
        <f t="shared" si="86"/>
        <v>5690.0305000000026</v>
      </c>
      <c r="AA240" s="364">
        <f t="shared" si="86"/>
        <v>5722.5269999999946</v>
      </c>
      <c r="AB240" s="364">
        <f t="shared" si="86"/>
        <v>5756.3009999999995</v>
      </c>
      <c r="AC240" s="364">
        <f t="shared" si="86"/>
        <v>5709.9285</v>
      </c>
      <c r="AD240" s="364">
        <f t="shared" si="86"/>
        <v>5703.4649999999965</v>
      </c>
      <c r="AE240" s="364">
        <f t="shared" si="86"/>
        <v>5697.0014999999876</v>
      </c>
      <c r="AF240" s="364">
        <f t="shared" si="86"/>
        <v>5687.5380000000041</v>
      </c>
      <c r="AG240" s="364">
        <f t="shared" si="86"/>
        <v>93829.646000000008</v>
      </c>
    </row>
    <row r="241" spans="1:252" s="215" customFormat="1" x14ac:dyDescent="0.2">
      <c r="A241" s="318" t="s">
        <v>277</v>
      </c>
      <c r="B241" s="365"/>
      <c r="C241" s="365"/>
      <c r="D241" s="365"/>
      <c r="E241" s="365"/>
      <c r="F241" s="365"/>
      <c r="G241" s="365"/>
      <c r="H241" s="320"/>
      <c r="I241" s="365"/>
      <c r="J241" s="365"/>
      <c r="K241" s="365"/>
      <c r="L241" s="365"/>
      <c r="M241" s="561">
        <f>IF(ISERROR(IRR(B240:AG240,0)),"Nevar aprēķināt",IRR(B240:AG240,0))</f>
        <v>0.28018550129799835</v>
      </c>
      <c r="N241" s="365"/>
      <c r="O241" s="365"/>
      <c r="P241" s="320"/>
      <c r="Q241" s="367"/>
      <c r="R241" s="365"/>
      <c r="S241" s="365"/>
      <c r="T241" s="365"/>
      <c r="U241" s="365"/>
      <c r="V241" s="365"/>
      <c r="W241" s="365"/>
      <c r="X241" s="365"/>
      <c r="Y241" s="365"/>
      <c r="Z241" s="365"/>
      <c r="AA241" s="365"/>
      <c r="AB241" s="365"/>
      <c r="AC241" s="365"/>
      <c r="AD241" s="365"/>
      <c r="AE241" s="365"/>
      <c r="AF241" s="365"/>
      <c r="AG241" s="365"/>
    </row>
    <row r="242" spans="1:252" s="215" customFormat="1" x14ac:dyDescent="0.2">
      <c r="A242" s="318" t="s">
        <v>278</v>
      </c>
      <c r="B242" s="320"/>
      <c r="C242" s="320"/>
      <c r="D242" s="320"/>
      <c r="E242" s="320"/>
      <c r="F242" s="320"/>
      <c r="G242" s="320"/>
      <c r="H242" s="320"/>
      <c r="I242" s="320"/>
      <c r="J242" s="320"/>
      <c r="K242" s="320"/>
      <c r="L242" s="320"/>
      <c r="M242" s="369">
        <f>NPV('Datu ievade'!B438,B240:AG240)</f>
        <v>34241.844020384677</v>
      </c>
      <c r="N242" s="320"/>
      <c r="O242" s="320"/>
      <c r="P242" s="320"/>
      <c r="Q242" s="369"/>
      <c r="R242" s="320"/>
      <c r="S242" s="320"/>
      <c r="T242" s="320"/>
      <c r="U242" s="320"/>
      <c r="V242" s="320"/>
      <c r="W242" s="320"/>
      <c r="X242" s="320"/>
      <c r="Y242" s="320"/>
      <c r="Z242" s="320"/>
      <c r="AA242" s="320"/>
      <c r="AB242" s="320"/>
      <c r="AC242" s="320"/>
      <c r="AD242" s="320"/>
      <c r="AE242" s="320"/>
      <c r="AF242" s="320"/>
      <c r="AG242" s="320"/>
    </row>
    <row r="243" spans="1:252" s="215" customFormat="1" x14ac:dyDescent="0.2">
      <c r="A243" s="323"/>
    </row>
    <row r="244" spans="1:252" s="215" customFormat="1" x14ac:dyDescent="0.2">
      <c r="A244" s="323"/>
    </row>
    <row r="245" spans="1:252" s="215" customFormat="1" ht="32.85" customHeight="1" x14ac:dyDescent="0.25">
      <c r="A245" s="586" t="s">
        <v>388</v>
      </c>
      <c r="B245" s="383"/>
      <c r="C245" s="383"/>
      <c r="D245" s="383"/>
      <c r="E245" s="383"/>
      <c r="F245" s="383"/>
      <c r="G245" s="383"/>
      <c r="H245" s="383"/>
      <c r="I245" s="383"/>
      <c r="J245" s="383"/>
      <c r="K245" s="383"/>
      <c r="L245" s="383"/>
      <c r="M245" s="383"/>
      <c r="N245" s="383"/>
      <c r="O245" s="383"/>
      <c r="P245" s="383"/>
      <c r="Q245" s="383"/>
      <c r="R245" s="383"/>
      <c r="S245" s="383"/>
      <c r="T245" s="383"/>
      <c r="U245" s="383"/>
      <c r="V245" s="329"/>
      <c r="W245" s="329"/>
      <c r="X245" s="329"/>
      <c r="Y245" s="329"/>
      <c r="Z245" s="329"/>
      <c r="AA245" s="329"/>
      <c r="AB245" s="329"/>
      <c r="AC245" s="329"/>
      <c r="AD245" s="329"/>
      <c r="AE245" s="329"/>
      <c r="AF245" s="329"/>
      <c r="AG245" s="329"/>
      <c r="AH245" s="214"/>
      <c r="AI245" s="214"/>
      <c r="AJ245" s="214"/>
      <c r="AK245" s="214"/>
      <c r="AL245" s="214"/>
      <c r="AM245" s="214"/>
      <c r="AN245" s="214"/>
      <c r="AO245" s="214"/>
      <c r="AP245" s="214"/>
      <c r="AQ245" s="214"/>
      <c r="AR245" s="214"/>
      <c r="AS245" s="214"/>
      <c r="AT245" s="214"/>
      <c r="AU245" s="214"/>
      <c r="AV245" s="214"/>
      <c r="AW245" s="214"/>
      <c r="AX245" s="214"/>
      <c r="AY245" s="214"/>
      <c r="AZ245" s="214"/>
      <c r="BA245" s="214"/>
      <c r="BB245" s="214"/>
      <c r="BC245" s="214"/>
      <c r="BD245" s="214"/>
      <c r="BE245" s="214"/>
      <c r="BF245" s="214"/>
      <c r="BG245" s="214"/>
      <c r="BH245" s="214"/>
      <c r="BI245" s="214"/>
      <c r="BJ245" s="214"/>
      <c r="BK245" s="214"/>
      <c r="BL245" s="214"/>
      <c r="BM245" s="214"/>
      <c r="BN245" s="214"/>
      <c r="BO245" s="214"/>
      <c r="BP245" s="214"/>
      <c r="BQ245" s="214"/>
      <c r="BR245" s="214"/>
      <c r="BS245" s="214"/>
      <c r="BT245" s="214"/>
      <c r="BU245" s="214"/>
      <c r="BV245" s="214"/>
      <c r="BW245" s="214"/>
      <c r="BX245" s="214"/>
      <c r="BY245" s="214"/>
      <c r="BZ245" s="214"/>
      <c r="CA245" s="214"/>
      <c r="CB245" s="214"/>
      <c r="CC245" s="214"/>
      <c r="CD245" s="214"/>
      <c r="CE245" s="214"/>
      <c r="CF245" s="214"/>
      <c r="CG245" s="214"/>
      <c r="CH245" s="214"/>
      <c r="CI245" s="214"/>
      <c r="CJ245" s="214"/>
      <c r="CK245" s="214"/>
      <c r="CL245" s="214"/>
      <c r="CM245" s="214"/>
      <c r="CN245" s="214"/>
      <c r="CO245" s="214"/>
      <c r="CP245" s="214"/>
      <c r="CQ245" s="214"/>
      <c r="CR245" s="214"/>
      <c r="CS245" s="214"/>
      <c r="CT245" s="214"/>
      <c r="CU245" s="214"/>
      <c r="CV245" s="214"/>
      <c r="CW245" s="214"/>
      <c r="CX245" s="214"/>
      <c r="CY245" s="214"/>
      <c r="CZ245" s="214"/>
      <c r="DA245" s="214"/>
      <c r="DB245" s="214"/>
      <c r="DC245" s="214"/>
      <c r="DD245" s="214"/>
      <c r="DE245" s="214"/>
      <c r="DF245" s="214"/>
      <c r="DG245" s="214"/>
      <c r="DH245" s="214"/>
      <c r="DI245" s="214"/>
      <c r="DJ245" s="214"/>
      <c r="DK245" s="214"/>
      <c r="DL245" s="214"/>
      <c r="DM245" s="214"/>
      <c r="DN245" s="214"/>
      <c r="DO245" s="214"/>
      <c r="DP245" s="214"/>
      <c r="DQ245" s="214"/>
      <c r="DR245" s="214"/>
      <c r="DS245" s="214"/>
      <c r="DT245" s="214"/>
      <c r="DU245" s="214"/>
      <c r="DV245" s="214"/>
      <c r="DW245" s="214"/>
      <c r="DX245" s="214"/>
      <c r="DY245" s="214"/>
      <c r="DZ245" s="214"/>
      <c r="EA245" s="214"/>
      <c r="EB245" s="214"/>
      <c r="EC245" s="214"/>
      <c r="ED245" s="214"/>
      <c r="EE245" s="214"/>
      <c r="EF245" s="214"/>
      <c r="EG245" s="214"/>
      <c r="EH245" s="214"/>
      <c r="EI245" s="214"/>
      <c r="EJ245" s="214"/>
      <c r="EK245" s="214"/>
      <c r="EL245" s="214"/>
      <c r="EM245" s="214"/>
      <c r="EN245" s="214"/>
      <c r="EO245" s="214"/>
      <c r="EP245" s="214"/>
      <c r="EQ245" s="214"/>
      <c r="ER245" s="214"/>
      <c r="ES245" s="214"/>
      <c r="ET245" s="214"/>
      <c r="EU245" s="214"/>
      <c r="EV245" s="214"/>
      <c r="EW245" s="214"/>
      <c r="EX245" s="214"/>
      <c r="EY245" s="214"/>
      <c r="EZ245" s="214"/>
      <c r="FA245" s="214"/>
      <c r="FB245" s="214"/>
      <c r="FC245" s="214"/>
      <c r="FD245" s="214"/>
      <c r="FE245" s="214"/>
      <c r="FF245" s="214"/>
      <c r="FG245" s="214"/>
      <c r="FH245" s="214"/>
      <c r="FI245" s="214"/>
      <c r="FJ245" s="214"/>
      <c r="FK245" s="214"/>
      <c r="FL245" s="214"/>
      <c r="FM245" s="214"/>
      <c r="FN245" s="214"/>
      <c r="FO245" s="214"/>
      <c r="FP245" s="214"/>
      <c r="FQ245" s="214"/>
      <c r="FR245" s="214"/>
      <c r="FS245" s="214"/>
      <c r="FT245" s="214"/>
      <c r="FU245" s="214"/>
      <c r="FV245" s="214"/>
      <c r="FW245" s="214"/>
      <c r="FX245" s="214"/>
      <c r="FY245" s="214"/>
      <c r="FZ245" s="214"/>
      <c r="GA245" s="214"/>
      <c r="GB245" s="214"/>
      <c r="GC245" s="214"/>
      <c r="GD245" s="214"/>
      <c r="GE245" s="214"/>
      <c r="GF245" s="214"/>
      <c r="GG245" s="214"/>
      <c r="GH245" s="214"/>
      <c r="GI245" s="214"/>
      <c r="GJ245" s="214"/>
      <c r="GK245" s="214"/>
      <c r="GL245" s="214"/>
      <c r="GM245" s="214"/>
      <c r="GN245" s="214"/>
      <c r="GO245" s="214"/>
      <c r="GP245" s="214"/>
      <c r="GQ245" s="214"/>
      <c r="GR245" s="214"/>
      <c r="GS245" s="214"/>
      <c r="GT245" s="214"/>
      <c r="GU245" s="214"/>
      <c r="GV245" s="214"/>
      <c r="GW245" s="214"/>
      <c r="GX245" s="214"/>
      <c r="GY245" s="214"/>
      <c r="GZ245" s="214"/>
      <c r="HA245" s="214"/>
      <c r="HB245" s="214"/>
      <c r="HC245" s="214"/>
      <c r="HD245" s="214"/>
      <c r="HE245" s="214"/>
      <c r="HF245" s="214"/>
      <c r="HG245" s="214"/>
      <c r="HH245" s="214"/>
      <c r="HI245" s="214"/>
      <c r="HJ245" s="214"/>
      <c r="HK245" s="214"/>
      <c r="HL245" s="214"/>
      <c r="HM245" s="214"/>
      <c r="HN245" s="214"/>
      <c r="HO245" s="214"/>
      <c r="HP245" s="214"/>
      <c r="HQ245" s="214"/>
      <c r="HR245" s="214"/>
      <c r="HS245" s="214"/>
      <c r="HT245" s="214"/>
      <c r="HU245" s="214"/>
      <c r="HV245" s="214"/>
      <c r="HW245" s="214"/>
      <c r="HX245" s="214"/>
      <c r="HY245" s="214"/>
      <c r="HZ245" s="214"/>
      <c r="IA245" s="214"/>
      <c r="IB245" s="214"/>
      <c r="IC245" s="214"/>
      <c r="ID245" s="214"/>
      <c r="IE245" s="214"/>
      <c r="IF245" s="214"/>
      <c r="IG245" s="214"/>
      <c r="IH245" s="214"/>
      <c r="II245" s="214"/>
      <c r="IJ245" s="214"/>
      <c r="IK245" s="214"/>
      <c r="IL245" s="214"/>
      <c r="IM245" s="214"/>
      <c r="IN245" s="214"/>
      <c r="IO245" s="214"/>
      <c r="IP245" s="214"/>
      <c r="IQ245" s="214"/>
      <c r="IR245" s="214"/>
    </row>
    <row r="246" spans="1:252" s="215" customFormat="1" x14ac:dyDescent="0.2">
      <c r="A246" s="384"/>
      <c r="B246" s="299"/>
      <c r="C246" s="299"/>
      <c r="D246" s="299"/>
      <c r="E246" s="299"/>
      <c r="F246" s="331"/>
      <c r="G246" s="299"/>
      <c r="H246" s="299"/>
      <c r="I246" s="299"/>
      <c r="J246" s="331" t="s">
        <v>25</v>
      </c>
      <c r="K246" s="299"/>
      <c r="L246" s="331"/>
      <c r="M246" s="299"/>
      <c r="N246" s="299"/>
      <c r="O246" s="299"/>
      <c r="P246" s="385"/>
      <c r="Q246" s="385"/>
      <c r="R246" s="385"/>
      <c r="S246" s="385"/>
      <c r="T246" s="385"/>
      <c r="U246" s="385"/>
      <c r="V246" s="385"/>
      <c r="W246" s="385"/>
      <c r="X246" s="385"/>
      <c r="Y246" s="385"/>
      <c r="Z246" s="385"/>
      <c r="AA246" s="385"/>
      <c r="AB246" s="385"/>
      <c r="AC246" s="385"/>
      <c r="AD246" s="385"/>
      <c r="AE246" s="385"/>
      <c r="AF246" s="385"/>
      <c r="AG246" s="385"/>
      <c r="AH246" s="214"/>
      <c r="AI246" s="214"/>
      <c r="AJ246" s="214"/>
      <c r="AK246" s="214"/>
      <c r="AL246" s="214"/>
      <c r="AM246" s="214"/>
      <c r="AN246" s="214"/>
      <c r="AO246" s="214"/>
      <c r="AP246" s="214"/>
      <c r="AQ246" s="214"/>
      <c r="AR246" s="214"/>
      <c r="AS246" s="214"/>
      <c r="AT246" s="214"/>
      <c r="AU246" s="214"/>
      <c r="AV246" s="214"/>
      <c r="AW246" s="214"/>
      <c r="AX246" s="214"/>
      <c r="AY246" s="214"/>
      <c r="AZ246" s="214"/>
      <c r="BA246" s="214"/>
      <c r="BB246" s="214"/>
      <c r="BC246" s="214"/>
      <c r="BD246" s="214"/>
      <c r="BE246" s="214"/>
      <c r="BF246" s="214"/>
      <c r="BG246" s="214"/>
      <c r="BH246" s="214"/>
      <c r="BI246" s="214"/>
      <c r="BJ246" s="214"/>
      <c r="BK246" s="214"/>
      <c r="BL246" s="214"/>
      <c r="BM246" s="214"/>
      <c r="BN246" s="214"/>
      <c r="BO246" s="214"/>
      <c r="BP246" s="214"/>
      <c r="BQ246" s="214"/>
      <c r="BR246" s="214"/>
      <c r="BS246" s="214"/>
      <c r="BT246" s="214"/>
      <c r="BU246" s="214"/>
      <c r="BV246" s="214"/>
      <c r="BW246" s="214"/>
      <c r="BX246" s="214"/>
      <c r="BY246" s="214"/>
      <c r="BZ246" s="214"/>
      <c r="CA246" s="214"/>
      <c r="CB246" s="214"/>
      <c r="CC246" s="214"/>
      <c r="CD246" s="214"/>
      <c r="CE246" s="214"/>
      <c r="CF246" s="214"/>
      <c r="CG246" s="214"/>
      <c r="CH246" s="214"/>
      <c r="CI246" s="214"/>
      <c r="CJ246" s="214"/>
      <c r="CK246" s="214"/>
      <c r="CL246" s="214"/>
      <c r="CM246" s="214"/>
      <c r="CN246" s="214"/>
      <c r="CO246" s="214"/>
      <c r="CP246" s="214"/>
      <c r="CQ246" s="214"/>
      <c r="CR246" s="214"/>
      <c r="CS246" s="214"/>
      <c r="CT246" s="214"/>
      <c r="CU246" s="214"/>
      <c r="CV246" s="214"/>
      <c r="CW246" s="214"/>
      <c r="CX246" s="214"/>
      <c r="CY246" s="214"/>
      <c r="CZ246" s="214"/>
      <c r="DA246" s="214"/>
      <c r="DB246" s="214"/>
      <c r="DC246" s="214"/>
      <c r="DD246" s="214"/>
      <c r="DE246" s="214"/>
      <c r="DF246" s="214"/>
      <c r="DG246" s="214"/>
      <c r="DH246" s="214"/>
      <c r="DI246" s="214"/>
      <c r="DJ246" s="214"/>
      <c r="DK246" s="214"/>
      <c r="DL246" s="214"/>
      <c r="DM246" s="214"/>
      <c r="DN246" s="214"/>
      <c r="DO246" s="214"/>
      <c r="DP246" s="214"/>
      <c r="DQ246" s="214"/>
      <c r="DR246" s="214"/>
      <c r="DS246" s="214"/>
      <c r="DT246" s="214"/>
      <c r="DU246" s="214"/>
      <c r="DV246" s="214"/>
      <c r="DW246" s="214"/>
      <c r="DX246" s="214"/>
      <c r="DY246" s="214"/>
      <c r="DZ246" s="214"/>
      <c r="EA246" s="214"/>
      <c r="EB246" s="214"/>
      <c r="EC246" s="214"/>
      <c r="ED246" s="214"/>
      <c r="EE246" s="214"/>
      <c r="EF246" s="214"/>
      <c r="EG246" s="214"/>
      <c r="EH246" s="214"/>
      <c r="EI246" s="214"/>
      <c r="EJ246" s="214"/>
      <c r="EK246" s="214"/>
      <c r="EL246" s="214"/>
      <c r="EM246" s="214"/>
      <c r="EN246" s="214"/>
      <c r="EO246" s="214"/>
      <c r="EP246" s="214"/>
      <c r="EQ246" s="214"/>
      <c r="ER246" s="214"/>
      <c r="ES246" s="214"/>
      <c r="ET246" s="214"/>
      <c r="EU246" s="214"/>
      <c r="EV246" s="214"/>
      <c r="EW246" s="214"/>
      <c r="EX246" s="214"/>
      <c r="EY246" s="214"/>
      <c r="EZ246" s="214"/>
      <c r="FA246" s="214"/>
      <c r="FB246" s="214"/>
      <c r="FC246" s="214"/>
      <c r="FD246" s="214"/>
      <c r="FE246" s="214"/>
      <c r="FF246" s="214"/>
      <c r="FG246" s="214"/>
      <c r="FH246" s="214"/>
      <c r="FI246" s="214"/>
      <c r="FJ246" s="214"/>
      <c r="FK246" s="214"/>
      <c r="FL246" s="214"/>
      <c r="FM246" s="214"/>
      <c r="FN246" s="214"/>
      <c r="FO246" s="214"/>
      <c r="FP246" s="214"/>
      <c r="FQ246" s="214"/>
      <c r="FR246" s="214"/>
      <c r="FS246" s="214"/>
      <c r="FT246" s="214"/>
      <c r="FU246" s="214"/>
      <c r="FV246" s="214"/>
      <c r="FW246" s="214"/>
      <c r="FX246" s="214"/>
      <c r="FY246" s="214"/>
      <c r="FZ246" s="214"/>
      <c r="GA246" s="214"/>
      <c r="GB246" s="214"/>
      <c r="GC246" s="214"/>
      <c r="GD246" s="214"/>
      <c r="GE246" s="214"/>
      <c r="GF246" s="214"/>
      <c r="GG246" s="214"/>
      <c r="GH246" s="214"/>
      <c r="GI246" s="214"/>
      <c r="GJ246" s="214"/>
      <c r="GK246" s="214"/>
      <c r="GL246" s="214"/>
      <c r="GM246" s="214"/>
      <c r="GN246" s="214"/>
      <c r="GO246" s="214"/>
      <c r="GP246" s="214"/>
      <c r="GQ246" s="214"/>
      <c r="GR246" s="214"/>
      <c r="GS246" s="214"/>
      <c r="GT246" s="214"/>
      <c r="GU246" s="214"/>
      <c r="GV246" s="214"/>
      <c r="GW246" s="214"/>
      <c r="GX246" s="214"/>
      <c r="GY246" s="214"/>
      <c r="GZ246" s="214"/>
      <c r="HA246" s="214"/>
      <c r="HB246" s="214"/>
      <c r="HC246" s="214"/>
      <c r="HD246" s="214"/>
      <c r="HE246" s="214"/>
      <c r="HF246" s="214"/>
      <c r="HG246" s="214"/>
      <c r="HH246" s="214"/>
      <c r="HI246" s="214"/>
      <c r="HJ246" s="214"/>
      <c r="HK246" s="214"/>
      <c r="HL246" s="214"/>
      <c r="HM246" s="214"/>
      <c r="HN246" s="214"/>
      <c r="HO246" s="214"/>
      <c r="HP246" s="214"/>
      <c r="HQ246" s="214"/>
      <c r="HR246" s="214"/>
      <c r="HS246" s="214"/>
      <c r="HT246" s="214"/>
      <c r="HU246" s="214"/>
      <c r="HV246" s="214"/>
      <c r="HW246" s="214"/>
      <c r="HX246" s="214"/>
      <c r="HY246" s="214"/>
      <c r="HZ246" s="214"/>
      <c r="IA246" s="214"/>
      <c r="IB246" s="214"/>
      <c r="IC246" s="214"/>
      <c r="ID246" s="214"/>
      <c r="IE246" s="214"/>
      <c r="IF246" s="214"/>
      <c r="IG246" s="214"/>
      <c r="IH246" s="214"/>
      <c r="II246" s="214"/>
      <c r="IJ246" s="214"/>
      <c r="IK246" s="214"/>
      <c r="IL246" s="214"/>
      <c r="IM246" s="214"/>
      <c r="IN246" s="214"/>
      <c r="IO246" s="214"/>
      <c r="IP246" s="214"/>
      <c r="IQ246" s="214"/>
      <c r="IR246" s="214"/>
    </row>
    <row r="247" spans="1:252" s="215" customFormat="1" x14ac:dyDescent="0.2">
      <c r="A247" s="354"/>
      <c r="B247" s="306">
        <f>Aprekini!B5</f>
        <v>2012</v>
      </c>
      <c r="C247" s="306">
        <f t="shared" ref="C247:AG247" si="87">B247+1</f>
        <v>2013</v>
      </c>
      <c r="D247" s="306">
        <f t="shared" si="87"/>
        <v>2014</v>
      </c>
      <c r="E247" s="306">
        <f t="shared" si="87"/>
        <v>2015</v>
      </c>
      <c r="F247" s="306">
        <f t="shared" si="87"/>
        <v>2016</v>
      </c>
      <c r="G247" s="306">
        <f t="shared" si="87"/>
        <v>2017</v>
      </c>
      <c r="H247" s="306">
        <f t="shared" si="87"/>
        <v>2018</v>
      </c>
      <c r="I247" s="306">
        <f t="shared" si="87"/>
        <v>2019</v>
      </c>
      <c r="J247" s="306">
        <f t="shared" si="87"/>
        <v>2020</v>
      </c>
      <c r="K247" s="306">
        <f t="shared" si="87"/>
        <v>2021</v>
      </c>
      <c r="L247" s="386">
        <f t="shared" si="87"/>
        <v>2022</v>
      </c>
      <c r="M247" s="387">
        <f t="shared" si="87"/>
        <v>2023</v>
      </c>
      <c r="N247" s="387">
        <f t="shared" si="87"/>
        <v>2024</v>
      </c>
      <c r="O247" s="387">
        <f t="shared" si="87"/>
        <v>2025</v>
      </c>
      <c r="P247" s="387">
        <f t="shared" si="87"/>
        <v>2026</v>
      </c>
      <c r="Q247" s="387">
        <f t="shared" si="87"/>
        <v>2027</v>
      </c>
      <c r="R247" s="387">
        <f t="shared" si="87"/>
        <v>2028</v>
      </c>
      <c r="S247" s="387">
        <f t="shared" si="87"/>
        <v>2029</v>
      </c>
      <c r="T247" s="387">
        <f t="shared" si="87"/>
        <v>2030</v>
      </c>
      <c r="U247" s="387">
        <f t="shared" si="87"/>
        <v>2031</v>
      </c>
      <c r="V247" s="387">
        <f t="shared" si="87"/>
        <v>2032</v>
      </c>
      <c r="W247" s="387">
        <f t="shared" si="87"/>
        <v>2033</v>
      </c>
      <c r="X247" s="387">
        <f t="shared" si="87"/>
        <v>2034</v>
      </c>
      <c r="Y247" s="387">
        <f t="shared" si="87"/>
        <v>2035</v>
      </c>
      <c r="Z247" s="387">
        <f t="shared" si="87"/>
        <v>2036</v>
      </c>
      <c r="AA247" s="387">
        <f t="shared" si="87"/>
        <v>2037</v>
      </c>
      <c r="AB247" s="387">
        <f t="shared" si="87"/>
        <v>2038</v>
      </c>
      <c r="AC247" s="387">
        <f t="shared" si="87"/>
        <v>2039</v>
      </c>
      <c r="AD247" s="387">
        <f t="shared" si="87"/>
        <v>2040</v>
      </c>
      <c r="AE247" s="387">
        <f t="shared" si="87"/>
        <v>2041</v>
      </c>
      <c r="AF247" s="387">
        <f t="shared" si="87"/>
        <v>2042</v>
      </c>
      <c r="AG247" s="387">
        <f t="shared" si="87"/>
        <v>2043</v>
      </c>
      <c r="AH247" s="214"/>
      <c r="AI247" s="214"/>
      <c r="AJ247" s="214"/>
      <c r="AK247" s="214"/>
      <c r="AL247" s="214"/>
      <c r="AM247" s="214"/>
      <c r="AN247" s="214"/>
      <c r="AO247" s="214"/>
      <c r="AP247" s="214"/>
      <c r="AQ247" s="214"/>
      <c r="AR247" s="214"/>
      <c r="AS247" s="214"/>
      <c r="AT247" s="214"/>
      <c r="AU247" s="214"/>
      <c r="AV247" s="214"/>
      <c r="AW247" s="214"/>
      <c r="AX247" s="214"/>
      <c r="AY247" s="214"/>
      <c r="AZ247" s="214"/>
      <c r="BA247" s="214"/>
      <c r="BB247" s="214"/>
      <c r="BC247" s="214"/>
      <c r="BD247" s="214"/>
      <c r="BE247" s="214"/>
      <c r="BF247" s="214"/>
      <c r="BG247" s="214"/>
      <c r="BH247" s="214"/>
      <c r="BI247" s="214"/>
      <c r="BJ247" s="214"/>
      <c r="BK247" s="214"/>
      <c r="BL247" s="214"/>
      <c r="BM247" s="214"/>
      <c r="BN247" s="214"/>
      <c r="BO247" s="214"/>
      <c r="BP247" s="214"/>
      <c r="BQ247" s="214"/>
      <c r="BR247" s="214"/>
      <c r="BS247" s="214"/>
      <c r="BT247" s="214"/>
      <c r="BU247" s="214"/>
      <c r="BV247" s="214"/>
      <c r="BW247" s="214"/>
      <c r="BX247" s="214"/>
      <c r="BY247" s="214"/>
      <c r="BZ247" s="214"/>
      <c r="CA247" s="214"/>
      <c r="CB247" s="214"/>
      <c r="CC247" s="214"/>
      <c r="CD247" s="214"/>
      <c r="CE247" s="214"/>
      <c r="CF247" s="214"/>
      <c r="CG247" s="214"/>
      <c r="CH247" s="214"/>
      <c r="CI247" s="214"/>
      <c r="CJ247" s="214"/>
      <c r="CK247" s="214"/>
      <c r="CL247" s="214"/>
      <c r="CM247" s="214"/>
      <c r="CN247" s="214"/>
      <c r="CO247" s="214"/>
      <c r="CP247" s="214"/>
      <c r="CQ247" s="214"/>
      <c r="CR247" s="214"/>
      <c r="CS247" s="214"/>
      <c r="CT247" s="214"/>
      <c r="CU247" s="214"/>
      <c r="CV247" s="214"/>
      <c r="CW247" s="214"/>
      <c r="CX247" s="214"/>
      <c r="CY247" s="214"/>
      <c r="CZ247" s="214"/>
      <c r="DA247" s="214"/>
      <c r="DB247" s="214"/>
      <c r="DC247" s="214"/>
      <c r="DD247" s="214"/>
      <c r="DE247" s="214"/>
      <c r="DF247" s="214"/>
      <c r="DG247" s="214"/>
      <c r="DH247" s="214"/>
      <c r="DI247" s="214"/>
      <c r="DJ247" s="214"/>
      <c r="DK247" s="214"/>
      <c r="DL247" s="214"/>
      <c r="DM247" s="214"/>
      <c r="DN247" s="214"/>
      <c r="DO247" s="214"/>
      <c r="DP247" s="214"/>
      <c r="DQ247" s="214"/>
      <c r="DR247" s="214"/>
      <c r="DS247" s="214"/>
      <c r="DT247" s="214"/>
      <c r="DU247" s="214"/>
      <c r="DV247" s="214"/>
      <c r="DW247" s="214"/>
      <c r="DX247" s="214"/>
      <c r="DY247" s="214"/>
      <c r="DZ247" s="214"/>
      <c r="EA247" s="214"/>
      <c r="EB247" s="214"/>
      <c r="EC247" s="214"/>
      <c r="ED247" s="214"/>
      <c r="EE247" s="214"/>
      <c r="EF247" s="214"/>
      <c r="EG247" s="214"/>
      <c r="EH247" s="214"/>
      <c r="EI247" s="214"/>
      <c r="EJ247" s="214"/>
      <c r="EK247" s="214"/>
      <c r="EL247" s="214"/>
      <c r="EM247" s="214"/>
      <c r="EN247" s="214"/>
      <c r="EO247" s="214"/>
      <c r="EP247" s="214"/>
      <c r="EQ247" s="214"/>
      <c r="ER247" s="214"/>
      <c r="ES247" s="214"/>
      <c r="ET247" s="214"/>
      <c r="EU247" s="214"/>
      <c r="EV247" s="214"/>
      <c r="EW247" s="214"/>
      <c r="EX247" s="214"/>
      <c r="EY247" s="214"/>
      <c r="EZ247" s="214"/>
      <c r="FA247" s="214"/>
      <c r="FB247" s="214"/>
      <c r="FC247" s="214"/>
      <c r="FD247" s="214"/>
      <c r="FE247" s="214"/>
      <c r="FF247" s="214"/>
      <c r="FG247" s="214"/>
      <c r="FH247" s="214"/>
      <c r="FI247" s="214"/>
      <c r="FJ247" s="214"/>
      <c r="FK247" s="214"/>
      <c r="FL247" s="214"/>
      <c r="FM247" s="214"/>
      <c r="FN247" s="214"/>
      <c r="FO247" s="214"/>
      <c r="FP247" s="214"/>
      <c r="FQ247" s="214"/>
      <c r="FR247" s="214"/>
      <c r="FS247" s="214"/>
      <c r="FT247" s="214"/>
      <c r="FU247" s="214"/>
      <c r="FV247" s="214"/>
      <c r="FW247" s="214"/>
      <c r="FX247" s="214"/>
      <c r="FY247" s="214"/>
      <c r="FZ247" s="214"/>
      <c r="GA247" s="214"/>
      <c r="GB247" s="214"/>
      <c r="GC247" s="214"/>
      <c r="GD247" s="214"/>
      <c r="GE247" s="214"/>
      <c r="GF247" s="214"/>
      <c r="GG247" s="214"/>
      <c r="GH247" s="214"/>
      <c r="GI247" s="214"/>
      <c r="GJ247" s="214"/>
      <c r="GK247" s="214"/>
      <c r="GL247" s="214"/>
      <c r="GM247" s="214"/>
      <c r="GN247" s="214"/>
      <c r="GO247" s="214"/>
      <c r="GP247" s="214"/>
      <c r="GQ247" s="214"/>
      <c r="GR247" s="214"/>
      <c r="GS247" s="214"/>
      <c r="GT247" s="214"/>
      <c r="GU247" s="214"/>
      <c r="GV247" s="214"/>
      <c r="GW247" s="214"/>
      <c r="GX247" s="214"/>
      <c r="GY247" s="214"/>
      <c r="GZ247" s="214"/>
      <c r="HA247" s="214"/>
      <c r="HB247" s="214"/>
      <c r="HC247" s="214"/>
      <c r="HD247" s="214"/>
      <c r="HE247" s="214"/>
      <c r="HF247" s="214"/>
      <c r="HG247" s="214"/>
      <c r="HH247" s="214"/>
      <c r="HI247" s="214"/>
      <c r="HJ247" s="214"/>
      <c r="HK247" s="214"/>
      <c r="HL247" s="214"/>
      <c r="HM247" s="214"/>
      <c r="HN247" s="214"/>
      <c r="HO247" s="214"/>
      <c r="HP247" s="214"/>
      <c r="HQ247" s="214"/>
      <c r="HR247" s="214"/>
      <c r="HS247" s="214"/>
      <c r="HT247" s="214"/>
      <c r="HU247" s="214"/>
      <c r="HV247" s="214"/>
      <c r="HW247" s="214"/>
      <c r="HX247" s="214"/>
      <c r="HY247" s="214"/>
      <c r="HZ247" s="214"/>
      <c r="IA247" s="214"/>
      <c r="IB247" s="214"/>
      <c r="IC247" s="214"/>
      <c r="ID247" s="214"/>
      <c r="IE247" s="214"/>
      <c r="IF247" s="214"/>
      <c r="IG247" s="214"/>
      <c r="IH247" s="214"/>
      <c r="II247" s="214"/>
      <c r="IJ247" s="214"/>
      <c r="IK247" s="214"/>
      <c r="IL247" s="214"/>
      <c r="IM247" s="214"/>
      <c r="IN247" s="214"/>
      <c r="IO247" s="214"/>
      <c r="IP247" s="214"/>
      <c r="IQ247" s="214"/>
      <c r="IR247" s="214"/>
    </row>
    <row r="248" spans="1:252" s="215" customFormat="1" ht="25.5" x14ac:dyDescent="0.2">
      <c r="A248" s="298" t="s">
        <v>279</v>
      </c>
      <c r="B248" s="388"/>
      <c r="C248" s="388"/>
      <c r="D248" s="388"/>
      <c r="E248" s="388"/>
      <c r="F248" s="388"/>
      <c r="G248" s="388"/>
      <c r="H248" s="388"/>
      <c r="I248" s="388"/>
      <c r="J248" s="388"/>
      <c r="K248" s="388"/>
      <c r="L248" s="388"/>
      <c r="M248" s="388"/>
      <c r="N248" s="388"/>
      <c r="O248" s="388"/>
      <c r="P248" s="388"/>
      <c r="Q248" s="388"/>
      <c r="R248" s="388"/>
      <c r="S248" s="388"/>
      <c r="T248" s="388"/>
      <c r="U248" s="388"/>
      <c r="V248" s="388"/>
      <c r="W248" s="388"/>
      <c r="X248" s="388"/>
      <c r="Y248" s="388"/>
      <c r="Z248" s="389"/>
      <c r="AA248" s="389"/>
      <c r="AB248" s="389"/>
      <c r="AC248" s="389"/>
      <c r="AD248" s="389"/>
      <c r="AE248" s="389"/>
      <c r="AF248" s="389"/>
      <c r="AG248" s="389"/>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c r="BT248" s="214"/>
      <c r="BU248" s="214"/>
      <c r="BV248" s="214"/>
      <c r="BW248" s="214"/>
      <c r="BX248" s="214"/>
      <c r="BY248" s="214"/>
      <c r="BZ248" s="214"/>
      <c r="CA248" s="214"/>
      <c r="CB248" s="214"/>
      <c r="CC248" s="214"/>
      <c r="CD248" s="214"/>
      <c r="CE248" s="214"/>
      <c r="CF248" s="214"/>
      <c r="CG248" s="214"/>
      <c r="CH248" s="214"/>
      <c r="CI248" s="214"/>
      <c r="CJ248" s="214"/>
      <c r="CK248" s="214"/>
      <c r="CL248" s="214"/>
      <c r="CM248" s="214"/>
      <c r="CN248" s="214"/>
      <c r="CO248" s="214"/>
      <c r="CP248" s="214"/>
      <c r="CQ248" s="214"/>
      <c r="CR248" s="214"/>
      <c r="CS248" s="214"/>
      <c r="CT248" s="214"/>
      <c r="CU248" s="214"/>
      <c r="CV248" s="214"/>
      <c r="CW248" s="214"/>
      <c r="CX248" s="214"/>
      <c r="CY248" s="214"/>
      <c r="CZ248" s="214"/>
      <c r="DA248" s="214"/>
      <c r="DB248" s="214"/>
      <c r="DC248" s="214"/>
      <c r="DD248" s="214"/>
      <c r="DE248" s="214"/>
      <c r="DF248" s="214"/>
      <c r="DG248" s="214"/>
      <c r="DH248" s="214"/>
      <c r="DI248" s="214"/>
      <c r="DJ248" s="214"/>
      <c r="DK248" s="214"/>
      <c r="DL248" s="214"/>
      <c r="DM248" s="214"/>
      <c r="DN248" s="214"/>
      <c r="DO248" s="214"/>
      <c r="DP248" s="214"/>
      <c r="DQ248" s="214"/>
      <c r="DR248" s="214"/>
      <c r="DS248" s="214"/>
      <c r="DT248" s="214"/>
      <c r="DU248" s="214"/>
      <c r="DV248" s="214"/>
      <c r="DW248" s="214"/>
      <c r="DX248" s="214"/>
      <c r="DY248" s="214"/>
      <c r="DZ248" s="214"/>
      <c r="EA248" s="214"/>
      <c r="EB248" s="214"/>
      <c r="EC248" s="214"/>
      <c r="ED248" s="214"/>
      <c r="EE248" s="214"/>
      <c r="EF248" s="214"/>
      <c r="EG248" s="214"/>
      <c r="EH248" s="214"/>
      <c r="EI248" s="214"/>
      <c r="EJ248" s="214"/>
      <c r="EK248" s="214"/>
      <c r="EL248" s="214"/>
      <c r="EM248" s="214"/>
      <c r="EN248" s="214"/>
      <c r="EO248" s="214"/>
      <c r="EP248" s="214"/>
      <c r="EQ248" s="214"/>
      <c r="ER248" s="214"/>
      <c r="ES248" s="214"/>
      <c r="ET248" s="214"/>
      <c r="EU248" s="214"/>
      <c r="EV248" s="214"/>
      <c r="EW248" s="214"/>
      <c r="EX248" s="214"/>
      <c r="EY248" s="214"/>
      <c r="EZ248" s="214"/>
      <c r="FA248" s="214"/>
      <c r="FB248" s="214"/>
      <c r="FC248" s="214"/>
      <c r="FD248" s="214"/>
      <c r="FE248" s="214"/>
      <c r="FF248" s="214"/>
      <c r="FG248" s="214"/>
      <c r="FH248" s="214"/>
      <c r="FI248" s="214"/>
      <c r="FJ248" s="214"/>
      <c r="FK248" s="214"/>
      <c r="FL248" s="214"/>
      <c r="FM248" s="214"/>
      <c r="FN248" s="214"/>
      <c r="FO248" s="214"/>
      <c r="FP248" s="214"/>
      <c r="FQ248" s="214"/>
      <c r="FR248" s="214"/>
      <c r="FS248" s="214"/>
      <c r="FT248" s="214"/>
      <c r="FU248" s="214"/>
      <c r="FV248" s="214"/>
      <c r="FW248" s="214"/>
      <c r="FX248" s="214"/>
      <c r="FY248" s="214"/>
      <c r="FZ248" s="214"/>
      <c r="GA248" s="214"/>
      <c r="GB248" s="214"/>
      <c r="GC248" s="214"/>
      <c r="GD248" s="214"/>
      <c r="GE248" s="214"/>
      <c r="GF248" s="214"/>
      <c r="GG248" s="214"/>
      <c r="GH248" s="214"/>
      <c r="GI248" s="214"/>
      <c r="GJ248" s="214"/>
      <c r="GK248" s="214"/>
      <c r="GL248" s="214"/>
      <c r="GM248" s="214"/>
      <c r="GN248" s="214"/>
      <c r="GO248" s="214"/>
      <c r="GP248" s="214"/>
      <c r="GQ248" s="214"/>
      <c r="GR248" s="214"/>
      <c r="GS248" s="214"/>
      <c r="GT248" s="214"/>
      <c r="GU248" s="214"/>
      <c r="GV248" s="214"/>
      <c r="GW248" s="214"/>
      <c r="GX248" s="214"/>
      <c r="GY248" s="214"/>
      <c r="GZ248" s="214"/>
      <c r="HA248" s="214"/>
      <c r="HB248" s="214"/>
      <c r="HC248" s="214"/>
      <c r="HD248" s="214"/>
      <c r="HE248" s="214"/>
      <c r="HF248" s="214"/>
      <c r="HG248" s="214"/>
      <c r="HH248" s="214"/>
      <c r="HI248" s="214"/>
      <c r="HJ248" s="214"/>
      <c r="HK248" s="214"/>
      <c r="HL248" s="214"/>
      <c r="HM248" s="214"/>
      <c r="HN248" s="214"/>
      <c r="HO248" s="214"/>
      <c r="HP248" s="214"/>
      <c r="HQ248" s="214"/>
      <c r="HR248" s="214"/>
      <c r="HS248" s="214"/>
      <c r="HT248" s="214"/>
      <c r="HU248" s="214"/>
      <c r="HV248" s="214"/>
      <c r="HW248" s="214"/>
      <c r="HX248" s="214"/>
      <c r="HY248" s="214"/>
      <c r="HZ248" s="214"/>
      <c r="IA248" s="214"/>
      <c r="IB248" s="214"/>
      <c r="IC248" s="214"/>
      <c r="ID248" s="214"/>
      <c r="IE248" s="214"/>
      <c r="IF248" s="214"/>
      <c r="IG248" s="214"/>
      <c r="IH248" s="214"/>
      <c r="II248" s="214"/>
      <c r="IJ248" s="214"/>
      <c r="IK248" s="214"/>
      <c r="IL248" s="214"/>
      <c r="IM248" s="214"/>
      <c r="IN248" s="214"/>
      <c r="IO248" s="214"/>
      <c r="IP248" s="214"/>
      <c r="IQ248" s="214"/>
      <c r="IR248" s="214"/>
    </row>
    <row r="249" spans="1:252" s="215" customFormat="1" x14ac:dyDescent="0.2">
      <c r="A249" s="358" t="s">
        <v>280</v>
      </c>
      <c r="B249" s="390">
        <f>'Datu ievade'!$B$88</f>
        <v>3.95E-2</v>
      </c>
      <c r="C249" s="390"/>
      <c r="D249" s="390"/>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c r="AG249" s="390"/>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c r="BT249" s="214"/>
      <c r="BU249" s="214"/>
      <c r="BV249" s="214"/>
      <c r="BW249" s="214"/>
      <c r="BX249" s="214"/>
      <c r="BY249" s="214"/>
      <c r="BZ249" s="214"/>
      <c r="CA249" s="214"/>
      <c r="CB249" s="214"/>
      <c r="CC249" s="214"/>
      <c r="CD249" s="214"/>
      <c r="CE249" s="214"/>
      <c r="CF249" s="214"/>
      <c r="CG249" s="214"/>
      <c r="CH249" s="214"/>
      <c r="CI249" s="214"/>
      <c r="CJ249" s="214"/>
      <c r="CK249" s="214"/>
      <c r="CL249" s="214"/>
      <c r="CM249" s="214"/>
      <c r="CN249" s="214"/>
      <c r="CO249" s="214"/>
      <c r="CP249" s="214"/>
      <c r="CQ249" s="214"/>
      <c r="CR249" s="214"/>
      <c r="CS249" s="214"/>
      <c r="CT249" s="214"/>
      <c r="CU249" s="214"/>
      <c r="CV249" s="214"/>
      <c r="CW249" s="214"/>
      <c r="CX249" s="214"/>
      <c r="CY249" s="214"/>
      <c r="CZ249" s="214"/>
      <c r="DA249" s="214"/>
      <c r="DB249" s="214"/>
      <c r="DC249" s="214"/>
      <c r="DD249" s="214"/>
      <c r="DE249" s="214"/>
      <c r="DF249" s="214"/>
      <c r="DG249" s="214"/>
      <c r="DH249" s="214"/>
      <c r="DI249" s="214"/>
      <c r="DJ249" s="214"/>
      <c r="DK249" s="214"/>
      <c r="DL249" s="214"/>
      <c r="DM249" s="214"/>
      <c r="DN249" s="214"/>
      <c r="DO249" s="214"/>
      <c r="DP249" s="214"/>
      <c r="DQ249" s="214"/>
      <c r="DR249" s="214"/>
      <c r="DS249" s="214"/>
      <c r="DT249" s="214"/>
      <c r="DU249" s="214"/>
      <c r="DV249" s="214"/>
      <c r="DW249" s="214"/>
      <c r="DX249" s="214"/>
      <c r="DY249" s="214"/>
      <c r="DZ249" s="214"/>
      <c r="EA249" s="214"/>
      <c r="EB249" s="214"/>
      <c r="EC249" s="214"/>
      <c r="ED249" s="214"/>
      <c r="EE249" s="214"/>
      <c r="EF249" s="214"/>
      <c r="EG249" s="214"/>
      <c r="EH249" s="214"/>
      <c r="EI249" s="214"/>
      <c r="EJ249" s="214"/>
      <c r="EK249" s="214"/>
      <c r="EL249" s="214"/>
      <c r="EM249" s="214"/>
      <c r="EN249" s="214"/>
      <c r="EO249" s="214"/>
      <c r="EP249" s="214"/>
      <c r="EQ249" s="214"/>
      <c r="ER249" s="214"/>
      <c r="ES249" s="214"/>
      <c r="ET249" s="214"/>
      <c r="EU249" s="214"/>
      <c r="EV249" s="214"/>
      <c r="EW249" s="214"/>
      <c r="EX249" s="214"/>
      <c r="EY249" s="214"/>
      <c r="EZ249" s="214"/>
      <c r="FA249" s="214"/>
      <c r="FB249" s="214"/>
      <c r="FC249" s="214"/>
      <c r="FD249" s="214"/>
      <c r="FE249" s="214"/>
      <c r="FF249" s="214"/>
      <c r="FG249" s="214"/>
      <c r="FH249" s="214"/>
      <c r="FI249" s="214"/>
      <c r="FJ249" s="214"/>
      <c r="FK249" s="214"/>
      <c r="FL249" s="214"/>
      <c r="FM249" s="214"/>
      <c r="FN249" s="214"/>
      <c r="FO249" s="214"/>
      <c r="FP249" s="214"/>
      <c r="FQ249" s="214"/>
      <c r="FR249" s="214"/>
      <c r="FS249" s="214"/>
      <c r="FT249" s="214"/>
      <c r="FU249" s="214"/>
      <c r="FV249" s="214"/>
      <c r="FW249" s="214"/>
      <c r="FX249" s="214"/>
      <c r="FY249" s="214"/>
      <c r="FZ249" s="214"/>
      <c r="GA249" s="214"/>
      <c r="GB249" s="214"/>
      <c r="GC249" s="214"/>
      <c r="GD249" s="214"/>
      <c r="GE249" s="214"/>
      <c r="GF249" s="214"/>
      <c r="GG249" s="214"/>
      <c r="GH249" s="214"/>
      <c r="GI249" s="214"/>
      <c r="GJ249" s="214"/>
      <c r="GK249" s="214"/>
      <c r="GL249" s="214"/>
      <c r="GM249" s="214"/>
      <c r="GN249" s="214"/>
      <c r="GO249" s="214"/>
      <c r="GP249" s="214"/>
      <c r="GQ249" s="214"/>
      <c r="GR249" s="214"/>
      <c r="GS249" s="214"/>
      <c r="GT249" s="214"/>
      <c r="GU249" s="214"/>
      <c r="GV249" s="214"/>
      <c r="GW249" s="214"/>
      <c r="GX249" s="214"/>
      <c r="GY249" s="214"/>
      <c r="GZ249" s="214"/>
      <c r="HA249" s="214"/>
      <c r="HB249" s="214"/>
      <c r="HC249" s="214"/>
      <c r="HD249" s="214"/>
      <c r="HE249" s="214"/>
      <c r="HF249" s="214"/>
      <c r="HG249" s="214"/>
      <c r="HH249" s="214"/>
      <c r="HI249" s="214"/>
      <c r="HJ249" s="214"/>
      <c r="HK249" s="214"/>
      <c r="HL249" s="214"/>
      <c r="HM249" s="214"/>
      <c r="HN249" s="214"/>
      <c r="HO249" s="214"/>
      <c r="HP249" s="214"/>
      <c r="HQ249" s="214"/>
      <c r="HR249" s="214"/>
      <c r="HS249" s="214"/>
      <c r="HT249" s="214"/>
      <c r="HU249" s="214"/>
      <c r="HV249" s="214"/>
      <c r="HW249" s="214"/>
      <c r="HX249" s="214"/>
      <c r="HY249" s="214"/>
      <c r="HZ249" s="214"/>
      <c r="IA249" s="214"/>
      <c r="IB249" s="214"/>
      <c r="IC249" s="214"/>
      <c r="ID249" s="214"/>
      <c r="IE249" s="214"/>
      <c r="IF249" s="214"/>
      <c r="IG249" s="214"/>
      <c r="IH249" s="214"/>
      <c r="II249" s="214"/>
      <c r="IJ249" s="214"/>
      <c r="IK249" s="214"/>
      <c r="IL249" s="214"/>
      <c r="IM249" s="214"/>
      <c r="IN249" s="214"/>
      <c r="IO249" s="214"/>
      <c r="IP249" s="214"/>
      <c r="IQ249" s="214"/>
      <c r="IR249" s="214"/>
    </row>
    <row r="250" spans="1:252" s="215" customFormat="1" x14ac:dyDescent="0.2">
      <c r="A250" s="212" t="s">
        <v>281</v>
      </c>
      <c r="B250" s="213">
        <f>IF('Datu ievade'!$B$95="Jā",'Datu ievade'!B123+'Datu ievade'!B127,0)</f>
        <v>900</v>
      </c>
      <c r="C250" s="464">
        <f>IF('Datu ievade'!$B$95="Jā",'Datu ievade'!C123+'Datu ievade'!C127,0)</f>
        <v>37309.050000000003</v>
      </c>
      <c r="D250" s="464">
        <f>IF('Datu ievade'!$B$95="Jā",'Datu ievade'!D123+'Datu ievade'!D127,0)</f>
        <v>8244.6</v>
      </c>
      <c r="E250" s="213">
        <f>IF('Datu ievade'!$B$95="Jā",'Datu ievade'!E123+'Datu ievade'!E127,0)</f>
        <v>0</v>
      </c>
      <c r="F250" s="213">
        <f>IF('Datu ievade'!$B$95="Jā",'Datu ievade'!F123+'Datu ievade'!F127,0)</f>
        <v>0</v>
      </c>
      <c r="G250" s="213">
        <f>IF('Datu ievade'!$B$95="Jā",'Datu ievade'!G123+'Datu ievade'!G127,0)</f>
        <v>0</v>
      </c>
      <c r="H250" s="213">
        <f>IF('Datu ievade'!$B$95="Jā",'Datu ievade'!H123+'Datu ievade'!H127,0)</f>
        <v>0</v>
      </c>
      <c r="I250" s="213">
        <f>IF('Datu ievade'!$B$95="Jā",'Datu ievade'!I123+'Datu ievade'!I127,0)</f>
        <v>0</v>
      </c>
      <c r="J250" s="213">
        <f>IF('Datu ievade'!$B$95="Jā",'Datu ievade'!J123+'Datu ievade'!J127,0)</f>
        <v>0</v>
      </c>
      <c r="K250" s="213">
        <f>IF('Datu ievade'!$B$95="Jā",'Datu ievade'!K123+'Datu ievade'!K127,0)</f>
        <v>0</v>
      </c>
      <c r="L250" s="213">
        <f>IF('Datu ievade'!$B$95="Jā",'Datu ievade'!L123+'Datu ievade'!L127,0)</f>
        <v>0</v>
      </c>
      <c r="M250" s="213">
        <f>IF('Datu ievade'!$B$95="Jā",'Datu ievade'!M123+'Datu ievade'!M127,0)</f>
        <v>0</v>
      </c>
      <c r="N250" s="213">
        <f>IF('Datu ievade'!$B$95="Jā",'Datu ievade'!N123+'Datu ievade'!N127,0)</f>
        <v>0</v>
      </c>
      <c r="O250" s="213">
        <f>IF('Datu ievade'!$B$95="Jā",'Datu ievade'!O123+'Datu ievade'!O127,0)</f>
        <v>0</v>
      </c>
      <c r="P250" s="213">
        <f>IF('Datu ievade'!$B$95="Jā",'Datu ievade'!P123+'Datu ievade'!P127,0)</f>
        <v>0</v>
      </c>
      <c r="Q250" s="213">
        <f>IF('Datu ievade'!$B$95="Jā",'Datu ievade'!Q123+'Datu ievade'!Q127,0)</f>
        <v>0</v>
      </c>
      <c r="R250" s="213">
        <f>IF('Datu ievade'!$B$95="Jā",'Datu ievade'!R123+'Datu ievade'!R127,0)</f>
        <v>0</v>
      </c>
      <c r="S250" s="213">
        <f>IF('Datu ievade'!$B$95="Jā",'Datu ievade'!S123+'Datu ievade'!S127,0)</f>
        <v>0</v>
      </c>
      <c r="T250" s="213">
        <f>IF('Datu ievade'!$B$95="Jā",'Datu ievade'!T123+'Datu ievade'!T127,0)</f>
        <v>0</v>
      </c>
      <c r="U250" s="213">
        <f>IF('Datu ievade'!$B$95="Jā",'Datu ievade'!U123+'Datu ievade'!U127,0)</f>
        <v>0</v>
      </c>
      <c r="V250" s="213">
        <f>IF('Datu ievade'!$B$95="Jā",'Datu ievade'!V123+'Datu ievade'!V127,0)</f>
        <v>0</v>
      </c>
      <c r="W250" s="213">
        <f>IF('Datu ievade'!$B$95="Jā",'Datu ievade'!W123+'Datu ievade'!W127,0)</f>
        <v>0</v>
      </c>
      <c r="X250" s="213">
        <f>IF('Datu ievade'!$B$95="Jā",'Datu ievade'!X123+'Datu ievade'!X127,0)</f>
        <v>0</v>
      </c>
      <c r="Y250" s="213">
        <f>IF('Datu ievade'!$B$95="Jā",'Datu ievade'!Y123+'Datu ievade'!Y127,0)</f>
        <v>0</v>
      </c>
      <c r="Z250" s="213">
        <f>IF('Datu ievade'!$B$95="Jā",'Datu ievade'!Z123+'Datu ievade'!Z127,0)</f>
        <v>0</v>
      </c>
      <c r="AA250" s="213">
        <f>IF('Datu ievade'!$B$95="Jā",'Datu ievade'!AA123+'Datu ievade'!AA127,0)</f>
        <v>0</v>
      </c>
      <c r="AB250" s="213">
        <f>IF('Datu ievade'!$B$95="Jā",'Datu ievade'!AB123+'Datu ievade'!AB127,0)</f>
        <v>0</v>
      </c>
      <c r="AC250" s="213">
        <f>IF('Datu ievade'!$B$95="Jā",'Datu ievade'!AC123+'Datu ievade'!AC127,0)</f>
        <v>0</v>
      </c>
      <c r="AD250" s="213">
        <f>IF('Datu ievade'!$B$95="Jā",'Datu ievade'!AD123+'Datu ievade'!AD127,0)</f>
        <v>0</v>
      </c>
      <c r="AE250" s="213">
        <f>IF('Datu ievade'!$B$95="Jā",'Datu ievade'!AE123+'Datu ievade'!AE127,0)</f>
        <v>0</v>
      </c>
      <c r="AF250" s="213">
        <f>IF('Datu ievade'!$B$95="Jā",'Datu ievade'!AF123+'Datu ievade'!AF127,0)</f>
        <v>0</v>
      </c>
      <c r="AG250" s="213">
        <f>IF('Datu ievade'!$B$95="Jā",'Datu ievade'!AG123+'Datu ievade'!AG127,0)</f>
        <v>0</v>
      </c>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c r="BT250" s="214"/>
      <c r="BU250" s="214"/>
      <c r="BV250" s="214"/>
      <c r="BW250" s="214"/>
      <c r="BX250" s="214"/>
      <c r="BY250" s="214"/>
      <c r="BZ250" s="214"/>
      <c r="CA250" s="214"/>
      <c r="CB250" s="214"/>
      <c r="CC250" s="214"/>
      <c r="CD250" s="214"/>
      <c r="CE250" s="214"/>
      <c r="CF250" s="214"/>
      <c r="CG250" s="214"/>
      <c r="CH250" s="214"/>
      <c r="CI250" s="214"/>
      <c r="CJ250" s="214"/>
      <c r="CK250" s="214"/>
      <c r="CL250" s="214"/>
      <c r="CM250" s="214"/>
      <c r="CN250" s="214"/>
      <c r="CO250" s="214"/>
      <c r="CP250" s="214"/>
      <c r="CQ250" s="214"/>
      <c r="CR250" s="214"/>
      <c r="CS250" s="214"/>
      <c r="CT250" s="214"/>
      <c r="CU250" s="214"/>
      <c r="CV250" s="214"/>
      <c r="CW250" s="214"/>
      <c r="CX250" s="214"/>
      <c r="CY250" s="214"/>
      <c r="CZ250" s="214"/>
      <c r="DA250" s="214"/>
      <c r="DB250" s="214"/>
      <c r="DC250" s="214"/>
      <c r="DD250" s="214"/>
      <c r="DE250" s="214"/>
      <c r="DF250" s="214"/>
      <c r="DG250" s="214"/>
      <c r="DH250" s="214"/>
      <c r="DI250" s="214"/>
      <c r="DJ250" s="214"/>
      <c r="DK250" s="214"/>
      <c r="DL250" s="214"/>
      <c r="DM250" s="214"/>
      <c r="DN250" s="214"/>
      <c r="DO250" s="214"/>
      <c r="DP250" s="214"/>
      <c r="DQ250" s="214"/>
      <c r="DR250" s="214"/>
      <c r="DS250" s="214"/>
      <c r="DT250" s="214"/>
      <c r="DU250" s="214"/>
      <c r="DV250" s="214"/>
      <c r="DW250" s="214"/>
      <c r="DX250" s="214"/>
      <c r="DY250" s="214"/>
      <c r="DZ250" s="214"/>
      <c r="EA250" s="214"/>
      <c r="EB250" s="214"/>
      <c r="EC250" s="214"/>
      <c r="ED250" s="214"/>
      <c r="EE250" s="214"/>
      <c r="EF250" s="214"/>
      <c r="EG250" s="214"/>
      <c r="EH250" s="214"/>
      <c r="EI250" s="214"/>
      <c r="EJ250" s="214"/>
      <c r="EK250" s="214"/>
      <c r="EL250" s="214"/>
      <c r="EM250" s="214"/>
      <c r="EN250" s="214"/>
      <c r="EO250" s="214"/>
      <c r="EP250" s="214"/>
      <c r="EQ250" s="214"/>
      <c r="ER250" s="214"/>
      <c r="ES250" s="214"/>
      <c r="ET250" s="214"/>
      <c r="EU250" s="214"/>
      <c r="EV250" s="214"/>
      <c r="EW250" s="214"/>
      <c r="EX250" s="214"/>
      <c r="EY250" s="214"/>
      <c r="EZ250" s="214"/>
      <c r="FA250" s="214"/>
      <c r="FB250" s="214"/>
      <c r="FC250" s="214"/>
      <c r="FD250" s="214"/>
      <c r="FE250" s="214"/>
      <c r="FF250" s="214"/>
      <c r="FG250" s="214"/>
      <c r="FH250" s="214"/>
      <c r="FI250" s="214"/>
      <c r="FJ250" s="214"/>
      <c r="FK250" s="214"/>
      <c r="FL250" s="214"/>
      <c r="FM250" s="214"/>
      <c r="FN250" s="214"/>
      <c r="FO250" s="214"/>
      <c r="FP250" s="214"/>
      <c r="FQ250" s="214"/>
      <c r="FR250" s="214"/>
      <c r="FS250" s="214"/>
      <c r="FT250" s="214"/>
      <c r="FU250" s="214"/>
      <c r="FV250" s="214"/>
      <c r="FW250" s="214"/>
      <c r="FX250" s="214"/>
      <c r="FY250" s="214"/>
      <c r="FZ250" s="214"/>
      <c r="GA250" s="214"/>
      <c r="GB250" s="214"/>
      <c r="GC250" s="214"/>
      <c r="GD250" s="214"/>
      <c r="GE250" s="214"/>
      <c r="GF250" s="214"/>
      <c r="GG250" s="214"/>
      <c r="GH250" s="214"/>
      <c r="GI250" s="214"/>
      <c r="GJ250" s="214"/>
      <c r="GK250" s="214"/>
      <c r="GL250" s="214"/>
      <c r="GM250" s="214"/>
      <c r="GN250" s="214"/>
      <c r="GO250" s="214"/>
      <c r="GP250" s="214"/>
      <c r="GQ250" s="214"/>
      <c r="GR250" s="214"/>
      <c r="GS250" s="214"/>
      <c r="GT250" s="214"/>
      <c r="GU250" s="214"/>
      <c r="GV250" s="214"/>
      <c r="GW250" s="214"/>
      <c r="GX250" s="214"/>
      <c r="GY250" s="214"/>
      <c r="GZ250" s="214"/>
      <c r="HA250" s="214"/>
      <c r="HB250" s="214"/>
      <c r="HC250" s="214"/>
      <c r="HD250" s="214"/>
      <c r="HE250" s="214"/>
      <c r="HF250" s="214"/>
      <c r="HG250" s="214"/>
      <c r="HH250" s="214"/>
      <c r="HI250" s="214"/>
      <c r="HJ250" s="214"/>
      <c r="HK250" s="214"/>
      <c r="HL250" s="214"/>
      <c r="HM250" s="214"/>
      <c r="HN250" s="214"/>
      <c r="HO250" s="214"/>
      <c r="HP250" s="214"/>
      <c r="HQ250" s="214"/>
      <c r="HR250" s="214"/>
      <c r="HS250" s="214"/>
      <c r="HT250" s="214"/>
      <c r="HU250" s="214"/>
      <c r="HV250" s="214"/>
      <c r="HW250" s="214"/>
      <c r="HX250" s="214"/>
      <c r="HY250" s="214"/>
      <c r="HZ250" s="214"/>
      <c r="IA250" s="214"/>
      <c r="IB250" s="214"/>
      <c r="IC250" s="214"/>
      <c r="ID250" s="214"/>
      <c r="IE250" s="214"/>
      <c r="IF250" s="214"/>
      <c r="IG250" s="214"/>
      <c r="IH250" s="214"/>
      <c r="II250" s="214"/>
      <c r="IJ250" s="214"/>
      <c r="IK250" s="214"/>
      <c r="IL250" s="214"/>
      <c r="IM250" s="214"/>
      <c r="IN250" s="214"/>
      <c r="IO250" s="214"/>
      <c r="IP250" s="214"/>
      <c r="IQ250" s="214"/>
      <c r="IR250" s="214"/>
    </row>
    <row r="251" spans="1:252" s="215" customFormat="1" x14ac:dyDescent="0.2">
      <c r="A251" s="336" t="s">
        <v>282</v>
      </c>
      <c r="B251" s="337">
        <f t="shared" ref="B251:AG251" si="88">SUM(B252:B253)</f>
        <v>35.549999999999997</v>
      </c>
      <c r="C251" s="337">
        <f t="shared" si="88"/>
        <v>1509.2574750000001</v>
      </c>
      <c r="D251" s="337">
        <f t="shared" si="88"/>
        <v>1834.919175</v>
      </c>
      <c r="E251" s="337">
        <f t="shared" si="88"/>
        <v>4931.8291750000008</v>
      </c>
      <c r="F251" s="337">
        <f t="shared" si="88"/>
        <v>4809.5012299999999</v>
      </c>
      <c r="G251" s="337">
        <f t="shared" si="88"/>
        <v>4687.1732849999999</v>
      </c>
      <c r="H251" s="337">
        <f t="shared" si="88"/>
        <v>4564.8453399999999</v>
      </c>
      <c r="I251" s="337">
        <f t="shared" si="88"/>
        <v>4442.5173949999999</v>
      </c>
      <c r="J251" s="337">
        <f t="shared" si="88"/>
        <v>4320.1894499999999</v>
      </c>
      <c r="K251" s="337">
        <f t="shared" si="88"/>
        <v>4197.8615049999999</v>
      </c>
      <c r="L251" s="337">
        <f t="shared" si="88"/>
        <v>4075.5335599999999</v>
      </c>
      <c r="M251" s="337">
        <f t="shared" si="88"/>
        <v>3953.2056149999999</v>
      </c>
      <c r="N251" s="337">
        <f t="shared" si="88"/>
        <v>3830.8776699999999</v>
      </c>
      <c r="O251" s="337">
        <f t="shared" si="88"/>
        <v>3708.5497249999999</v>
      </c>
      <c r="P251" s="337">
        <f t="shared" si="88"/>
        <v>3586.2217799999999</v>
      </c>
      <c r="Q251" s="337">
        <f t="shared" si="88"/>
        <v>3463.8938349999999</v>
      </c>
      <c r="R251" s="337">
        <f t="shared" si="88"/>
        <v>3341.5658899999999</v>
      </c>
      <c r="S251" s="337">
        <f t="shared" si="88"/>
        <v>3219.2379449999999</v>
      </c>
      <c r="T251" s="337">
        <f t="shared" si="88"/>
        <v>-4.6702552936039861E-13</v>
      </c>
      <c r="U251" s="337">
        <f t="shared" si="88"/>
        <v>-4.6702552936039861E-13</v>
      </c>
      <c r="V251" s="337">
        <f t="shared" si="88"/>
        <v>-4.6702552936039861E-13</v>
      </c>
      <c r="W251" s="337">
        <f t="shared" si="88"/>
        <v>-4.6702552936039861E-13</v>
      </c>
      <c r="X251" s="337">
        <f t="shared" si="88"/>
        <v>-4.6702552936039861E-13</v>
      </c>
      <c r="Y251" s="337">
        <f t="shared" si="88"/>
        <v>-4.6702552936039861E-13</v>
      </c>
      <c r="Z251" s="337">
        <f t="shared" si="88"/>
        <v>-4.6702552936039861E-13</v>
      </c>
      <c r="AA251" s="337">
        <f t="shared" si="88"/>
        <v>-4.6702552936039861E-13</v>
      </c>
      <c r="AB251" s="337">
        <f t="shared" si="88"/>
        <v>-4.6702552936039861E-13</v>
      </c>
      <c r="AC251" s="337">
        <f t="shared" si="88"/>
        <v>-4.6702552936039861E-13</v>
      </c>
      <c r="AD251" s="337">
        <f t="shared" si="88"/>
        <v>-4.6702552936039861E-13</v>
      </c>
      <c r="AE251" s="337">
        <f t="shared" si="88"/>
        <v>-4.6702552936039861E-13</v>
      </c>
      <c r="AF251" s="337">
        <f t="shared" si="88"/>
        <v>-4.6702552936039861E-13</v>
      </c>
      <c r="AG251" s="337">
        <f t="shared" si="88"/>
        <v>-4.6702552936039861E-13</v>
      </c>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c r="BT251" s="214"/>
      <c r="BU251" s="214"/>
      <c r="BV251" s="214"/>
      <c r="BW251" s="214"/>
      <c r="BX251" s="214"/>
      <c r="BY251" s="214"/>
      <c r="BZ251" s="214"/>
      <c r="CA251" s="214"/>
      <c r="CB251" s="214"/>
      <c r="CC251" s="214"/>
      <c r="CD251" s="214"/>
      <c r="CE251" s="214"/>
      <c r="CF251" s="214"/>
      <c r="CG251" s="214"/>
      <c r="CH251" s="214"/>
      <c r="CI251" s="214"/>
      <c r="CJ251" s="214"/>
      <c r="CK251" s="214"/>
      <c r="CL251" s="214"/>
      <c r="CM251" s="214"/>
      <c r="CN251" s="214"/>
      <c r="CO251" s="214"/>
      <c r="CP251" s="214"/>
      <c r="CQ251" s="214"/>
      <c r="CR251" s="214"/>
      <c r="CS251" s="214"/>
      <c r="CT251" s="214"/>
      <c r="CU251" s="214"/>
      <c r="CV251" s="214"/>
      <c r="CW251" s="214"/>
      <c r="CX251" s="214"/>
      <c r="CY251" s="214"/>
      <c r="CZ251" s="214"/>
      <c r="DA251" s="214"/>
      <c r="DB251" s="214"/>
      <c r="DC251" s="214"/>
      <c r="DD251" s="214"/>
      <c r="DE251" s="214"/>
      <c r="DF251" s="214"/>
      <c r="DG251" s="214"/>
      <c r="DH251" s="214"/>
      <c r="DI251" s="214"/>
      <c r="DJ251" s="214"/>
      <c r="DK251" s="214"/>
      <c r="DL251" s="214"/>
      <c r="DM251" s="214"/>
      <c r="DN251" s="214"/>
      <c r="DO251" s="214"/>
      <c r="DP251" s="214"/>
      <c r="DQ251" s="214"/>
      <c r="DR251" s="214"/>
      <c r="DS251" s="214"/>
      <c r="DT251" s="214"/>
      <c r="DU251" s="214"/>
      <c r="DV251" s="214"/>
      <c r="DW251" s="214"/>
      <c r="DX251" s="214"/>
      <c r="DY251" s="214"/>
      <c r="DZ251" s="214"/>
      <c r="EA251" s="214"/>
      <c r="EB251" s="214"/>
      <c r="EC251" s="214"/>
      <c r="ED251" s="214"/>
      <c r="EE251" s="214"/>
      <c r="EF251" s="214"/>
      <c r="EG251" s="214"/>
      <c r="EH251" s="214"/>
      <c r="EI251" s="214"/>
      <c r="EJ251" s="214"/>
      <c r="EK251" s="214"/>
      <c r="EL251" s="214"/>
      <c r="EM251" s="214"/>
      <c r="EN251" s="214"/>
      <c r="EO251" s="214"/>
      <c r="EP251" s="214"/>
      <c r="EQ251" s="214"/>
      <c r="ER251" s="214"/>
      <c r="ES251" s="214"/>
      <c r="ET251" s="214"/>
      <c r="EU251" s="214"/>
      <c r="EV251" s="214"/>
      <c r="EW251" s="214"/>
      <c r="EX251" s="214"/>
      <c r="EY251" s="214"/>
      <c r="EZ251" s="214"/>
      <c r="FA251" s="214"/>
      <c r="FB251" s="214"/>
      <c r="FC251" s="214"/>
      <c r="FD251" s="214"/>
      <c r="FE251" s="214"/>
      <c r="FF251" s="214"/>
      <c r="FG251" s="214"/>
      <c r="FH251" s="214"/>
      <c r="FI251" s="214"/>
      <c r="FJ251" s="214"/>
      <c r="FK251" s="214"/>
      <c r="FL251" s="214"/>
      <c r="FM251" s="214"/>
      <c r="FN251" s="214"/>
      <c r="FO251" s="214"/>
      <c r="FP251" s="214"/>
      <c r="FQ251" s="214"/>
      <c r="FR251" s="214"/>
      <c r="FS251" s="214"/>
      <c r="FT251" s="214"/>
      <c r="FU251" s="214"/>
      <c r="FV251" s="214"/>
      <c r="FW251" s="214"/>
      <c r="FX251" s="214"/>
      <c r="FY251" s="214"/>
      <c r="FZ251" s="214"/>
      <c r="GA251" s="214"/>
      <c r="GB251" s="214"/>
      <c r="GC251" s="214"/>
      <c r="GD251" s="214"/>
      <c r="GE251" s="214"/>
      <c r="GF251" s="214"/>
      <c r="GG251" s="214"/>
      <c r="GH251" s="214"/>
      <c r="GI251" s="214"/>
      <c r="GJ251" s="214"/>
      <c r="GK251" s="214"/>
      <c r="GL251" s="214"/>
      <c r="GM251" s="214"/>
      <c r="GN251" s="214"/>
      <c r="GO251" s="214"/>
      <c r="GP251" s="214"/>
      <c r="GQ251" s="214"/>
      <c r="GR251" s="214"/>
      <c r="GS251" s="214"/>
      <c r="GT251" s="214"/>
      <c r="GU251" s="214"/>
      <c r="GV251" s="214"/>
      <c r="GW251" s="214"/>
      <c r="GX251" s="214"/>
      <c r="GY251" s="214"/>
      <c r="GZ251" s="214"/>
      <c r="HA251" s="214"/>
      <c r="HB251" s="214"/>
      <c r="HC251" s="214"/>
      <c r="HD251" s="214"/>
      <c r="HE251" s="214"/>
      <c r="HF251" s="214"/>
      <c r="HG251" s="214"/>
      <c r="HH251" s="214"/>
      <c r="HI251" s="214"/>
      <c r="HJ251" s="214"/>
      <c r="HK251" s="214"/>
      <c r="HL251" s="214"/>
      <c r="HM251" s="214"/>
      <c r="HN251" s="214"/>
      <c r="HO251" s="214"/>
      <c r="HP251" s="214"/>
      <c r="HQ251" s="214"/>
      <c r="HR251" s="214"/>
      <c r="HS251" s="214"/>
      <c r="HT251" s="214"/>
      <c r="HU251" s="214"/>
      <c r="HV251" s="214"/>
      <c r="HW251" s="214"/>
      <c r="HX251" s="214"/>
      <c r="HY251" s="214"/>
      <c r="HZ251" s="214"/>
      <c r="IA251" s="214"/>
      <c r="IB251" s="214"/>
      <c r="IC251" s="214"/>
      <c r="ID251" s="214"/>
      <c r="IE251" s="214"/>
      <c r="IF251" s="214"/>
      <c r="IG251" s="214"/>
      <c r="IH251" s="214"/>
      <c r="II251" s="214"/>
      <c r="IJ251" s="214"/>
      <c r="IK251" s="214"/>
      <c r="IL251" s="214"/>
      <c r="IM251" s="214"/>
      <c r="IN251" s="214"/>
      <c r="IO251" s="214"/>
      <c r="IP251" s="214"/>
      <c r="IQ251" s="214"/>
      <c r="IR251" s="214"/>
    </row>
    <row r="252" spans="1:252" s="215" customFormat="1" x14ac:dyDescent="0.2">
      <c r="A252" s="212" t="s">
        <v>283</v>
      </c>
      <c r="B252" s="213">
        <f>B250*$B$249</f>
        <v>35.549999999999997</v>
      </c>
      <c r="C252" s="213">
        <f>B250*$B$249+C250*B249</f>
        <v>1509.2574750000001</v>
      </c>
      <c r="D252" s="213">
        <f>C254*$B$249+D250*B249</f>
        <v>1834.919175</v>
      </c>
      <c r="E252" s="213">
        <f t="shared" ref="E252:AG252" si="89">D254*$B$249</f>
        <v>1834.919175</v>
      </c>
      <c r="F252" s="213">
        <f t="shared" si="89"/>
        <v>1712.59123</v>
      </c>
      <c r="G252" s="213">
        <f t="shared" si="89"/>
        <v>1590.2632849999998</v>
      </c>
      <c r="H252" s="213">
        <f t="shared" si="89"/>
        <v>1467.9353399999998</v>
      </c>
      <c r="I252" s="213">
        <f t="shared" si="89"/>
        <v>1345.6073949999995</v>
      </c>
      <c r="J252" s="213">
        <f t="shared" si="89"/>
        <v>1223.2794499999995</v>
      </c>
      <c r="K252" s="213">
        <f t="shared" si="89"/>
        <v>1100.9515049999995</v>
      </c>
      <c r="L252" s="213">
        <f t="shared" si="89"/>
        <v>978.62355999999954</v>
      </c>
      <c r="M252" s="213">
        <f t="shared" si="89"/>
        <v>856.29561499999954</v>
      </c>
      <c r="N252" s="213">
        <f t="shared" si="89"/>
        <v>733.96766999999954</v>
      </c>
      <c r="O252" s="213">
        <f t="shared" si="89"/>
        <v>611.63972499999954</v>
      </c>
      <c r="P252" s="213">
        <f t="shared" si="89"/>
        <v>489.31177999999954</v>
      </c>
      <c r="Q252" s="213">
        <f t="shared" si="89"/>
        <v>366.98383499999954</v>
      </c>
      <c r="R252" s="213">
        <f t="shared" si="89"/>
        <v>244.65588999999957</v>
      </c>
      <c r="S252" s="213">
        <f t="shared" si="89"/>
        <v>122.32794499999954</v>
      </c>
      <c r="T252" s="213">
        <f t="shared" si="89"/>
        <v>-4.6702552936039861E-13</v>
      </c>
      <c r="U252" s="213">
        <f t="shared" si="89"/>
        <v>-4.6702552936039861E-13</v>
      </c>
      <c r="V252" s="213">
        <f t="shared" si="89"/>
        <v>-4.6702552936039861E-13</v>
      </c>
      <c r="W252" s="213">
        <f t="shared" si="89"/>
        <v>-4.6702552936039861E-13</v>
      </c>
      <c r="X252" s="213">
        <f t="shared" si="89"/>
        <v>-4.6702552936039861E-13</v>
      </c>
      <c r="Y252" s="213">
        <f t="shared" si="89"/>
        <v>-4.6702552936039861E-13</v>
      </c>
      <c r="Z252" s="213">
        <f t="shared" si="89"/>
        <v>-4.6702552936039861E-13</v>
      </c>
      <c r="AA252" s="213">
        <f t="shared" si="89"/>
        <v>-4.6702552936039861E-13</v>
      </c>
      <c r="AB252" s="213">
        <f t="shared" si="89"/>
        <v>-4.6702552936039861E-13</v>
      </c>
      <c r="AC252" s="213">
        <f t="shared" si="89"/>
        <v>-4.6702552936039861E-13</v>
      </c>
      <c r="AD252" s="213">
        <f t="shared" si="89"/>
        <v>-4.6702552936039861E-13</v>
      </c>
      <c r="AE252" s="213">
        <f t="shared" si="89"/>
        <v>-4.6702552936039861E-13</v>
      </c>
      <c r="AF252" s="213">
        <f t="shared" si="89"/>
        <v>-4.6702552936039861E-13</v>
      </c>
      <c r="AG252" s="213">
        <f t="shared" si="89"/>
        <v>-4.6702552936039861E-13</v>
      </c>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c r="BT252" s="214"/>
      <c r="BU252" s="214"/>
      <c r="BV252" s="214"/>
      <c r="BW252" s="214"/>
      <c r="BX252" s="214"/>
      <c r="BY252" s="214"/>
      <c r="BZ252" s="214"/>
      <c r="CA252" s="214"/>
      <c r="CB252" s="214"/>
      <c r="CC252" s="214"/>
      <c r="CD252" s="214"/>
      <c r="CE252" s="214"/>
      <c r="CF252" s="214"/>
      <c r="CG252" s="214"/>
      <c r="CH252" s="214"/>
      <c r="CI252" s="214"/>
      <c r="CJ252" s="214"/>
      <c r="CK252" s="214"/>
      <c r="CL252" s="214"/>
      <c r="CM252" s="214"/>
      <c r="CN252" s="214"/>
      <c r="CO252" s="214"/>
      <c r="CP252" s="214"/>
      <c r="CQ252" s="214"/>
      <c r="CR252" s="214"/>
      <c r="CS252" s="214"/>
      <c r="CT252" s="214"/>
      <c r="CU252" s="214"/>
      <c r="CV252" s="214"/>
      <c r="CW252" s="214"/>
      <c r="CX252" s="214"/>
      <c r="CY252" s="214"/>
      <c r="CZ252" s="214"/>
      <c r="DA252" s="214"/>
      <c r="DB252" s="214"/>
      <c r="DC252" s="214"/>
      <c r="DD252" s="214"/>
      <c r="DE252" s="214"/>
      <c r="DF252" s="214"/>
      <c r="DG252" s="214"/>
      <c r="DH252" s="214"/>
      <c r="DI252" s="214"/>
      <c r="DJ252" s="214"/>
      <c r="DK252" s="214"/>
      <c r="DL252" s="214"/>
      <c r="DM252" s="214"/>
      <c r="DN252" s="214"/>
      <c r="DO252" s="214"/>
      <c r="DP252" s="214"/>
      <c r="DQ252" s="214"/>
      <c r="DR252" s="214"/>
      <c r="DS252" s="214"/>
      <c r="DT252" s="214"/>
      <c r="DU252" s="214"/>
      <c r="DV252" s="214"/>
      <c r="DW252" s="214"/>
      <c r="DX252" s="214"/>
      <c r="DY252" s="214"/>
      <c r="DZ252" s="214"/>
      <c r="EA252" s="214"/>
      <c r="EB252" s="214"/>
      <c r="EC252" s="214"/>
      <c r="ED252" s="214"/>
      <c r="EE252" s="214"/>
      <c r="EF252" s="214"/>
      <c r="EG252" s="214"/>
      <c r="EH252" s="214"/>
      <c r="EI252" s="214"/>
      <c r="EJ252" s="214"/>
      <c r="EK252" s="214"/>
      <c r="EL252" s="214"/>
      <c r="EM252" s="214"/>
      <c r="EN252" s="214"/>
      <c r="EO252" s="214"/>
      <c r="EP252" s="214"/>
      <c r="EQ252" s="214"/>
      <c r="ER252" s="214"/>
      <c r="ES252" s="214"/>
      <c r="ET252" s="214"/>
      <c r="EU252" s="214"/>
      <c r="EV252" s="214"/>
      <c r="EW252" s="214"/>
      <c r="EX252" s="214"/>
      <c r="EY252" s="214"/>
      <c r="EZ252" s="214"/>
      <c r="FA252" s="214"/>
      <c r="FB252" s="214"/>
      <c r="FC252" s="214"/>
      <c r="FD252" s="214"/>
      <c r="FE252" s="214"/>
      <c r="FF252" s="214"/>
      <c r="FG252" s="214"/>
      <c r="FH252" s="214"/>
      <c r="FI252" s="214"/>
      <c r="FJ252" s="214"/>
      <c r="FK252" s="214"/>
      <c r="FL252" s="214"/>
      <c r="FM252" s="214"/>
      <c r="FN252" s="214"/>
      <c r="FO252" s="214"/>
      <c r="FP252" s="214"/>
      <c r="FQ252" s="214"/>
      <c r="FR252" s="214"/>
      <c r="FS252" s="214"/>
      <c r="FT252" s="214"/>
      <c r="FU252" s="214"/>
      <c r="FV252" s="214"/>
      <c r="FW252" s="214"/>
      <c r="FX252" s="214"/>
      <c r="FY252" s="214"/>
      <c r="FZ252" s="214"/>
      <c r="GA252" s="214"/>
      <c r="GB252" s="214"/>
      <c r="GC252" s="214"/>
      <c r="GD252" s="214"/>
      <c r="GE252" s="214"/>
      <c r="GF252" s="214"/>
      <c r="GG252" s="214"/>
      <c r="GH252" s="214"/>
      <c r="GI252" s="214"/>
      <c r="GJ252" s="214"/>
      <c r="GK252" s="214"/>
      <c r="GL252" s="214"/>
      <c r="GM252" s="214"/>
      <c r="GN252" s="214"/>
      <c r="GO252" s="214"/>
      <c r="GP252" s="214"/>
      <c r="GQ252" s="214"/>
      <c r="GR252" s="214"/>
      <c r="GS252" s="214"/>
      <c r="GT252" s="214"/>
      <c r="GU252" s="214"/>
      <c r="GV252" s="214"/>
      <c r="GW252" s="214"/>
      <c r="GX252" s="214"/>
      <c r="GY252" s="214"/>
      <c r="GZ252" s="214"/>
      <c r="HA252" s="214"/>
      <c r="HB252" s="214"/>
      <c r="HC252" s="214"/>
      <c r="HD252" s="214"/>
      <c r="HE252" s="214"/>
      <c r="HF252" s="214"/>
      <c r="HG252" s="214"/>
      <c r="HH252" s="214"/>
      <c r="HI252" s="214"/>
      <c r="HJ252" s="214"/>
      <c r="HK252" s="214"/>
      <c r="HL252" s="214"/>
      <c r="HM252" s="214"/>
      <c r="HN252" s="214"/>
      <c r="HO252" s="214"/>
      <c r="HP252" s="214"/>
      <c r="HQ252" s="214"/>
      <c r="HR252" s="214"/>
      <c r="HS252" s="214"/>
      <c r="HT252" s="214"/>
      <c r="HU252" s="214"/>
      <c r="HV252" s="214"/>
      <c r="HW252" s="214"/>
      <c r="HX252" s="214"/>
      <c r="HY252" s="214"/>
      <c r="HZ252" s="214"/>
      <c r="IA252" s="214"/>
      <c r="IB252" s="214"/>
      <c r="IC252" s="214"/>
      <c r="ID252" s="214"/>
      <c r="IE252" s="214"/>
      <c r="IF252" s="214"/>
      <c r="IG252" s="214"/>
      <c r="IH252" s="214"/>
      <c r="II252" s="214"/>
      <c r="IJ252" s="214"/>
      <c r="IK252" s="214"/>
      <c r="IL252" s="214"/>
      <c r="IM252" s="214"/>
      <c r="IN252" s="214"/>
      <c r="IO252" s="214"/>
      <c r="IP252" s="214"/>
      <c r="IQ252" s="214"/>
      <c r="IR252" s="214"/>
    </row>
    <row r="253" spans="1:252" s="215" customFormat="1" x14ac:dyDescent="0.2">
      <c r="A253" s="212" t="s">
        <v>284</v>
      </c>
      <c r="B253" s="213">
        <v>0</v>
      </c>
      <c r="C253" s="213">
        <v>0</v>
      </c>
      <c r="D253" s="213">
        <v>0</v>
      </c>
      <c r="E253" s="213">
        <f>IF(COUNT($D$253:D253)&gt;'Datu ievade'!$B$92,0,$D$254/'Datu ievade'!$B$92)</f>
        <v>3096.9100000000003</v>
      </c>
      <c r="F253" s="213">
        <f>IF(COUNT($D$253:E253)&gt;'Datu ievade'!$B$92,0,$D$254/'Datu ievade'!$B$92)</f>
        <v>3096.9100000000003</v>
      </c>
      <c r="G253" s="213">
        <f>IF(COUNT($D$253:F253)&gt;'Datu ievade'!$B$92,0,$D$254/'Datu ievade'!$B$92)</f>
        <v>3096.9100000000003</v>
      </c>
      <c r="H253" s="213">
        <f>IF(COUNT($D$253:G253)&gt;'Datu ievade'!$B$92,0,$D$254/'Datu ievade'!$B$92)</f>
        <v>3096.9100000000003</v>
      </c>
      <c r="I253" s="213">
        <f>IF(COUNT($D$253:H253)&gt;'Datu ievade'!$B$92,0,$D$254/'Datu ievade'!$B$92)</f>
        <v>3096.9100000000003</v>
      </c>
      <c r="J253" s="213">
        <f>IF(COUNT($D$253:I253)&gt;'Datu ievade'!$B$92,0,$D$254/'Datu ievade'!$B$92)</f>
        <v>3096.9100000000003</v>
      </c>
      <c r="K253" s="213">
        <f>IF(COUNT($D$253:J253)&gt;'Datu ievade'!$B$92,0,$D$254/'Datu ievade'!$B$92)</f>
        <v>3096.9100000000003</v>
      </c>
      <c r="L253" s="213">
        <f>IF(COUNT($D$253:K253)&gt;'Datu ievade'!$B$92,0,$D$254/'Datu ievade'!$B$92)</f>
        <v>3096.9100000000003</v>
      </c>
      <c r="M253" s="213">
        <f>IF(COUNT($D$253:L253)&gt;'Datu ievade'!$B$92,0,$D$254/'Datu ievade'!$B$92)</f>
        <v>3096.9100000000003</v>
      </c>
      <c r="N253" s="213">
        <f>IF(COUNT($D$253:M253)&gt;'Datu ievade'!$B$92,0,$D$254/'Datu ievade'!$B$92)</f>
        <v>3096.9100000000003</v>
      </c>
      <c r="O253" s="213">
        <f>IF(COUNT($D$253:N253)&gt;'Datu ievade'!$B$92,0,$D$254/'Datu ievade'!$B$92)</f>
        <v>3096.9100000000003</v>
      </c>
      <c r="P253" s="213">
        <f>IF(COUNT($D$253:O253)&gt;'Datu ievade'!$B$92,0,$D$254/'Datu ievade'!$B$92)</f>
        <v>3096.9100000000003</v>
      </c>
      <c r="Q253" s="213">
        <f>IF(COUNT($D$253:P253)&gt;'Datu ievade'!$B$92,0,$D$254/'Datu ievade'!$B$92)</f>
        <v>3096.9100000000003</v>
      </c>
      <c r="R253" s="213">
        <f>IF(COUNT($D$253:Q253)&gt;'Datu ievade'!$B$92,0,$D$254/'Datu ievade'!$B$92)</f>
        <v>3096.9100000000003</v>
      </c>
      <c r="S253" s="213">
        <f>IF(COUNT($D$253:R253)&gt;'Datu ievade'!$B$92,0,$D$254/'Datu ievade'!$B$92)</f>
        <v>3096.9100000000003</v>
      </c>
      <c r="T253" s="213">
        <f>IF(COUNT($D$253:S253)&gt;'Datu ievade'!$B$92,0,$D$254/'Datu ievade'!$B$92)</f>
        <v>0</v>
      </c>
      <c r="U253" s="213">
        <f>IF(COUNT($D$253:T253)&gt;'Datu ievade'!$B$92,0,$D$254/'Datu ievade'!$B$92)</f>
        <v>0</v>
      </c>
      <c r="V253" s="213">
        <f>IF(COUNT($D$253:U253)&gt;'Datu ievade'!$B$92,0,$D$254/'Datu ievade'!$B$92)</f>
        <v>0</v>
      </c>
      <c r="W253" s="213">
        <f>IF(COUNT($D$253:V253)&gt;'Datu ievade'!$B$92,0,$D$254/'Datu ievade'!$B$92)</f>
        <v>0</v>
      </c>
      <c r="X253" s="213">
        <f>IF(COUNT($D$253:W253)&gt;'Datu ievade'!$B$92,0,$D$254/'Datu ievade'!$B$92)</f>
        <v>0</v>
      </c>
      <c r="Y253" s="213">
        <f>IF(COUNT($D$253:X253)&gt;'Datu ievade'!$B$92,0,$D$254/'Datu ievade'!$B$92)</f>
        <v>0</v>
      </c>
      <c r="Z253" s="213">
        <f>IF(COUNT($D$253:Y253)&gt;'Datu ievade'!$B$92,0,$D$254/'Datu ievade'!$B$92)</f>
        <v>0</v>
      </c>
      <c r="AA253" s="213">
        <f>IF(COUNT($D$253:Z253)&gt;'Datu ievade'!$B$92,0,$D$254/'Datu ievade'!$B$92)</f>
        <v>0</v>
      </c>
      <c r="AB253" s="213">
        <f>IF(COUNT($D$253:AA253)&gt;'Datu ievade'!$B$92,0,$D$254/'Datu ievade'!$B$92)</f>
        <v>0</v>
      </c>
      <c r="AC253" s="213">
        <f>IF(COUNT($D$253:AB253)&gt;'Datu ievade'!$B$92,0,$D$254/'Datu ievade'!$B$92)</f>
        <v>0</v>
      </c>
      <c r="AD253" s="213">
        <f>IF(COUNT($D$253:AC253)&gt;'Datu ievade'!$B$92,0,$D$254/'Datu ievade'!$B$92)</f>
        <v>0</v>
      </c>
      <c r="AE253" s="213">
        <f>IF(COUNT($D$253:AD253)&gt;'Datu ievade'!$B$92,0,$D$254/'Datu ievade'!$B$92)</f>
        <v>0</v>
      </c>
      <c r="AF253" s="213">
        <f>IF(COUNT($D$253:AE253)&gt;'Datu ievade'!$B$92,0,$D$254/'Datu ievade'!$B$92)</f>
        <v>0</v>
      </c>
      <c r="AG253" s="213">
        <f>IF(COUNT($D$253:AF253)&gt;'Datu ievade'!$B$92,0,$D$254/'Datu ievade'!$B$92)</f>
        <v>0</v>
      </c>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c r="BT253" s="214"/>
      <c r="BU253" s="214"/>
      <c r="BV253" s="214"/>
      <c r="BW253" s="214"/>
      <c r="BX253" s="214"/>
      <c r="BY253" s="214"/>
      <c r="BZ253" s="214"/>
      <c r="CA253" s="214"/>
      <c r="CB253" s="214"/>
      <c r="CC253" s="214"/>
      <c r="CD253" s="214"/>
      <c r="CE253" s="214"/>
      <c r="CF253" s="214"/>
      <c r="CG253" s="214"/>
      <c r="CH253" s="214"/>
      <c r="CI253" s="214"/>
      <c r="CJ253" s="214"/>
      <c r="CK253" s="214"/>
      <c r="CL253" s="214"/>
      <c r="CM253" s="214"/>
      <c r="CN253" s="214"/>
      <c r="CO253" s="214"/>
      <c r="CP253" s="214"/>
      <c r="CQ253" s="214"/>
      <c r="CR253" s="214"/>
      <c r="CS253" s="214"/>
      <c r="CT253" s="214"/>
      <c r="CU253" s="214"/>
      <c r="CV253" s="214"/>
      <c r="CW253" s="214"/>
      <c r="CX253" s="214"/>
      <c r="CY253" s="214"/>
      <c r="CZ253" s="214"/>
      <c r="DA253" s="214"/>
      <c r="DB253" s="214"/>
      <c r="DC253" s="214"/>
      <c r="DD253" s="214"/>
      <c r="DE253" s="214"/>
      <c r="DF253" s="214"/>
      <c r="DG253" s="214"/>
      <c r="DH253" s="214"/>
      <c r="DI253" s="214"/>
      <c r="DJ253" s="214"/>
      <c r="DK253" s="214"/>
      <c r="DL253" s="214"/>
      <c r="DM253" s="214"/>
      <c r="DN253" s="214"/>
      <c r="DO253" s="214"/>
      <c r="DP253" s="214"/>
      <c r="DQ253" s="214"/>
      <c r="DR253" s="214"/>
      <c r="DS253" s="214"/>
      <c r="DT253" s="214"/>
      <c r="DU253" s="214"/>
      <c r="DV253" s="214"/>
      <c r="DW253" s="214"/>
      <c r="DX253" s="214"/>
      <c r="DY253" s="214"/>
      <c r="DZ253" s="214"/>
      <c r="EA253" s="214"/>
      <c r="EB253" s="214"/>
      <c r="EC253" s="214"/>
      <c r="ED253" s="214"/>
      <c r="EE253" s="214"/>
      <c r="EF253" s="214"/>
      <c r="EG253" s="214"/>
      <c r="EH253" s="214"/>
      <c r="EI253" s="214"/>
      <c r="EJ253" s="214"/>
      <c r="EK253" s="214"/>
      <c r="EL253" s="214"/>
      <c r="EM253" s="214"/>
      <c r="EN253" s="214"/>
      <c r="EO253" s="214"/>
      <c r="EP253" s="214"/>
      <c r="EQ253" s="214"/>
      <c r="ER253" s="214"/>
      <c r="ES253" s="214"/>
      <c r="ET253" s="214"/>
      <c r="EU253" s="214"/>
      <c r="EV253" s="214"/>
      <c r="EW253" s="214"/>
      <c r="EX253" s="214"/>
      <c r="EY253" s="214"/>
      <c r="EZ253" s="214"/>
      <c r="FA253" s="214"/>
      <c r="FB253" s="214"/>
      <c r="FC253" s="214"/>
      <c r="FD253" s="214"/>
      <c r="FE253" s="214"/>
      <c r="FF253" s="214"/>
      <c r="FG253" s="214"/>
      <c r="FH253" s="214"/>
      <c r="FI253" s="214"/>
      <c r="FJ253" s="214"/>
      <c r="FK253" s="214"/>
      <c r="FL253" s="214"/>
      <c r="FM253" s="214"/>
      <c r="FN253" s="214"/>
      <c r="FO253" s="214"/>
      <c r="FP253" s="214"/>
      <c r="FQ253" s="214"/>
      <c r="FR253" s="214"/>
      <c r="FS253" s="214"/>
      <c r="FT253" s="214"/>
      <c r="FU253" s="214"/>
      <c r="FV253" s="214"/>
      <c r="FW253" s="214"/>
      <c r="FX253" s="214"/>
      <c r="FY253" s="214"/>
      <c r="FZ253" s="214"/>
      <c r="GA253" s="214"/>
      <c r="GB253" s="214"/>
      <c r="GC253" s="214"/>
      <c r="GD253" s="214"/>
      <c r="GE253" s="214"/>
      <c r="GF253" s="214"/>
      <c r="GG253" s="214"/>
      <c r="GH253" s="214"/>
      <c r="GI253" s="214"/>
      <c r="GJ253" s="214"/>
      <c r="GK253" s="214"/>
      <c r="GL253" s="214"/>
      <c r="GM253" s="214"/>
      <c r="GN253" s="214"/>
      <c r="GO253" s="214"/>
      <c r="GP253" s="214"/>
      <c r="GQ253" s="214"/>
      <c r="GR253" s="214"/>
      <c r="GS253" s="214"/>
      <c r="GT253" s="214"/>
      <c r="GU253" s="214"/>
      <c r="GV253" s="214"/>
      <c r="GW253" s="214"/>
      <c r="GX253" s="214"/>
      <c r="GY253" s="214"/>
      <c r="GZ253" s="214"/>
      <c r="HA253" s="214"/>
      <c r="HB253" s="214"/>
      <c r="HC253" s="214"/>
      <c r="HD253" s="214"/>
      <c r="HE253" s="214"/>
      <c r="HF253" s="214"/>
      <c r="HG253" s="214"/>
      <c r="HH253" s="214"/>
      <c r="HI253" s="214"/>
      <c r="HJ253" s="214"/>
      <c r="HK253" s="214"/>
      <c r="HL253" s="214"/>
      <c r="HM253" s="214"/>
      <c r="HN253" s="214"/>
      <c r="HO253" s="214"/>
      <c r="HP253" s="214"/>
      <c r="HQ253" s="214"/>
      <c r="HR253" s="214"/>
      <c r="HS253" s="214"/>
      <c r="HT253" s="214"/>
      <c r="HU253" s="214"/>
      <c r="HV253" s="214"/>
      <c r="HW253" s="214"/>
      <c r="HX253" s="214"/>
      <c r="HY253" s="214"/>
      <c r="HZ253" s="214"/>
      <c r="IA253" s="214"/>
      <c r="IB253" s="214"/>
      <c r="IC253" s="214"/>
      <c r="ID253" s="214"/>
      <c r="IE253" s="214"/>
      <c r="IF253" s="214"/>
      <c r="IG253" s="214"/>
      <c r="IH253" s="214"/>
      <c r="II253" s="214"/>
      <c r="IJ253" s="214"/>
      <c r="IK253" s="214"/>
      <c r="IL253" s="214"/>
      <c r="IM253" s="214"/>
      <c r="IN253" s="214"/>
      <c r="IO253" s="214"/>
      <c r="IP253" s="214"/>
      <c r="IQ253" s="214"/>
      <c r="IR253" s="214"/>
    </row>
    <row r="254" spans="1:252" s="215" customFormat="1" x14ac:dyDescent="0.2">
      <c r="A254" s="336" t="s">
        <v>285</v>
      </c>
      <c r="B254" s="364">
        <f>B250</f>
        <v>900</v>
      </c>
      <c r="C254" s="337">
        <f t="shared" ref="C254:AG254" si="90">(B254+C250)-C253</f>
        <v>38209.050000000003</v>
      </c>
      <c r="D254" s="337">
        <f t="shared" si="90"/>
        <v>46453.65</v>
      </c>
      <c r="E254" s="337">
        <f t="shared" si="90"/>
        <v>43356.74</v>
      </c>
      <c r="F254" s="337">
        <f t="shared" si="90"/>
        <v>40259.829999999994</v>
      </c>
      <c r="G254" s="337">
        <f t="shared" si="90"/>
        <v>37162.919999999991</v>
      </c>
      <c r="H254" s="337">
        <f t="shared" si="90"/>
        <v>34066.009999999987</v>
      </c>
      <c r="I254" s="337">
        <f t="shared" si="90"/>
        <v>30969.099999999988</v>
      </c>
      <c r="J254" s="337">
        <f t="shared" si="90"/>
        <v>27872.189999999988</v>
      </c>
      <c r="K254" s="337">
        <f t="shared" si="90"/>
        <v>24775.279999999988</v>
      </c>
      <c r="L254" s="337">
        <f t="shared" si="90"/>
        <v>21678.369999999988</v>
      </c>
      <c r="M254" s="337">
        <f t="shared" si="90"/>
        <v>18581.459999999988</v>
      </c>
      <c r="N254" s="337">
        <f t="shared" si="90"/>
        <v>15484.549999999988</v>
      </c>
      <c r="O254" s="337">
        <f t="shared" si="90"/>
        <v>12387.639999999989</v>
      </c>
      <c r="P254" s="337">
        <f t="shared" si="90"/>
        <v>9290.7299999999886</v>
      </c>
      <c r="Q254" s="337">
        <f t="shared" si="90"/>
        <v>6193.8199999999888</v>
      </c>
      <c r="R254" s="337">
        <f t="shared" si="90"/>
        <v>3096.9099999999885</v>
      </c>
      <c r="S254" s="337">
        <f t="shared" si="90"/>
        <v>-1.1823431123048067E-11</v>
      </c>
      <c r="T254" s="337">
        <f t="shared" si="90"/>
        <v>-1.1823431123048067E-11</v>
      </c>
      <c r="U254" s="337">
        <f t="shared" si="90"/>
        <v>-1.1823431123048067E-11</v>
      </c>
      <c r="V254" s="337">
        <f t="shared" si="90"/>
        <v>-1.1823431123048067E-11</v>
      </c>
      <c r="W254" s="337">
        <f t="shared" si="90"/>
        <v>-1.1823431123048067E-11</v>
      </c>
      <c r="X254" s="337">
        <f t="shared" si="90"/>
        <v>-1.1823431123048067E-11</v>
      </c>
      <c r="Y254" s="337">
        <f t="shared" si="90"/>
        <v>-1.1823431123048067E-11</v>
      </c>
      <c r="Z254" s="337">
        <f t="shared" si="90"/>
        <v>-1.1823431123048067E-11</v>
      </c>
      <c r="AA254" s="337">
        <f t="shared" si="90"/>
        <v>-1.1823431123048067E-11</v>
      </c>
      <c r="AB254" s="337">
        <f t="shared" si="90"/>
        <v>-1.1823431123048067E-11</v>
      </c>
      <c r="AC254" s="337">
        <f t="shared" si="90"/>
        <v>-1.1823431123048067E-11</v>
      </c>
      <c r="AD254" s="337">
        <f t="shared" si="90"/>
        <v>-1.1823431123048067E-11</v>
      </c>
      <c r="AE254" s="337">
        <f t="shared" si="90"/>
        <v>-1.1823431123048067E-11</v>
      </c>
      <c r="AF254" s="337">
        <f t="shared" si="90"/>
        <v>-1.1823431123048067E-11</v>
      </c>
      <c r="AG254" s="337">
        <f t="shared" si="90"/>
        <v>-1.1823431123048067E-11</v>
      </c>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c r="BT254" s="214"/>
      <c r="BU254" s="214"/>
      <c r="BV254" s="214"/>
      <c r="BW254" s="214"/>
      <c r="BX254" s="214"/>
      <c r="BY254" s="214"/>
      <c r="BZ254" s="214"/>
      <c r="CA254" s="214"/>
      <c r="CB254" s="214"/>
      <c r="CC254" s="214"/>
      <c r="CD254" s="214"/>
      <c r="CE254" s="214"/>
      <c r="CF254" s="214"/>
      <c r="CG254" s="214"/>
      <c r="CH254" s="214"/>
      <c r="CI254" s="214"/>
      <c r="CJ254" s="214"/>
      <c r="CK254" s="214"/>
      <c r="CL254" s="214"/>
      <c r="CM254" s="214"/>
      <c r="CN254" s="214"/>
      <c r="CO254" s="214"/>
      <c r="CP254" s="214"/>
      <c r="CQ254" s="214"/>
      <c r="CR254" s="214"/>
      <c r="CS254" s="214"/>
      <c r="CT254" s="214"/>
      <c r="CU254" s="214"/>
      <c r="CV254" s="214"/>
      <c r="CW254" s="214"/>
      <c r="CX254" s="214"/>
      <c r="CY254" s="214"/>
      <c r="CZ254" s="214"/>
      <c r="DA254" s="214"/>
      <c r="DB254" s="214"/>
      <c r="DC254" s="214"/>
      <c r="DD254" s="214"/>
      <c r="DE254" s="214"/>
      <c r="DF254" s="214"/>
      <c r="DG254" s="214"/>
      <c r="DH254" s="214"/>
      <c r="DI254" s="214"/>
      <c r="DJ254" s="214"/>
      <c r="DK254" s="214"/>
      <c r="DL254" s="214"/>
      <c r="DM254" s="214"/>
      <c r="DN254" s="214"/>
      <c r="DO254" s="214"/>
      <c r="DP254" s="214"/>
      <c r="DQ254" s="214"/>
      <c r="DR254" s="214"/>
      <c r="DS254" s="214"/>
      <c r="DT254" s="214"/>
      <c r="DU254" s="214"/>
      <c r="DV254" s="214"/>
      <c r="DW254" s="214"/>
      <c r="DX254" s="214"/>
      <c r="DY254" s="214"/>
      <c r="DZ254" s="214"/>
      <c r="EA254" s="214"/>
      <c r="EB254" s="214"/>
      <c r="EC254" s="214"/>
      <c r="ED254" s="214"/>
      <c r="EE254" s="214"/>
      <c r="EF254" s="214"/>
      <c r="EG254" s="214"/>
      <c r="EH254" s="214"/>
      <c r="EI254" s="214"/>
      <c r="EJ254" s="214"/>
      <c r="EK254" s="214"/>
      <c r="EL254" s="214"/>
      <c r="EM254" s="214"/>
      <c r="EN254" s="214"/>
      <c r="EO254" s="214"/>
      <c r="EP254" s="214"/>
      <c r="EQ254" s="214"/>
      <c r="ER254" s="214"/>
      <c r="ES254" s="214"/>
      <c r="ET254" s="214"/>
      <c r="EU254" s="214"/>
      <c r="EV254" s="214"/>
      <c r="EW254" s="214"/>
      <c r="EX254" s="214"/>
      <c r="EY254" s="214"/>
      <c r="EZ254" s="214"/>
      <c r="FA254" s="214"/>
      <c r="FB254" s="214"/>
      <c r="FC254" s="214"/>
      <c r="FD254" s="214"/>
      <c r="FE254" s="214"/>
      <c r="FF254" s="214"/>
      <c r="FG254" s="214"/>
      <c r="FH254" s="214"/>
      <c r="FI254" s="214"/>
      <c r="FJ254" s="214"/>
      <c r="FK254" s="214"/>
      <c r="FL254" s="214"/>
      <c r="FM254" s="214"/>
      <c r="FN254" s="214"/>
      <c r="FO254" s="214"/>
      <c r="FP254" s="214"/>
      <c r="FQ254" s="214"/>
      <c r="FR254" s="214"/>
      <c r="FS254" s="214"/>
      <c r="FT254" s="214"/>
      <c r="FU254" s="214"/>
      <c r="FV254" s="214"/>
      <c r="FW254" s="214"/>
      <c r="FX254" s="214"/>
      <c r="FY254" s="214"/>
      <c r="FZ254" s="214"/>
      <c r="GA254" s="214"/>
      <c r="GB254" s="214"/>
      <c r="GC254" s="214"/>
      <c r="GD254" s="214"/>
      <c r="GE254" s="214"/>
      <c r="GF254" s="214"/>
      <c r="GG254" s="214"/>
      <c r="GH254" s="214"/>
      <c r="GI254" s="214"/>
      <c r="GJ254" s="214"/>
      <c r="GK254" s="214"/>
      <c r="GL254" s="214"/>
      <c r="GM254" s="214"/>
      <c r="GN254" s="214"/>
      <c r="GO254" s="214"/>
      <c r="GP254" s="214"/>
      <c r="GQ254" s="214"/>
      <c r="GR254" s="214"/>
      <c r="GS254" s="214"/>
      <c r="GT254" s="214"/>
      <c r="GU254" s="214"/>
      <c r="GV254" s="214"/>
      <c r="GW254" s="214"/>
      <c r="GX254" s="214"/>
      <c r="GY254" s="214"/>
      <c r="GZ254" s="214"/>
      <c r="HA254" s="214"/>
      <c r="HB254" s="214"/>
      <c r="HC254" s="214"/>
      <c r="HD254" s="214"/>
      <c r="HE254" s="214"/>
      <c r="HF254" s="214"/>
      <c r="HG254" s="214"/>
      <c r="HH254" s="214"/>
      <c r="HI254" s="214"/>
      <c r="HJ254" s="214"/>
      <c r="HK254" s="214"/>
      <c r="HL254" s="214"/>
      <c r="HM254" s="214"/>
      <c r="HN254" s="214"/>
      <c r="HO254" s="214"/>
      <c r="HP254" s="214"/>
      <c r="HQ254" s="214"/>
      <c r="HR254" s="214"/>
      <c r="HS254" s="214"/>
      <c r="HT254" s="214"/>
      <c r="HU254" s="214"/>
      <c r="HV254" s="214"/>
      <c r="HW254" s="214"/>
      <c r="HX254" s="214"/>
      <c r="HY254" s="214"/>
      <c r="HZ254" s="214"/>
      <c r="IA254" s="214"/>
      <c r="IB254" s="214"/>
      <c r="IC254" s="214"/>
      <c r="ID254" s="214"/>
      <c r="IE254" s="214"/>
      <c r="IF254" s="214"/>
      <c r="IG254" s="214"/>
      <c r="IH254" s="214"/>
      <c r="II254" s="214"/>
      <c r="IJ254" s="214"/>
      <c r="IK254" s="214"/>
      <c r="IL254" s="214"/>
      <c r="IM254" s="214"/>
      <c r="IN254" s="214"/>
      <c r="IO254" s="214"/>
      <c r="IP254" s="214"/>
      <c r="IQ254" s="214"/>
      <c r="IR254" s="214"/>
    </row>
    <row r="255" spans="1:252" s="215" customFormat="1" x14ac:dyDescent="0.2">
      <c r="A255" s="298"/>
      <c r="B255" s="365"/>
      <c r="C255" s="365"/>
      <c r="D255" s="365"/>
      <c r="E255" s="365"/>
      <c r="F255" s="365"/>
      <c r="G255" s="365"/>
      <c r="H255" s="365"/>
      <c r="I255" s="365"/>
      <c r="J255" s="365"/>
      <c r="K255" s="365"/>
      <c r="L255" s="365"/>
      <c r="M255" s="388"/>
      <c r="N255" s="388"/>
      <c r="O255" s="388"/>
      <c r="P255" s="388"/>
      <c r="Q255" s="388"/>
      <c r="R255" s="388"/>
      <c r="S255" s="388"/>
      <c r="T255" s="388"/>
      <c r="U255" s="388"/>
      <c r="V255" s="388"/>
      <c r="W255" s="388"/>
      <c r="X255" s="388"/>
      <c r="Y255" s="388"/>
      <c r="Z255" s="389"/>
      <c r="AA255" s="389"/>
      <c r="AB255" s="389"/>
      <c r="AC255" s="389"/>
      <c r="AD255" s="389"/>
      <c r="AE255" s="389"/>
      <c r="AF255" s="389"/>
      <c r="AG255" s="389"/>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c r="BT255" s="214"/>
      <c r="BU255" s="214"/>
      <c r="BV255" s="214"/>
      <c r="BW255" s="214"/>
      <c r="BX255" s="214"/>
      <c r="BY255" s="214"/>
      <c r="BZ255" s="214"/>
      <c r="CA255" s="214"/>
      <c r="CB255" s="214"/>
      <c r="CC255" s="214"/>
      <c r="CD255" s="214"/>
      <c r="CE255" s="214"/>
      <c r="CF255" s="214"/>
      <c r="CG255" s="214"/>
      <c r="CH255" s="214"/>
      <c r="CI255" s="214"/>
      <c r="CJ255" s="214"/>
      <c r="CK255" s="214"/>
      <c r="CL255" s="214"/>
      <c r="CM255" s="214"/>
      <c r="CN255" s="214"/>
      <c r="CO255" s="214"/>
      <c r="CP255" s="214"/>
      <c r="CQ255" s="214"/>
      <c r="CR255" s="214"/>
      <c r="CS255" s="214"/>
      <c r="CT255" s="214"/>
      <c r="CU255" s="214"/>
      <c r="CV255" s="214"/>
      <c r="CW255" s="214"/>
      <c r="CX255" s="214"/>
      <c r="CY255" s="214"/>
      <c r="CZ255" s="214"/>
      <c r="DA255" s="214"/>
      <c r="DB255" s="214"/>
      <c r="DC255" s="214"/>
      <c r="DD255" s="214"/>
      <c r="DE255" s="214"/>
      <c r="DF255" s="214"/>
      <c r="DG255" s="214"/>
      <c r="DH255" s="214"/>
      <c r="DI255" s="214"/>
      <c r="DJ255" s="214"/>
      <c r="DK255" s="214"/>
      <c r="DL255" s="214"/>
      <c r="DM255" s="214"/>
      <c r="DN255" s="214"/>
      <c r="DO255" s="214"/>
      <c r="DP255" s="214"/>
      <c r="DQ255" s="214"/>
      <c r="DR255" s="214"/>
      <c r="DS255" s="214"/>
      <c r="DT255" s="214"/>
      <c r="DU255" s="214"/>
      <c r="DV255" s="214"/>
      <c r="DW255" s="214"/>
      <c r="DX255" s="214"/>
      <c r="DY255" s="214"/>
      <c r="DZ255" s="214"/>
      <c r="EA255" s="214"/>
      <c r="EB255" s="214"/>
      <c r="EC255" s="214"/>
      <c r="ED255" s="214"/>
      <c r="EE255" s="214"/>
      <c r="EF255" s="214"/>
      <c r="EG255" s="214"/>
      <c r="EH255" s="214"/>
      <c r="EI255" s="214"/>
      <c r="EJ255" s="214"/>
      <c r="EK255" s="214"/>
      <c r="EL255" s="214"/>
      <c r="EM255" s="214"/>
      <c r="EN255" s="214"/>
      <c r="EO255" s="214"/>
      <c r="EP255" s="214"/>
      <c r="EQ255" s="214"/>
      <c r="ER255" s="214"/>
      <c r="ES255" s="214"/>
      <c r="ET255" s="214"/>
      <c r="EU255" s="214"/>
      <c r="EV255" s="214"/>
      <c r="EW255" s="214"/>
      <c r="EX255" s="214"/>
      <c r="EY255" s="214"/>
      <c r="EZ255" s="214"/>
      <c r="FA255" s="214"/>
      <c r="FB255" s="214"/>
      <c r="FC255" s="214"/>
      <c r="FD255" s="214"/>
      <c r="FE255" s="214"/>
      <c r="FF255" s="214"/>
      <c r="FG255" s="214"/>
      <c r="FH255" s="214"/>
      <c r="FI255" s="214"/>
      <c r="FJ255" s="214"/>
      <c r="FK255" s="214"/>
      <c r="FL255" s="214"/>
      <c r="FM255" s="214"/>
      <c r="FN255" s="214"/>
      <c r="FO255" s="214"/>
      <c r="FP255" s="214"/>
      <c r="FQ255" s="214"/>
      <c r="FR255" s="214"/>
      <c r="FS255" s="214"/>
      <c r="FT255" s="214"/>
      <c r="FU255" s="214"/>
      <c r="FV255" s="214"/>
      <c r="FW255" s="214"/>
      <c r="FX255" s="214"/>
      <c r="FY255" s="214"/>
      <c r="FZ255" s="214"/>
      <c r="GA255" s="214"/>
      <c r="GB255" s="214"/>
      <c r="GC255" s="214"/>
      <c r="GD255" s="214"/>
      <c r="GE255" s="214"/>
      <c r="GF255" s="214"/>
      <c r="GG255" s="214"/>
      <c r="GH255" s="214"/>
      <c r="GI255" s="214"/>
      <c r="GJ255" s="214"/>
      <c r="GK255" s="214"/>
      <c r="GL255" s="214"/>
      <c r="GM255" s="214"/>
      <c r="GN255" s="214"/>
      <c r="GO255" s="214"/>
      <c r="GP255" s="214"/>
      <c r="GQ255" s="214"/>
      <c r="GR255" s="214"/>
      <c r="GS255" s="214"/>
      <c r="GT255" s="214"/>
      <c r="GU255" s="214"/>
      <c r="GV255" s="214"/>
      <c r="GW255" s="214"/>
      <c r="GX255" s="214"/>
      <c r="GY255" s="214"/>
      <c r="GZ255" s="214"/>
      <c r="HA255" s="214"/>
      <c r="HB255" s="214"/>
      <c r="HC255" s="214"/>
      <c r="HD255" s="214"/>
      <c r="HE255" s="214"/>
      <c r="HF255" s="214"/>
      <c r="HG255" s="214"/>
      <c r="HH255" s="214"/>
      <c r="HI255" s="214"/>
      <c r="HJ255" s="214"/>
      <c r="HK255" s="214"/>
      <c r="HL255" s="214"/>
      <c r="HM255" s="214"/>
      <c r="HN255" s="214"/>
      <c r="HO255" s="214"/>
      <c r="HP255" s="214"/>
      <c r="HQ255" s="214"/>
      <c r="HR255" s="214"/>
      <c r="HS255" s="214"/>
      <c r="HT255" s="214"/>
      <c r="HU255" s="214"/>
      <c r="HV255" s="214"/>
      <c r="HW255" s="214"/>
      <c r="HX255" s="214"/>
      <c r="HY255" s="214"/>
      <c r="HZ255" s="214"/>
      <c r="IA255" s="214"/>
      <c r="IB255" s="214"/>
      <c r="IC255" s="214"/>
      <c r="ID255" s="214"/>
      <c r="IE255" s="214"/>
      <c r="IF255" s="214"/>
      <c r="IG255" s="214"/>
      <c r="IH255" s="214"/>
      <c r="II255" s="214"/>
      <c r="IJ255" s="214"/>
      <c r="IK255" s="214"/>
      <c r="IL255" s="214"/>
      <c r="IM255" s="214"/>
      <c r="IN255" s="214"/>
      <c r="IO255" s="214"/>
      <c r="IP255" s="214"/>
      <c r="IQ255" s="214"/>
      <c r="IR255" s="214"/>
    </row>
    <row r="256" spans="1:252" s="215" customFormat="1" x14ac:dyDescent="0.2">
      <c r="A256" s="384"/>
      <c r="B256" s="299"/>
      <c r="C256" s="299"/>
      <c r="D256" s="299"/>
      <c r="E256" s="299"/>
      <c r="F256" s="331"/>
      <c r="G256" s="299"/>
      <c r="H256" s="299"/>
      <c r="I256" s="299"/>
      <c r="J256" s="331" t="s">
        <v>25</v>
      </c>
      <c r="K256" s="299"/>
      <c r="L256" s="331"/>
      <c r="M256" s="299"/>
      <c r="N256" s="299"/>
      <c r="O256" s="299"/>
      <c r="P256" s="385"/>
      <c r="Q256" s="385"/>
      <c r="R256" s="385"/>
      <c r="S256" s="385"/>
      <c r="T256" s="385"/>
      <c r="U256" s="385"/>
      <c r="V256" s="385"/>
      <c r="W256" s="385"/>
      <c r="X256" s="385"/>
      <c r="Y256" s="385"/>
      <c r="Z256" s="385"/>
      <c r="AA256" s="385"/>
      <c r="AB256" s="385"/>
      <c r="AC256" s="385"/>
      <c r="AD256" s="385"/>
      <c r="AE256" s="385"/>
      <c r="AF256" s="385"/>
      <c r="AG256" s="385"/>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c r="BT256" s="214"/>
      <c r="BU256" s="214"/>
      <c r="BV256" s="214"/>
      <c r="BW256" s="214"/>
      <c r="BX256" s="214"/>
      <c r="BY256" s="214"/>
      <c r="BZ256" s="214"/>
      <c r="CA256" s="214"/>
      <c r="CB256" s="214"/>
      <c r="CC256" s="214"/>
      <c r="CD256" s="214"/>
      <c r="CE256" s="214"/>
      <c r="CF256" s="214"/>
      <c r="CG256" s="214"/>
      <c r="CH256" s="214"/>
      <c r="CI256" s="214"/>
      <c r="CJ256" s="214"/>
      <c r="CK256" s="214"/>
      <c r="CL256" s="214"/>
      <c r="CM256" s="214"/>
      <c r="CN256" s="214"/>
      <c r="CO256" s="214"/>
      <c r="CP256" s="214"/>
      <c r="CQ256" s="214"/>
      <c r="CR256" s="214"/>
      <c r="CS256" s="214"/>
      <c r="CT256" s="214"/>
      <c r="CU256" s="214"/>
      <c r="CV256" s="214"/>
      <c r="CW256" s="214"/>
      <c r="CX256" s="214"/>
      <c r="CY256" s="214"/>
      <c r="CZ256" s="214"/>
      <c r="DA256" s="214"/>
      <c r="DB256" s="214"/>
      <c r="DC256" s="214"/>
      <c r="DD256" s="214"/>
      <c r="DE256" s="214"/>
      <c r="DF256" s="214"/>
      <c r="DG256" s="214"/>
      <c r="DH256" s="214"/>
      <c r="DI256" s="214"/>
      <c r="DJ256" s="214"/>
      <c r="DK256" s="214"/>
      <c r="DL256" s="214"/>
      <c r="DM256" s="214"/>
      <c r="DN256" s="214"/>
      <c r="DO256" s="214"/>
      <c r="DP256" s="214"/>
      <c r="DQ256" s="214"/>
      <c r="DR256" s="214"/>
      <c r="DS256" s="214"/>
      <c r="DT256" s="214"/>
      <c r="DU256" s="214"/>
      <c r="DV256" s="214"/>
      <c r="DW256" s="214"/>
      <c r="DX256" s="214"/>
      <c r="DY256" s="214"/>
      <c r="DZ256" s="214"/>
      <c r="EA256" s="214"/>
      <c r="EB256" s="214"/>
      <c r="EC256" s="214"/>
      <c r="ED256" s="214"/>
      <c r="EE256" s="214"/>
      <c r="EF256" s="214"/>
      <c r="EG256" s="214"/>
      <c r="EH256" s="214"/>
      <c r="EI256" s="214"/>
      <c r="EJ256" s="214"/>
      <c r="EK256" s="214"/>
      <c r="EL256" s="214"/>
      <c r="EM256" s="214"/>
      <c r="EN256" s="214"/>
      <c r="EO256" s="214"/>
      <c r="EP256" s="214"/>
      <c r="EQ256" s="214"/>
      <c r="ER256" s="214"/>
      <c r="ES256" s="214"/>
      <c r="ET256" s="214"/>
      <c r="EU256" s="214"/>
      <c r="EV256" s="214"/>
      <c r="EW256" s="214"/>
      <c r="EX256" s="214"/>
      <c r="EY256" s="214"/>
      <c r="EZ256" s="214"/>
      <c r="FA256" s="214"/>
      <c r="FB256" s="214"/>
      <c r="FC256" s="214"/>
      <c r="FD256" s="214"/>
      <c r="FE256" s="214"/>
      <c r="FF256" s="214"/>
      <c r="FG256" s="214"/>
      <c r="FH256" s="214"/>
      <c r="FI256" s="214"/>
      <c r="FJ256" s="214"/>
      <c r="FK256" s="214"/>
      <c r="FL256" s="214"/>
      <c r="FM256" s="214"/>
      <c r="FN256" s="214"/>
      <c r="FO256" s="214"/>
      <c r="FP256" s="214"/>
      <c r="FQ256" s="214"/>
      <c r="FR256" s="214"/>
      <c r="FS256" s="214"/>
      <c r="FT256" s="214"/>
      <c r="FU256" s="214"/>
      <c r="FV256" s="214"/>
      <c r="FW256" s="214"/>
      <c r="FX256" s="214"/>
      <c r="FY256" s="214"/>
      <c r="FZ256" s="214"/>
      <c r="GA256" s="214"/>
      <c r="GB256" s="214"/>
      <c r="GC256" s="214"/>
      <c r="GD256" s="214"/>
      <c r="GE256" s="214"/>
      <c r="GF256" s="214"/>
      <c r="GG256" s="214"/>
      <c r="GH256" s="214"/>
      <c r="GI256" s="214"/>
      <c r="GJ256" s="214"/>
      <c r="GK256" s="214"/>
      <c r="GL256" s="214"/>
      <c r="GM256" s="214"/>
      <c r="GN256" s="214"/>
      <c r="GO256" s="214"/>
      <c r="GP256" s="214"/>
      <c r="GQ256" s="214"/>
      <c r="GR256" s="214"/>
      <c r="GS256" s="214"/>
      <c r="GT256" s="214"/>
      <c r="GU256" s="214"/>
      <c r="GV256" s="214"/>
      <c r="GW256" s="214"/>
      <c r="GX256" s="214"/>
      <c r="GY256" s="214"/>
      <c r="GZ256" s="214"/>
      <c r="HA256" s="214"/>
      <c r="HB256" s="214"/>
      <c r="HC256" s="214"/>
      <c r="HD256" s="214"/>
      <c r="HE256" s="214"/>
      <c r="HF256" s="214"/>
      <c r="HG256" s="214"/>
      <c r="HH256" s="214"/>
      <c r="HI256" s="214"/>
      <c r="HJ256" s="214"/>
      <c r="HK256" s="214"/>
      <c r="HL256" s="214"/>
      <c r="HM256" s="214"/>
      <c r="HN256" s="214"/>
      <c r="HO256" s="214"/>
      <c r="HP256" s="214"/>
      <c r="HQ256" s="214"/>
      <c r="HR256" s="214"/>
      <c r="HS256" s="214"/>
      <c r="HT256" s="214"/>
      <c r="HU256" s="214"/>
      <c r="HV256" s="214"/>
      <c r="HW256" s="214"/>
      <c r="HX256" s="214"/>
      <c r="HY256" s="214"/>
      <c r="HZ256" s="214"/>
      <c r="IA256" s="214"/>
      <c r="IB256" s="214"/>
      <c r="IC256" s="214"/>
      <c r="ID256" s="214"/>
      <c r="IE256" s="214"/>
      <c r="IF256" s="214"/>
      <c r="IG256" s="214"/>
      <c r="IH256" s="214"/>
      <c r="II256" s="214"/>
      <c r="IJ256" s="214"/>
      <c r="IK256" s="214"/>
      <c r="IL256" s="214"/>
      <c r="IM256" s="214"/>
      <c r="IN256" s="214"/>
      <c r="IO256" s="214"/>
      <c r="IP256" s="214"/>
      <c r="IQ256" s="214"/>
      <c r="IR256" s="214"/>
    </row>
    <row r="257" spans="1:252" s="215" customFormat="1" ht="25.5" x14ac:dyDescent="0.2">
      <c r="A257" s="298" t="s">
        <v>286</v>
      </c>
      <c r="B257" s="388"/>
      <c r="C257" s="388"/>
      <c r="D257" s="388"/>
      <c r="E257" s="388"/>
      <c r="F257" s="388"/>
      <c r="G257" s="388"/>
      <c r="H257" s="388"/>
      <c r="I257" s="388"/>
      <c r="J257" s="388"/>
      <c r="K257" s="388"/>
      <c r="L257" s="388"/>
      <c r="M257" s="388"/>
      <c r="N257" s="388"/>
      <c r="O257" s="388"/>
      <c r="P257" s="388"/>
      <c r="Q257" s="388"/>
      <c r="R257" s="388"/>
      <c r="S257" s="388"/>
      <c r="T257" s="388"/>
      <c r="U257" s="388"/>
      <c r="V257" s="388"/>
      <c r="W257" s="388"/>
      <c r="X257" s="388"/>
      <c r="Y257" s="388"/>
      <c r="Z257" s="389"/>
      <c r="AA257" s="389"/>
      <c r="AB257" s="389"/>
      <c r="AC257" s="389"/>
      <c r="AD257" s="389"/>
      <c r="AE257" s="389"/>
      <c r="AF257" s="389"/>
      <c r="AG257" s="389"/>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c r="BT257" s="214"/>
      <c r="BU257" s="214"/>
      <c r="BV257" s="214"/>
      <c r="BW257" s="214"/>
      <c r="BX257" s="214"/>
      <c r="BY257" s="214"/>
      <c r="BZ257" s="214"/>
      <c r="CA257" s="214"/>
      <c r="CB257" s="214"/>
      <c r="CC257" s="214"/>
      <c r="CD257" s="214"/>
      <c r="CE257" s="214"/>
      <c r="CF257" s="214"/>
      <c r="CG257" s="214"/>
      <c r="CH257" s="214"/>
      <c r="CI257" s="214"/>
      <c r="CJ257" s="214"/>
      <c r="CK257" s="214"/>
      <c r="CL257" s="214"/>
      <c r="CM257" s="214"/>
      <c r="CN257" s="214"/>
      <c r="CO257" s="214"/>
      <c r="CP257" s="214"/>
      <c r="CQ257" s="214"/>
      <c r="CR257" s="214"/>
      <c r="CS257" s="214"/>
      <c r="CT257" s="214"/>
      <c r="CU257" s="214"/>
      <c r="CV257" s="214"/>
      <c r="CW257" s="214"/>
      <c r="CX257" s="214"/>
      <c r="CY257" s="214"/>
      <c r="CZ257" s="214"/>
      <c r="DA257" s="214"/>
      <c r="DB257" s="214"/>
      <c r="DC257" s="214"/>
      <c r="DD257" s="214"/>
      <c r="DE257" s="214"/>
      <c r="DF257" s="214"/>
      <c r="DG257" s="214"/>
      <c r="DH257" s="214"/>
      <c r="DI257" s="214"/>
      <c r="DJ257" s="214"/>
      <c r="DK257" s="214"/>
      <c r="DL257" s="214"/>
      <c r="DM257" s="214"/>
      <c r="DN257" s="214"/>
      <c r="DO257" s="214"/>
      <c r="DP257" s="214"/>
      <c r="DQ257" s="214"/>
      <c r="DR257" s="214"/>
      <c r="DS257" s="214"/>
      <c r="DT257" s="214"/>
      <c r="DU257" s="214"/>
      <c r="DV257" s="214"/>
      <c r="DW257" s="214"/>
      <c r="DX257" s="214"/>
      <c r="DY257" s="214"/>
      <c r="DZ257" s="214"/>
      <c r="EA257" s="214"/>
      <c r="EB257" s="214"/>
      <c r="EC257" s="214"/>
      <c r="ED257" s="214"/>
      <c r="EE257" s="214"/>
      <c r="EF257" s="214"/>
      <c r="EG257" s="214"/>
      <c r="EH257" s="214"/>
      <c r="EI257" s="214"/>
      <c r="EJ257" s="214"/>
      <c r="EK257" s="214"/>
      <c r="EL257" s="214"/>
      <c r="EM257" s="214"/>
      <c r="EN257" s="214"/>
      <c r="EO257" s="214"/>
      <c r="EP257" s="214"/>
      <c r="EQ257" s="214"/>
      <c r="ER257" s="214"/>
      <c r="ES257" s="214"/>
      <c r="ET257" s="214"/>
      <c r="EU257" s="214"/>
      <c r="EV257" s="214"/>
      <c r="EW257" s="214"/>
      <c r="EX257" s="214"/>
      <c r="EY257" s="214"/>
      <c r="EZ257" s="214"/>
      <c r="FA257" s="214"/>
      <c r="FB257" s="214"/>
      <c r="FC257" s="214"/>
      <c r="FD257" s="214"/>
      <c r="FE257" s="214"/>
      <c r="FF257" s="214"/>
      <c r="FG257" s="214"/>
      <c r="FH257" s="214"/>
      <c r="FI257" s="214"/>
      <c r="FJ257" s="214"/>
      <c r="FK257" s="214"/>
      <c r="FL257" s="214"/>
      <c r="FM257" s="214"/>
      <c r="FN257" s="214"/>
      <c r="FO257" s="214"/>
      <c r="FP257" s="214"/>
      <c r="FQ257" s="214"/>
      <c r="FR257" s="214"/>
      <c r="FS257" s="214"/>
      <c r="FT257" s="214"/>
      <c r="FU257" s="214"/>
      <c r="FV257" s="214"/>
      <c r="FW257" s="214"/>
      <c r="FX257" s="214"/>
      <c r="FY257" s="214"/>
      <c r="FZ257" s="214"/>
      <c r="GA257" s="214"/>
      <c r="GB257" s="214"/>
      <c r="GC257" s="214"/>
      <c r="GD257" s="214"/>
      <c r="GE257" s="214"/>
      <c r="GF257" s="214"/>
      <c r="GG257" s="214"/>
      <c r="GH257" s="214"/>
      <c r="GI257" s="214"/>
      <c r="GJ257" s="214"/>
      <c r="GK257" s="214"/>
      <c r="GL257" s="214"/>
      <c r="GM257" s="214"/>
      <c r="GN257" s="214"/>
      <c r="GO257" s="214"/>
      <c r="GP257" s="214"/>
      <c r="GQ257" s="214"/>
      <c r="GR257" s="214"/>
      <c r="GS257" s="214"/>
      <c r="GT257" s="214"/>
      <c r="GU257" s="214"/>
      <c r="GV257" s="214"/>
      <c r="GW257" s="214"/>
      <c r="GX257" s="214"/>
      <c r="GY257" s="214"/>
      <c r="GZ257" s="214"/>
      <c r="HA257" s="214"/>
      <c r="HB257" s="214"/>
      <c r="HC257" s="214"/>
      <c r="HD257" s="214"/>
      <c r="HE257" s="214"/>
      <c r="HF257" s="214"/>
      <c r="HG257" s="214"/>
      <c r="HH257" s="214"/>
      <c r="HI257" s="214"/>
      <c r="HJ257" s="214"/>
      <c r="HK257" s="214"/>
      <c r="HL257" s="214"/>
      <c r="HM257" s="214"/>
      <c r="HN257" s="214"/>
      <c r="HO257" s="214"/>
      <c r="HP257" s="214"/>
      <c r="HQ257" s="214"/>
      <c r="HR257" s="214"/>
      <c r="HS257" s="214"/>
      <c r="HT257" s="214"/>
      <c r="HU257" s="214"/>
      <c r="HV257" s="214"/>
      <c r="HW257" s="214"/>
      <c r="HX257" s="214"/>
      <c r="HY257" s="214"/>
      <c r="HZ257" s="214"/>
      <c r="IA257" s="214"/>
      <c r="IB257" s="214"/>
      <c r="IC257" s="214"/>
      <c r="ID257" s="214"/>
      <c r="IE257" s="214"/>
      <c r="IF257" s="214"/>
      <c r="IG257" s="214"/>
      <c r="IH257" s="214"/>
      <c r="II257" s="214"/>
      <c r="IJ257" s="214"/>
      <c r="IK257" s="214"/>
      <c r="IL257" s="214"/>
      <c r="IM257" s="214"/>
      <c r="IN257" s="214"/>
      <c r="IO257" s="214"/>
      <c r="IP257" s="214"/>
      <c r="IQ257" s="214"/>
      <c r="IR257" s="214"/>
    </row>
    <row r="258" spans="1:252" s="215" customFormat="1" x14ac:dyDescent="0.2">
      <c r="A258" s="358" t="s">
        <v>287</v>
      </c>
      <c r="B258" s="390">
        <f>'Datu ievade'!$B$89</f>
        <v>0.05</v>
      </c>
      <c r="C258" s="390"/>
      <c r="D258" s="390"/>
      <c r="E258" s="390"/>
      <c r="F258" s="390"/>
      <c r="G258" s="390"/>
      <c r="H258" s="390"/>
      <c r="I258" s="390"/>
      <c r="J258" s="390"/>
      <c r="K258" s="390"/>
      <c r="L258" s="390"/>
      <c r="M258" s="390"/>
      <c r="N258" s="390"/>
      <c r="O258" s="390"/>
      <c r="P258" s="390"/>
      <c r="Q258" s="390"/>
      <c r="R258" s="390"/>
      <c r="S258" s="390"/>
      <c r="T258" s="390"/>
      <c r="U258" s="390"/>
      <c r="V258" s="390"/>
      <c r="W258" s="390"/>
      <c r="X258" s="390"/>
      <c r="Y258" s="390"/>
      <c r="Z258" s="390"/>
      <c r="AA258" s="390"/>
      <c r="AB258" s="390"/>
      <c r="AC258" s="390"/>
      <c r="AD258" s="390"/>
      <c r="AE258" s="390"/>
      <c r="AF258" s="390"/>
      <c r="AG258" s="390"/>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c r="BT258" s="214"/>
      <c r="BU258" s="214"/>
      <c r="BV258" s="214"/>
      <c r="BW258" s="214"/>
      <c r="BX258" s="214"/>
      <c r="BY258" s="214"/>
      <c r="BZ258" s="214"/>
      <c r="CA258" s="214"/>
      <c r="CB258" s="214"/>
      <c r="CC258" s="214"/>
      <c r="CD258" s="214"/>
      <c r="CE258" s="214"/>
      <c r="CF258" s="214"/>
      <c r="CG258" s="214"/>
      <c r="CH258" s="214"/>
      <c r="CI258" s="214"/>
      <c r="CJ258" s="214"/>
      <c r="CK258" s="214"/>
      <c r="CL258" s="214"/>
      <c r="CM258" s="214"/>
      <c r="CN258" s="214"/>
      <c r="CO258" s="214"/>
      <c r="CP258" s="214"/>
      <c r="CQ258" s="214"/>
      <c r="CR258" s="214"/>
      <c r="CS258" s="214"/>
      <c r="CT258" s="214"/>
      <c r="CU258" s="214"/>
      <c r="CV258" s="214"/>
      <c r="CW258" s="214"/>
      <c r="CX258" s="214"/>
      <c r="CY258" s="214"/>
      <c r="CZ258" s="214"/>
      <c r="DA258" s="214"/>
      <c r="DB258" s="214"/>
      <c r="DC258" s="214"/>
      <c r="DD258" s="214"/>
      <c r="DE258" s="214"/>
      <c r="DF258" s="214"/>
      <c r="DG258" s="214"/>
      <c r="DH258" s="214"/>
      <c r="DI258" s="214"/>
      <c r="DJ258" s="214"/>
      <c r="DK258" s="214"/>
      <c r="DL258" s="214"/>
      <c r="DM258" s="214"/>
      <c r="DN258" s="214"/>
      <c r="DO258" s="214"/>
      <c r="DP258" s="214"/>
      <c r="DQ258" s="214"/>
      <c r="DR258" s="214"/>
      <c r="DS258" s="214"/>
      <c r="DT258" s="214"/>
      <c r="DU258" s="214"/>
      <c r="DV258" s="214"/>
      <c r="DW258" s="214"/>
      <c r="DX258" s="214"/>
      <c r="DY258" s="214"/>
      <c r="DZ258" s="214"/>
      <c r="EA258" s="214"/>
      <c r="EB258" s="214"/>
      <c r="EC258" s="214"/>
      <c r="ED258" s="214"/>
      <c r="EE258" s="214"/>
      <c r="EF258" s="214"/>
      <c r="EG258" s="214"/>
      <c r="EH258" s="214"/>
      <c r="EI258" s="214"/>
      <c r="EJ258" s="214"/>
      <c r="EK258" s="214"/>
      <c r="EL258" s="214"/>
      <c r="EM258" s="214"/>
      <c r="EN258" s="214"/>
      <c r="EO258" s="214"/>
      <c r="EP258" s="214"/>
      <c r="EQ258" s="214"/>
      <c r="ER258" s="214"/>
      <c r="ES258" s="214"/>
      <c r="ET258" s="214"/>
      <c r="EU258" s="214"/>
      <c r="EV258" s="214"/>
      <c r="EW258" s="214"/>
      <c r="EX258" s="214"/>
      <c r="EY258" s="214"/>
      <c r="EZ258" s="214"/>
      <c r="FA258" s="214"/>
      <c r="FB258" s="214"/>
      <c r="FC258" s="214"/>
      <c r="FD258" s="214"/>
      <c r="FE258" s="214"/>
      <c r="FF258" s="214"/>
      <c r="FG258" s="214"/>
      <c r="FH258" s="214"/>
      <c r="FI258" s="214"/>
      <c r="FJ258" s="214"/>
      <c r="FK258" s="214"/>
      <c r="FL258" s="214"/>
      <c r="FM258" s="214"/>
      <c r="FN258" s="214"/>
      <c r="FO258" s="214"/>
      <c r="FP258" s="214"/>
      <c r="FQ258" s="214"/>
      <c r="FR258" s="214"/>
      <c r="FS258" s="214"/>
      <c r="FT258" s="214"/>
      <c r="FU258" s="214"/>
      <c r="FV258" s="214"/>
      <c r="FW258" s="214"/>
      <c r="FX258" s="214"/>
      <c r="FY258" s="214"/>
      <c r="FZ258" s="214"/>
      <c r="GA258" s="214"/>
      <c r="GB258" s="214"/>
      <c r="GC258" s="214"/>
      <c r="GD258" s="214"/>
      <c r="GE258" s="214"/>
      <c r="GF258" s="214"/>
      <c r="GG258" s="214"/>
      <c r="GH258" s="214"/>
      <c r="GI258" s="214"/>
      <c r="GJ258" s="214"/>
      <c r="GK258" s="214"/>
      <c r="GL258" s="214"/>
      <c r="GM258" s="214"/>
      <c r="GN258" s="214"/>
      <c r="GO258" s="214"/>
      <c r="GP258" s="214"/>
      <c r="GQ258" s="214"/>
      <c r="GR258" s="214"/>
      <c r="GS258" s="214"/>
      <c r="GT258" s="214"/>
      <c r="GU258" s="214"/>
      <c r="GV258" s="214"/>
      <c r="GW258" s="214"/>
      <c r="GX258" s="214"/>
      <c r="GY258" s="214"/>
      <c r="GZ258" s="214"/>
      <c r="HA258" s="214"/>
      <c r="HB258" s="214"/>
      <c r="HC258" s="214"/>
      <c r="HD258" s="214"/>
      <c r="HE258" s="214"/>
      <c r="HF258" s="214"/>
      <c r="HG258" s="214"/>
      <c r="HH258" s="214"/>
      <c r="HI258" s="214"/>
      <c r="HJ258" s="214"/>
      <c r="HK258" s="214"/>
      <c r="HL258" s="214"/>
      <c r="HM258" s="214"/>
      <c r="HN258" s="214"/>
      <c r="HO258" s="214"/>
      <c r="HP258" s="214"/>
      <c r="HQ258" s="214"/>
      <c r="HR258" s="214"/>
      <c r="HS258" s="214"/>
      <c r="HT258" s="214"/>
      <c r="HU258" s="214"/>
      <c r="HV258" s="214"/>
      <c r="HW258" s="214"/>
      <c r="HX258" s="214"/>
      <c r="HY258" s="214"/>
      <c r="HZ258" s="214"/>
      <c r="IA258" s="214"/>
      <c r="IB258" s="214"/>
      <c r="IC258" s="214"/>
      <c r="ID258" s="214"/>
      <c r="IE258" s="214"/>
      <c r="IF258" s="214"/>
      <c r="IG258" s="214"/>
      <c r="IH258" s="214"/>
      <c r="II258" s="214"/>
      <c r="IJ258" s="214"/>
      <c r="IK258" s="214"/>
      <c r="IL258" s="214"/>
      <c r="IM258" s="214"/>
      <c r="IN258" s="214"/>
      <c r="IO258" s="214"/>
      <c r="IP258" s="214"/>
      <c r="IQ258" s="214"/>
      <c r="IR258" s="214"/>
    </row>
    <row r="259" spans="1:252" s="163" customFormat="1" x14ac:dyDescent="0.2">
      <c r="A259" s="581" t="s">
        <v>288</v>
      </c>
      <c r="B259" s="160">
        <f>'Datu ievade'!B112+'Datu ievade'!B113</f>
        <v>0</v>
      </c>
      <c r="C259" s="160">
        <f>'Datu ievade'!C112+'Datu ievade'!C113</f>
        <v>0</v>
      </c>
      <c r="D259" s="160">
        <f>'Datu ievade'!D112+'Datu ievade'!D113</f>
        <v>0</v>
      </c>
      <c r="E259" s="160">
        <f>'Datu ievade'!E112+'Datu ievade'!E113</f>
        <v>0</v>
      </c>
      <c r="F259" s="213">
        <f>'Datu ievade'!F112+'Datu ievade'!F113</f>
        <v>0</v>
      </c>
      <c r="G259" s="160">
        <f>'Datu ievade'!G112+'Datu ievade'!G113</f>
        <v>0</v>
      </c>
      <c r="H259" s="160">
        <f>'Datu ievade'!H112+'Datu ievade'!H113</f>
        <v>0</v>
      </c>
      <c r="I259" s="160">
        <f>'Datu ievade'!I112+'Datu ievade'!I113</f>
        <v>0</v>
      </c>
      <c r="J259" s="160">
        <f>'Datu ievade'!J112+'Datu ievade'!J113</f>
        <v>0</v>
      </c>
      <c r="K259" s="160">
        <f>'Datu ievade'!K112+'Datu ievade'!K113</f>
        <v>0</v>
      </c>
      <c r="L259" s="160">
        <f>'Datu ievade'!L112+'Datu ievade'!L113</f>
        <v>0</v>
      </c>
      <c r="M259" s="160">
        <f>'Datu ievade'!M112+'Datu ievade'!M113</f>
        <v>0</v>
      </c>
      <c r="N259" s="160">
        <f>'Datu ievade'!N112+'Datu ievade'!N113</f>
        <v>0</v>
      </c>
      <c r="O259" s="160">
        <f>'Datu ievade'!O112+'Datu ievade'!O113</f>
        <v>0</v>
      </c>
      <c r="P259" s="160">
        <f>'Datu ievade'!P112+'Datu ievade'!P113</f>
        <v>0</v>
      </c>
      <c r="Q259" s="160">
        <f>'Datu ievade'!Q112+'Datu ievade'!Q113</f>
        <v>0</v>
      </c>
      <c r="R259" s="160">
        <f>'Datu ievade'!R112+'Datu ievade'!R113</f>
        <v>0</v>
      </c>
      <c r="S259" s="160">
        <f>'Datu ievade'!S112+'Datu ievade'!S113</f>
        <v>0</v>
      </c>
      <c r="T259" s="160">
        <f>'Datu ievade'!T112+'Datu ievade'!T113</f>
        <v>0</v>
      </c>
      <c r="U259" s="160">
        <f>'Datu ievade'!U112+'Datu ievade'!U113</f>
        <v>0</v>
      </c>
      <c r="V259" s="160">
        <f>'Datu ievade'!V112+'Datu ievade'!V113</f>
        <v>0</v>
      </c>
      <c r="W259" s="160">
        <f>'Datu ievade'!W112+'Datu ievade'!W113</f>
        <v>0</v>
      </c>
      <c r="X259" s="160">
        <f>'Datu ievade'!X112+'Datu ievade'!X113</f>
        <v>0</v>
      </c>
      <c r="Y259" s="160">
        <f>'Datu ievade'!Y112+'Datu ievade'!Y113</f>
        <v>0</v>
      </c>
      <c r="Z259" s="160">
        <f>'Datu ievade'!Z112+'Datu ievade'!Z113</f>
        <v>0</v>
      </c>
      <c r="AA259" s="160">
        <f>'Datu ievade'!AA112+'Datu ievade'!AA113</f>
        <v>0</v>
      </c>
      <c r="AB259" s="160">
        <f>'Datu ievade'!AB112+'Datu ievade'!AB113</f>
        <v>0</v>
      </c>
      <c r="AC259" s="160">
        <f>'Datu ievade'!AC112+'Datu ievade'!AC113</f>
        <v>0</v>
      </c>
      <c r="AD259" s="160">
        <f>'Datu ievade'!AD112+'Datu ievade'!AD113</f>
        <v>0</v>
      </c>
      <c r="AE259" s="160">
        <f>'Datu ievade'!AE112+'Datu ievade'!AE113</f>
        <v>0</v>
      </c>
      <c r="AF259" s="160">
        <f>'Datu ievade'!AF112+'Datu ievade'!AF113</f>
        <v>0</v>
      </c>
      <c r="AG259" s="160">
        <f>'Datu ievade'!AG112+'Datu ievade'!AG113</f>
        <v>0</v>
      </c>
      <c r="AH259" s="161"/>
      <c r="AI259" s="161"/>
      <c r="AJ259" s="161"/>
      <c r="AK259" s="161"/>
      <c r="AL259" s="161"/>
      <c r="AM259" s="161"/>
      <c r="AN259" s="161"/>
      <c r="AO259" s="161"/>
      <c r="AP259" s="161"/>
      <c r="AQ259" s="161"/>
      <c r="AR259" s="161"/>
      <c r="AS259" s="161"/>
      <c r="AT259" s="161"/>
      <c r="AU259" s="161"/>
      <c r="AV259" s="161"/>
      <c r="AW259" s="161"/>
      <c r="AX259" s="161"/>
      <c r="AY259" s="161"/>
      <c r="AZ259" s="161"/>
      <c r="BA259" s="161"/>
      <c r="BB259" s="161"/>
      <c r="BC259" s="161"/>
      <c r="BD259" s="161"/>
      <c r="BE259" s="161"/>
      <c r="BF259" s="161"/>
      <c r="BG259" s="161"/>
      <c r="BH259" s="161"/>
      <c r="BI259" s="161"/>
      <c r="BJ259" s="161"/>
      <c r="BK259" s="161"/>
      <c r="BL259" s="161"/>
      <c r="BM259" s="161"/>
      <c r="BN259" s="161"/>
      <c r="BO259" s="161"/>
      <c r="BP259" s="161"/>
      <c r="BQ259" s="161"/>
      <c r="BR259" s="161"/>
      <c r="BS259" s="161"/>
      <c r="BT259" s="161"/>
      <c r="BU259" s="161"/>
      <c r="BV259" s="161"/>
      <c r="BW259" s="161"/>
      <c r="BX259" s="161"/>
      <c r="BY259" s="161"/>
      <c r="BZ259" s="161"/>
      <c r="CA259" s="161"/>
      <c r="CB259" s="161"/>
      <c r="CC259" s="161"/>
      <c r="CD259" s="161"/>
      <c r="CE259" s="161"/>
      <c r="CF259" s="161"/>
      <c r="CG259" s="161"/>
      <c r="CH259" s="161"/>
      <c r="CI259" s="161"/>
      <c r="CJ259" s="161"/>
      <c r="CK259" s="161"/>
      <c r="CL259" s="161"/>
      <c r="CM259" s="161"/>
      <c r="CN259" s="161"/>
      <c r="CO259" s="161"/>
      <c r="CP259" s="161"/>
      <c r="CQ259" s="161"/>
      <c r="CR259" s="161"/>
      <c r="CS259" s="161"/>
      <c r="CT259" s="161"/>
      <c r="CU259" s="161"/>
      <c r="CV259" s="161"/>
      <c r="CW259" s="161"/>
      <c r="CX259" s="161"/>
      <c r="CY259" s="161"/>
      <c r="CZ259" s="161"/>
      <c r="DA259" s="161"/>
      <c r="DB259" s="161"/>
      <c r="DC259" s="161"/>
      <c r="DD259" s="161"/>
      <c r="DE259" s="161"/>
      <c r="DF259" s="161"/>
      <c r="DG259" s="161"/>
      <c r="DH259" s="161"/>
      <c r="DI259" s="161"/>
      <c r="DJ259" s="161"/>
      <c r="DK259" s="161"/>
      <c r="DL259" s="161"/>
      <c r="DM259" s="161"/>
      <c r="DN259" s="161"/>
      <c r="DO259" s="161"/>
      <c r="DP259" s="161"/>
      <c r="DQ259" s="161"/>
      <c r="DR259" s="161"/>
      <c r="DS259" s="161"/>
      <c r="DT259" s="161"/>
      <c r="DU259" s="161"/>
      <c r="DV259" s="161"/>
      <c r="DW259" s="161"/>
      <c r="DX259" s="161"/>
      <c r="DY259" s="161"/>
      <c r="DZ259" s="161"/>
      <c r="EA259" s="161"/>
      <c r="EB259" s="161"/>
      <c r="EC259" s="161"/>
      <c r="ED259" s="161"/>
      <c r="EE259" s="161"/>
      <c r="EF259" s="161"/>
      <c r="EG259" s="161"/>
      <c r="EH259" s="161"/>
      <c r="EI259" s="161"/>
      <c r="EJ259" s="161"/>
      <c r="EK259" s="161"/>
      <c r="EL259" s="161"/>
      <c r="EM259" s="161"/>
      <c r="EN259" s="161"/>
      <c r="EO259" s="161"/>
      <c r="EP259" s="161"/>
      <c r="EQ259" s="161"/>
      <c r="ER259" s="161"/>
      <c r="ES259" s="161"/>
      <c r="ET259" s="161"/>
      <c r="EU259" s="161"/>
      <c r="EV259" s="161"/>
      <c r="EW259" s="161"/>
      <c r="EX259" s="161"/>
      <c r="EY259" s="161"/>
      <c r="EZ259" s="161"/>
      <c r="FA259" s="161"/>
      <c r="FB259" s="161"/>
      <c r="FC259" s="161"/>
      <c r="FD259" s="161"/>
      <c r="FE259" s="161"/>
      <c r="FF259" s="161"/>
      <c r="FG259" s="161"/>
      <c r="FH259" s="161"/>
      <c r="FI259" s="161"/>
      <c r="FJ259" s="161"/>
      <c r="FK259" s="161"/>
      <c r="FL259" s="161"/>
      <c r="FM259" s="161"/>
      <c r="FN259" s="161"/>
      <c r="FO259" s="161"/>
      <c r="FP259" s="161"/>
      <c r="FQ259" s="161"/>
      <c r="FR259" s="161"/>
      <c r="FS259" s="161"/>
      <c r="FT259" s="161"/>
      <c r="FU259" s="161"/>
      <c r="FV259" s="161"/>
      <c r="FW259" s="161"/>
      <c r="FX259" s="161"/>
      <c r="FY259" s="161"/>
      <c r="FZ259" s="161"/>
      <c r="GA259" s="161"/>
      <c r="GB259" s="161"/>
      <c r="GC259" s="161"/>
      <c r="GD259" s="161"/>
      <c r="GE259" s="161"/>
      <c r="GF259" s="161"/>
      <c r="GG259" s="161"/>
      <c r="GH259" s="161"/>
      <c r="GI259" s="161"/>
      <c r="GJ259" s="161"/>
      <c r="GK259" s="161"/>
      <c r="GL259" s="161"/>
      <c r="GM259" s="161"/>
      <c r="GN259" s="161"/>
      <c r="GO259" s="161"/>
      <c r="GP259" s="161"/>
      <c r="GQ259" s="161"/>
      <c r="GR259" s="161"/>
      <c r="GS259" s="161"/>
      <c r="GT259" s="161"/>
      <c r="GU259" s="161"/>
      <c r="GV259" s="161"/>
      <c r="GW259" s="161"/>
      <c r="GX259" s="161"/>
      <c r="GY259" s="161"/>
      <c r="GZ259" s="161"/>
      <c r="HA259" s="161"/>
      <c r="HB259" s="161"/>
      <c r="HC259" s="161"/>
      <c r="HD259" s="161"/>
      <c r="HE259" s="161"/>
      <c r="HF259" s="161"/>
      <c r="HG259" s="161"/>
      <c r="HH259" s="161"/>
      <c r="HI259" s="161"/>
      <c r="HJ259" s="161"/>
      <c r="HK259" s="161"/>
      <c r="HL259" s="161"/>
      <c r="HM259" s="161"/>
      <c r="HN259" s="161"/>
      <c r="HO259" s="161"/>
      <c r="HP259" s="161"/>
      <c r="HQ259" s="161"/>
      <c r="HR259" s="161"/>
      <c r="HS259" s="161"/>
      <c r="HT259" s="161"/>
      <c r="HU259" s="161"/>
      <c r="HV259" s="161"/>
      <c r="HW259" s="161"/>
      <c r="HX259" s="161"/>
      <c r="HY259" s="161"/>
      <c r="HZ259" s="161"/>
      <c r="IA259" s="161"/>
      <c r="IB259" s="161"/>
      <c r="IC259" s="161"/>
      <c r="ID259" s="161"/>
      <c r="IE259" s="161"/>
      <c r="IF259" s="161"/>
      <c r="IG259" s="161"/>
      <c r="IH259" s="161"/>
      <c r="II259" s="161"/>
      <c r="IJ259" s="161"/>
      <c r="IK259" s="161"/>
      <c r="IL259" s="161"/>
      <c r="IM259" s="161"/>
      <c r="IN259" s="161"/>
      <c r="IO259" s="161"/>
      <c r="IP259" s="161"/>
      <c r="IQ259" s="161"/>
      <c r="IR259" s="161"/>
    </row>
    <row r="260" spans="1:252" s="163" customFormat="1" x14ac:dyDescent="0.2">
      <c r="A260" s="592" t="s">
        <v>289</v>
      </c>
      <c r="B260" s="123">
        <f t="shared" ref="B260:AG260" si="91">SUM(B261:B262)</f>
        <v>0</v>
      </c>
      <c r="C260" s="123">
        <f t="shared" si="91"/>
        <v>0</v>
      </c>
      <c r="D260" s="123">
        <f t="shared" si="91"/>
        <v>0</v>
      </c>
      <c r="E260" s="123">
        <f t="shared" si="91"/>
        <v>0</v>
      </c>
      <c r="F260" s="337">
        <f t="shared" si="91"/>
        <v>0</v>
      </c>
      <c r="G260" s="123">
        <f t="shared" si="91"/>
        <v>0</v>
      </c>
      <c r="H260" s="123">
        <f t="shared" si="91"/>
        <v>0</v>
      </c>
      <c r="I260" s="123">
        <f t="shared" si="91"/>
        <v>0</v>
      </c>
      <c r="J260" s="123">
        <f t="shared" si="91"/>
        <v>0</v>
      </c>
      <c r="K260" s="123">
        <f t="shared" si="91"/>
        <v>0</v>
      </c>
      <c r="L260" s="123">
        <f t="shared" si="91"/>
        <v>0</v>
      </c>
      <c r="M260" s="123">
        <f t="shared" si="91"/>
        <v>0</v>
      </c>
      <c r="N260" s="123">
        <f t="shared" si="91"/>
        <v>0</v>
      </c>
      <c r="O260" s="123">
        <f t="shared" si="91"/>
        <v>0</v>
      </c>
      <c r="P260" s="123">
        <f t="shared" si="91"/>
        <v>0</v>
      </c>
      <c r="Q260" s="123">
        <f t="shared" si="91"/>
        <v>0</v>
      </c>
      <c r="R260" s="123">
        <f t="shared" si="91"/>
        <v>0</v>
      </c>
      <c r="S260" s="123">
        <f t="shared" si="91"/>
        <v>0</v>
      </c>
      <c r="T260" s="123">
        <f t="shared" si="91"/>
        <v>0</v>
      </c>
      <c r="U260" s="123">
        <f t="shared" si="91"/>
        <v>0</v>
      </c>
      <c r="V260" s="123">
        <f t="shared" si="91"/>
        <v>0</v>
      </c>
      <c r="W260" s="123">
        <f t="shared" si="91"/>
        <v>0</v>
      </c>
      <c r="X260" s="123">
        <f t="shared" si="91"/>
        <v>0</v>
      </c>
      <c r="Y260" s="123">
        <f t="shared" si="91"/>
        <v>0</v>
      </c>
      <c r="Z260" s="123">
        <f t="shared" si="91"/>
        <v>0</v>
      </c>
      <c r="AA260" s="123">
        <f t="shared" si="91"/>
        <v>0</v>
      </c>
      <c r="AB260" s="123">
        <f t="shared" si="91"/>
        <v>0</v>
      </c>
      <c r="AC260" s="123">
        <f t="shared" si="91"/>
        <v>0</v>
      </c>
      <c r="AD260" s="123">
        <f t="shared" si="91"/>
        <v>0</v>
      </c>
      <c r="AE260" s="123">
        <f t="shared" si="91"/>
        <v>0</v>
      </c>
      <c r="AF260" s="123">
        <f t="shared" si="91"/>
        <v>0</v>
      </c>
      <c r="AG260" s="123">
        <f t="shared" si="91"/>
        <v>0</v>
      </c>
      <c r="AH260" s="161"/>
      <c r="AI260" s="161"/>
      <c r="AJ260" s="161"/>
      <c r="AK260" s="161"/>
      <c r="AL260" s="161"/>
      <c r="AM260" s="161"/>
      <c r="AN260" s="161"/>
      <c r="AO260" s="161"/>
      <c r="AP260" s="161"/>
      <c r="AQ260" s="161"/>
      <c r="AR260" s="161"/>
      <c r="AS260" s="161"/>
      <c r="AT260" s="161"/>
      <c r="AU260" s="161"/>
      <c r="AV260" s="161"/>
      <c r="AW260" s="161"/>
      <c r="AX260" s="161"/>
      <c r="AY260" s="161"/>
      <c r="AZ260" s="161"/>
      <c r="BA260" s="161"/>
      <c r="BB260" s="161"/>
      <c r="BC260" s="161"/>
      <c r="BD260" s="161"/>
      <c r="BE260" s="161"/>
      <c r="BF260" s="161"/>
      <c r="BG260" s="161"/>
      <c r="BH260" s="161"/>
      <c r="BI260" s="161"/>
      <c r="BJ260" s="161"/>
      <c r="BK260" s="161"/>
      <c r="BL260" s="161"/>
      <c r="BM260" s="161"/>
      <c r="BN260" s="161"/>
      <c r="BO260" s="161"/>
      <c r="BP260" s="161"/>
      <c r="BQ260" s="161"/>
      <c r="BR260" s="161"/>
      <c r="BS260" s="161"/>
      <c r="BT260" s="161"/>
      <c r="BU260" s="161"/>
      <c r="BV260" s="161"/>
      <c r="BW260" s="161"/>
      <c r="BX260" s="161"/>
      <c r="BY260" s="161"/>
      <c r="BZ260" s="161"/>
      <c r="CA260" s="161"/>
      <c r="CB260" s="161"/>
      <c r="CC260" s="161"/>
      <c r="CD260" s="161"/>
      <c r="CE260" s="161"/>
      <c r="CF260" s="161"/>
      <c r="CG260" s="161"/>
      <c r="CH260" s="161"/>
      <c r="CI260" s="161"/>
      <c r="CJ260" s="161"/>
      <c r="CK260" s="161"/>
      <c r="CL260" s="161"/>
      <c r="CM260" s="161"/>
      <c r="CN260" s="161"/>
      <c r="CO260" s="161"/>
      <c r="CP260" s="161"/>
      <c r="CQ260" s="161"/>
      <c r="CR260" s="161"/>
      <c r="CS260" s="161"/>
      <c r="CT260" s="161"/>
      <c r="CU260" s="161"/>
      <c r="CV260" s="161"/>
      <c r="CW260" s="161"/>
      <c r="CX260" s="161"/>
      <c r="CY260" s="161"/>
      <c r="CZ260" s="161"/>
      <c r="DA260" s="161"/>
      <c r="DB260" s="161"/>
      <c r="DC260" s="161"/>
      <c r="DD260" s="161"/>
      <c r="DE260" s="161"/>
      <c r="DF260" s="161"/>
      <c r="DG260" s="161"/>
      <c r="DH260" s="161"/>
      <c r="DI260" s="161"/>
      <c r="DJ260" s="161"/>
      <c r="DK260" s="161"/>
      <c r="DL260" s="161"/>
      <c r="DM260" s="161"/>
      <c r="DN260" s="161"/>
      <c r="DO260" s="161"/>
      <c r="DP260" s="161"/>
      <c r="DQ260" s="161"/>
      <c r="DR260" s="161"/>
      <c r="DS260" s="161"/>
      <c r="DT260" s="161"/>
      <c r="DU260" s="161"/>
      <c r="DV260" s="161"/>
      <c r="DW260" s="161"/>
      <c r="DX260" s="161"/>
      <c r="DY260" s="161"/>
      <c r="DZ260" s="161"/>
      <c r="EA260" s="161"/>
      <c r="EB260" s="161"/>
      <c r="EC260" s="161"/>
      <c r="ED260" s="161"/>
      <c r="EE260" s="161"/>
      <c r="EF260" s="161"/>
      <c r="EG260" s="161"/>
      <c r="EH260" s="161"/>
      <c r="EI260" s="161"/>
      <c r="EJ260" s="161"/>
      <c r="EK260" s="161"/>
      <c r="EL260" s="161"/>
      <c r="EM260" s="161"/>
      <c r="EN260" s="161"/>
      <c r="EO260" s="161"/>
      <c r="EP260" s="161"/>
      <c r="EQ260" s="161"/>
      <c r="ER260" s="161"/>
      <c r="ES260" s="161"/>
      <c r="ET260" s="161"/>
      <c r="EU260" s="161"/>
      <c r="EV260" s="161"/>
      <c r="EW260" s="161"/>
      <c r="EX260" s="161"/>
      <c r="EY260" s="161"/>
      <c r="EZ260" s="161"/>
      <c r="FA260" s="161"/>
      <c r="FB260" s="161"/>
      <c r="FC260" s="161"/>
      <c r="FD260" s="161"/>
      <c r="FE260" s="161"/>
      <c r="FF260" s="161"/>
      <c r="FG260" s="161"/>
      <c r="FH260" s="161"/>
      <c r="FI260" s="161"/>
      <c r="FJ260" s="161"/>
      <c r="FK260" s="161"/>
      <c r="FL260" s="161"/>
      <c r="FM260" s="161"/>
      <c r="FN260" s="161"/>
      <c r="FO260" s="161"/>
      <c r="FP260" s="161"/>
      <c r="FQ260" s="161"/>
      <c r="FR260" s="161"/>
      <c r="FS260" s="161"/>
      <c r="FT260" s="161"/>
      <c r="FU260" s="161"/>
      <c r="FV260" s="161"/>
      <c r="FW260" s="161"/>
      <c r="FX260" s="161"/>
      <c r="FY260" s="161"/>
      <c r="FZ260" s="161"/>
      <c r="GA260" s="161"/>
      <c r="GB260" s="161"/>
      <c r="GC260" s="161"/>
      <c r="GD260" s="161"/>
      <c r="GE260" s="161"/>
      <c r="GF260" s="161"/>
      <c r="GG260" s="161"/>
      <c r="GH260" s="161"/>
      <c r="GI260" s="161"/>
      <c r="GJ260" s="161"/>
      <c r="GK260" s="161"/>
      <c r="GL260" s="161"/>
      <c r="GM260" s="161"/>
      <c r="GN260" s="161"/>
      <c r="GO260" s="161"/>
      <c r="GP260" s="161"/>
      <c r="GQ260" s="161"/>
      <c r="GR260" s="161"/>
      <c r="GS260" s="161"/>
      <c r="GT260" s="161"/>
      <c r="GU260" s="161"/>
      <c r="GV260" s="161"/>
      <c r="GW260" s="161"/>
      <c r="GX260" s="161"/>
      <c r="GY260" s="161"/>
      <c r="GZ260" s="161"/>
      <c r="HA260" s="161"/>
      <c r="HB260" s="161"/>
      <c r="HC260" s="161"/>
      <c r="HD260" s="161"/>
      <c r="HE260" s="161"/>
      <c r="HF260" s="161"/>
      <c r="HG260" s="161"/>
      <c r="HH260" s="161"/>
      <c r="HI260" s="161"/>
      <c r="HJ260" s="161"/>
      <c r="HK260" s="161"/>
      <c r="HL260" s="161"/>
      <c r="HM260" s="161"/>
      <c r="HN260" s="161"/>
      <c r="HO260" s="161"/>
      <c r="HP260" s="161"/>
      <c r="HQ260" s="161"/>
      <c r="HR260" s="161"/>
      <c r="HS260" s="161"/>
      <c r="HT260" s="161"/>
      <c r="HU260" s="161"/>
      <c r="HV260" s="161"/>
      <c r="HW260" s="161"/>
      <c r="HX260" s="161"/>
      <c r="HY260" s="161"/>
      <c r="HZ260" s="161"/>
      <c r="IA260" s="161"/>
      <c r="IB260" s="161"/>
      <c r="IC260" s="161"/>
      <c r="ID260" s="161"/>
      <c r="IE260" s="161"/>
      <c r="IF260" s="161"/>
      <c r="IG260" s="161"/>
      <c r="IH260" s="161"/>
      <c r="II260" s="161"/>
      <c r="IJ260" s="161"/>
      <c r="IK260" s="161"/>
      <c r="IL260" s="161"/>
      <c r="IM260" s="161"/>
      <c r="IN260" s="161"/>
      <c r="IO260" s="161"/>
      <c r="IP260" s="161"/>
      <c r="IQ260" s="161"/>
      <c r="IR260" s="161"/>
    </row>
    <row r="261" spans="1:252" s="163" customFormat="1" x14ac:dyDescent="0.2">
      <c r="A261" s="581" t="s">
        <v>273</v>
      </c>
      <c r="B261" s="160">
        <f>B259*B258</f>
        <v>0</v>
      </c>
      <c r="C261" s="160">
        <f>B258*B259+C259*B258</f>
        <v>0</v>
      </c>
      <c r="D261" s="160">
        <f>C263*B258+D259*B258</f>
        <v>0</v>
      </c>
      <c r="E261" s="160">
        <f t="shared" ref="E261:AG261" si="92">D259*$B$258</f>
        <v>0</v>
      </c>
      <c r="F261" s="213">
        <f t="shared" si="92"/>
        <v>0</v>
      </c>
      <c r="G261" s="160">
        <f t="shared" si="92"/>
        <v>0</v>
      </c>
      <c r="H261" s="160">
        <f t="shared" si="92"/>
        <v>0</v>
      </c>
      <c r="I261" s="160">
        <f t="shared" si="92"/>
        <v>0</v>
      </c>
      <c r="J261" s="160">
        <f t="shared" si="92"/>
        <v>0</v>
      </c>
      <c r="K261" s="160">
        <f t="shared" si="92"/>
        <v>0</v>
      </c>
      <c r="L261" s="160">
        <f t="shared" si="92"/>
        <v>0</v>
      </c>
      <c r="M261" s="160">
        <f t="shared" si="92"/>
        <v>0</v>
      </c>
      <c r="N261" s="160">
        <f t="shared" si="92"/>
        <v>0</v>
      </c>
      <c r="O261" s="160">
        <f t="shared" si="92"/>
        <v>0</v>
      </c>
      <c r="P261" s="160">
        <f t="shared" si="92"/>
        <v>0</v>
      </c>
      <c r="Q261" s="160">
        <f t="shared" si="92"/>
        <v>0</v>
      </c>
      <c r="R261" s="160">
        <f t="shared" si="92"/>
        <v>0</v>
      </c>
      <c r="S261" s="160">
        <f t="shared" si="92"/>
        <v>0</v>
      </c>
      <c r="T261" s="160">
        <f t="shared" si="92"/>
        <v>0</v>
      </c>
      <c r="U261" s="160">
        <f t="shared" si="92"/>
        <v>0</v>
      </c>
      <c r="V261" s="160">
        <f t="shared" si="92"/>
        <v>0</v>
      </c>
      <c r="W261" s="160">
        <f t="shared" si="92"/>
        <v>0</v>
      </c>
      <c r="X261" s="160">
        <f t="shared" si="92"/>
        <v>0</v>
      </c>
      <c r="Y261" s="160">
        <f t="shared" si="92"/>
        <v>0</v>
      </c>
      <c r="Z261" s="160">
        <f t="shared" si="92"/>
        <v>0</v>
      </c>
      <c r="AA261" s="160">
        <f t="shared" si="92"/>
        <v>0</v>
      </c>
      <c r="AB261" s="160">
        <f t="shared" si="92"/>
        <v>0</v>
      </c>
      <c r="AC261" s="160">
        <f t="shared" si="92"/>
        <v>0</v>
      </c>
      <c r="AD261" s="160">
        <f t="shared" si="92"/>
        <v>0</v>
      </c>
      <c r="AE261" s="160">
        <f t="shared" si="92"/>
        <v>0</v>
      </c>
      <c r="AF261" s="160">
        <f t="shared" si="92"/>
        <v>0</v>
      </c>
      <c r="AG261" s="160">
        <f t="shared" si="92"/>
        <v>0</v>
      </c>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c r="BN261" s="161"/>
      <c r="BO261" s="161"/>
      <c r="BP261" s="161"/>
      <c r="BQ261" s="161"/>
      <c r="BR261" s="161"/>
      <c r="BS261" s="161"/>
      <c r="BT261" s="161"/>
      <c r="BU261" s="161"/>
      <c r="BV261" s="161"/>
      <c r="BW261" s="161"/>
      <c r="BX261" s="161"/>
      <c r="BY261" s="161"/>
      <c r="BZ261" s="161"/>
      <c r="CA261" s="161"/>
      <c r="CB261" s="161"/>
      <c r="CC261" s="161"/>
      <c r="CD261" s="161"/>
      <c r="CE261" s="161"/>
      <c r="CF261" s="161"/>
      <c r="CG261" s="161"/>
      <c r="CH261" s="161"/>
      <c r="CI261" s="161"/>
      <c r="CJ261" s="161"/>
      <c r="CK261" s="161"/>
      <c r="CL261" s="161"/>
      <c r="CM261" s="161"/>
      <c r="CN261" s="161"/>
      <c r="CO261" s="161"/>
      <c r="CP261" s="161"/>
      <c r="CQ261" s="161"/>
      <c r="CR261" s="161"/>
      <c r="CS261" s="161"/>
      <c r="CT261" s="161"/>
      <c r="CU261" s="161"/>
      <c r="CV261" s="161"/>
      <c r="CW261" s="161"/>
      <c r="CX261" s="161"/>
      <c r="CY261" s="161"/>
      <c r="CZ261" s="161"/>
      <c r="DA261" s="161"/>
      <c r="DB261" s="161"/>
      <c r="DC261" s="161"/>
      <c r="DD261" s="161"/>
      <c r="DE261" s="161"/>
      <c r="DF261" s="161"/>
      <c r="DG261" s="161"/>
      <c r="DH261" s="161"/>
      <c r="DI261" s="161"/>
      <c r="DJ261" s="161"/>
      <c r="DK261" s="161"/>
      <c r="DL261" s="161"/>
      <c r="DM261" s="161"/>
      <c r="DN261" s="161"/>
      <c r="DO261" s="161"/>
      <c r="DP261" s="161"/>
      <c r="DQ261" s="161"/>
      <c r="DR261" s="161"/>
      <c r="DS261" s="161"/>
      <c r="DT261" s="161"/>
      <c r="DU261" s="161"/>
      <c r="DV261" s="161"/>
      <c r="DW261" s="161"/>
      <c r="DX261" s="161"/>
      <c r="DY261" s="161"/>
      <c r="DZ261" s="161"/>
      <c r="EA261" s="161"/>
      <c r="EB261" s="161"/>
      <c r="EC261" s="161"/>
      <c r="ED261" s="161"/>
      <c r="EE261" s="161"/>
      <c r="EF261" s="161"/>
      <c r="EG261" s="161"/>
      <c r="EH261" s="161"/>
      <c r="EI261" s="161"/>
      <c r="EJ261" s="161"/>
      <c r="EK261" s="161"/>
      <c r="EL261" s="161"/>
      <c r="EM261" s="161"/>
      <c r="EN261" s="161"/>
      <c r="EO261" s="161"/>
      <c r="EP261" s="161"/>
      <c r="EQ261" s="161"/>
      <c r="ER261" s="161"/>
      <c r="ES261" s="161"/>
      <c r="ET261" s="161"/>
      <c r="EU261" s="161"/>
      <c r="EV261" s="161"/>
      <c r="EW261" s="161"/>
      <c r="EX261" s="161"/>
      <c r="EY261" s="161"/>
      <c r="EZ261" s="161"/>
      <c r="FA261" s="161"/>
      <c r="FB261" s="161"/>
      <c r="FC261" s="161"/>
      <c r="FD261" s="161"/>
      <c r="FE261" s="161"/>
      <c r="FF261" s="161"/>
      <c r="FG261" s="161"/>
      <c r="FH261" s="161"/>
      <c r="FI261" s="161"/>
      <c r="FJ261" s="161"/>
      <c r="FK261" s="161"/>
      <c r="FL261" s="161"/>
      <c r="FM261" s="161"/>
      <c r="FN261" s="161"/>
      <c r="FO261" s="161"/>
      <c r="FP261" s="161"/>
      <c r="FQ261" s="161"/>
      <c r="FR261" s="161"/>
      <c r="FS261" s="161"/>
      <c r="FT261" s="161"/>
      <c r="FU261" s="161"/>
      <c r="FV261" s="161"/>
      <c r="FW261" s="161"/>
      <c r="FX261" s="161"/>
      <c r="FY261" s="161"/>
      <c r="FZ261" s="161"/>
      <c r="GA261" s="161"/>
      <c r="GB261" s="161"/>
      <c r="GC261" s="161"/>
      <c r="GD261" s="161"/>
      <c r="GE261" s="161"/>
      <c r="GF261" s="161"/>
      <c r="GG261" s="161"/>
      <c r="GH261" s="161"/>
      <c r="GI261" s="161"/>
      <c r="GJ261" s="161"/>
      <c r="GK261" s="161"/>
      <c r="GL261" s="161"/>
      <c r="GM261" s="161"/>
      <c r="GN261" s="161"/>
      <c r="GO261" s="161"/>
      <c r="GP261" s="161"/>
      <c r="GQ261" s="161"/>
      <c r="GR261" s="161"/>
      <c r="GS261" s="161"/>
      <c r="GT261" s="161"/>
      <c r="GU261" s="161"/>
      <c r="GV261" s="161"/>
      <c r="GW261" s="161"/>
      <c r="GX261" s="161"/>
      <c r="GY261" s="161"/>
      <c r="GZ261" s="161"/>
      <c r="HA261" s="161"/>
      <c r="HB261" s="161"/>
      <c r="HC261" s="161"/>
      <c r="HD261" s="161"/>
      <c r="HE261" s="161"/>
      <c r="HF261" s="161"/>
      <c r="HG261" s="161"/>
      <c r="HH261" s="161"/>
      <c r="HI261" s="161"/>
      <c r="HJ261" s="161"/>
      <c r="HK261" s="161"/>
      <c r="HL261" s="161"/>
      <c r="HM261" s="161"/>
      <c r="HN261" s="161"/>
      <c r="HO261" s="161"/>
      <c r="HP261" s="161"/>
      <c r="HQ261" s="161"/>
      <c r="HR261" s="161"/>
      <c r="HS261" s="161"/>
      <c r="HT261" s="161"/>
      <c r="HU261" s="161"/>
      <c r="HV261" s="161"/>
      <c r="HW261" s="161"/>
      <c r="HX261" s="161"/>
      <c r="HY261" s="161"/>
      <c r="HZ261" s="161"/>
      <c r="IA261" s="161"/>
      <c r="IB261" s="161"/>
      <c r="IC261" s="161"/>
      <c r="ID261" s="161"/>
      <c r="IE261" s="161"/>
      <c r="IF261" s="161"/>
      <c r="IG261" s="161"/>
      <c r="IH261" s="161"/>
      <c r="II261" s="161"/>
      <c r="IJ261" s="161"/>
      <c r="IK261" s="161"/>
      <c r="IL261" s="161"/>
      <c r="IM261" s="161"/>
      <c r="IN261" s="161"/>
      <c r="IO261" s="161"/>
      <c r="IP261" s="161"/>
      <c r="IQ261" s="161"/>
      <c r="IR261" s="161"/>
    </row>
    <row r="262" spans="1:252" s="163" customFormat="1" x14ac:dyDescent="0.2">
      <c r="A262" s="581" t="s">
        <v>274</v>
      </c>
      <c r="B262" s="160">
        <v>0</v>
      </c>
      <c r="C262" s="160">
        <v>0</v>
      </c>
      <c r="D262" s="160">
        <v>0</v>
      </c>
      <c r="E262" s="213">
        <f>IF(COUNT($D$262:D262)&gt;'Datu ievade'!$B$93,0,$D$263/'Datu ievade'!$B$93)</f>
        <v>0</v>
      </c>
      <c r="F262" s="213">
        <f>IF(COUNT($D$262:E262)&gt;'Datu ievade'!$B$93,0,$D$263/'Datu ievade'!$B$93)</f>
        <v>0</v>
      </c>
      <c r="G262" s="213">
        <f>IF(COUNT($D$262:F262)&gt;'Datu ievade'!$B$93,0,$D$263/'Datu ievade'!$B$93)</f>
        <v>0</v>
      </c>
      <c r="H262" s="213">
        <f>IF(COUNT($D$262:G262)&gt;'Datu ievade'!$B$93,0,$D$263/'Datu ievade'!$B$93)</f>
        <v>0</v>
      </c>
      <c r="I262" s="213">
        <f>IF(COUNT($D$262:H262)&gt;'Datu ievade'!$B$93,0,$D$263/'Datu ievade'!$B$93)</f>
        <v>0</v>
      </c>
      <c r="J262" s="213">
        <f>IF(COUNT($D$262:I262)&gt;'Datu ievade'!$B$93,0,$D$263/'Datu ievade'!$B$93)</f>
        <v>0</v>
      </c>
      <c r="K262" s="213">
        <f>IF(COUNT($D$262:J262)&gt;'Datu ievade'!$B$93,0,$D$263/'Datu ievade'!$B$93)</f>
        <v>0</v>
      </c>
      <c r="L262" s="213">
        <f>IF(COUNT($D$262:K262)&gt;'Datu ievade'!$B$93,0,$D$263/'Datu ievade'!$B$93)</f>
        <v>0</v>
      </c>
      <c r="M262" s="213">
        <f>IF(COUNT($D$262:L262)&gt;'Datu ievade'!$B$93,0,$D$263/'Datu ievade'!$B$93)</f>
        <v>0</v>
      </c>
      <c r="N262" s="213">
        <f>IF(COUNT($D$262:M262)&gt;'Datu ievade'!$B$93,0,$D$263/'Datu ievade'!$B$93)</f>
        <v>0</v>
      </c>
      <c r="O262" s="213">
        <f>IF(COUNT($D$262:N262)&gt;'Datu ievade'!$B$93,0,$D$263/'Datu ievade'!$B$93)</f>
        <v>0</v>
      </c>
      <c r="P262" s="213">
        <f>IF(COUNT($D$262:O262)&gt;'Datu ievade'!$B$93,0,$D$263/'Datu ievade'!$B$93)</f>
        <v>0</v>
      </c>
      <c r="Q262" s="213">
        <f>IF(COUNT($D$262:P262)&gt;'Datu ievade'!$B$93,0,$D$263/'Datu ievade'!$B$93)</f>
        <v>0</v>
      </c>
      <c r="R262" s="213">
        <f>IF(COUNT($D$262:Q262)&gt;'Datu ievade'!$B$93,0,$D$263/'Datu ievade'!$B$93)</f>
        <v>0</v>
      </c>
      <c r="S262" s="213">
        <f>IF(COUNT($D$262:R262)&gt;'Datu ievade'!$B$93,0,$D$263/'Datu ievade'!$B$93)</f>
        <v>0</v>
      </c>
      <c r="T262" s="213">
        <f>IF(COUNT($D$262:S262)&gt;'Datu ievade'!$B$93,0,$D$263/'Datu ievade'!$B$93)</f>
        <v>0</v>
      </c>
      <c r="U262" s="213">
        <f>IF(COUNT($D$262:T262)&gt;'Datu ievade'!$B$93,0,$D$263/'Datu ievade'!$B$93)</f>
        <v>0</v>
      </c>
      <c r="V262" s="213">
        <f>IF(COUNT($D$262:U262)&gt;'Datu ievade'!$B$93,0,$D$263/'Datu ievade'!$B$93)</f>
        <v>0</v>
      </c>
      <c r="W262" s="213">
        <f>IF(COUNT($D$262:V262)&gt;'Datu ievade'!$B$93,0,$D$263/'Datu ievade'!$B$93)</f>
        <v>0</v>
      </c>
      <c r="X262" s="213">
        <f>IF(COUNT($D$262:W262)&gt;'Datu ievade'!$B$93,0,$D$263/'Datu ievade'!$B$93)</f>
        <v>0</v>
      </c>
      <c r="Y262" s="213">
        <f>IF(COUNT($D$262:X262)&gt;'Datu ievade'!$B$93,0,$D$263/'Datu ievade'!$B$93)</f>
        <v>0</v>
      </c>
      <c r="Z262" s="213">
        <f>IF(COUNT($D$262:Y262)&gt;'Datu ievade'!$B$93,0,$D$263/'Datu ievade'!$B$93)</f>
        <v>0</v>
      </c>
      <c r="AA262" s="213">
        <f>IF(COUNT($D$262:Z262)&gt;'Datu ievade'!$B$93,0,$D$263/'Datu ievade'!$B$93)</f>
        <v>0</v>
      </c>
      <c r="AB262" s="213">
        <f>IF(COUNT($D$262:AA262)&gt;'Datu ievade'!$B$93,0,$D$263/'Datu ievade'!$B$93)</f>
        <v>0</v>
      </c>
      <c r="AC262" s="213">
        <f>IF(COUNT($D$262:AB262)&gt;'Datu ievade'!$B$93,0,$D$263/'Datu ievade'!$B$93)</f>
        <v>0</v>
      </c>
      <c r="AD262" s="213">
        <f>IF(COUNT($D$262:AC262)&gt;'Datu ievade'!$B$93,0,$D$263/'Datu ievade'!$B$93)</f>
        <v>0</v>
      </c>
      <c r="AE262" s="213">
        <f>IF(COUNT($D$262:AD262)&gt;'Datu ievade'!$B$93,0,$D$263/'Datu ievade'!$B$93)</f>
        <v>0</v>
      </c>
      <c r="AF262" s="213">
        <f>IF(COUNT($D$262:AE262)&gt;'Datu ievade'!$B$93,0,$D$263/'Datu ievade'!$B$93)</f>
        <v>0</v>
      </c>
      <c r="AG262" s="213">
        <f>IF(COUNT($D$262:AF262)&gt;'Datu ievade'!$B$93,0,$D$263/'Datu ievade'!$B$93)</f>
        <v>0</v>
      </c>
      <c r="AH262" s="161"/>
      <c r="AI262" s="161"/>
      <c r="AJ262" s="161"/>
      <c r="AK262" s="161"/>
      <c r="AL262" s="161"/>
      <c r="AM262" s="161"/>
      <c r="AN262" s="161"/>
      <c r="AO262" s="161"/>
      <c r="AP262" s="161"/>
      <c r="AQ262" s="161"/>
      <c r="AR262" s="161"/>
      <c r="AS262" s="161"/>
      <c r="AT262" s="161"/>
      <c r="AU262" s="161"/>
      <c r="AV262" s="161"/>
      <c r="AW262" s="161"/>
      <c r="AX262" s="161"/>
      <c r="AY262" s="161"/>
      <c r="AZ262" s="161"/>
      <c r="BA262" s="161"/>
      <c r="BB262" s="161"/>
      <c r="BC262" s="161"/>
      <c r="BD262" s="161"/>
      <c r="BE262" s="161"/>
      <c r="BF262" s="161"/>
      <c r="BG262" s="161"/>
      <c r="BH262" s="161"/>
      <c r="BI262" s="161"/>
      <c r="BJ262" s="161"/>
      <c r="BK262" s="161"/>
      <c r="BL262" s="161"/>
      <c r="BM262" s="161"/>
      <c r="BN262" s="161"/>
      <c r="BO262" s="161"/>
      <c r="BP262" s="161"/>
      <c r="BQ262" s="161"/>
      <c r="BR262" s="161"/>
      <c r="BS262" s="161"/>
      <c r="BT262" s="161"/>
      <c r="BU262" s="161"/>
      <c r="BV262" s="161"/>
      <c r="BW262" s="161"/>
      <c r="BX262" s="161"/>
      <c r="BY262" s="161"/>
      <c r="BZ262" s="161"/>
      <c r="CA262" s="161"/>
      <c r="CB262" s="161"/>
      <c r="CC262" s="161"/>
      <c r="CD262" s="161"/>
      <c r="CE262" s="161"/>
      <c r="CF262" s="161"/>
      <c r="CG262" s="161"/>
      <c r="CH262" s="161"/>
      <c r="CI262" s="161"/>
      <c r="CJ262" s="161"/>
      <c r="CK262" s="161"/>
      <c r="CL262" s="161"/>
      <c r="CM262" s="161"/>
      <c r="CN262" s="161"/>
      <c r="CO262" s="161"/>
      <c r="CP262" s="161"/>
      <c r="CQ262" s="161"/>
      <c r="CR262" s="161"/>
      <c r="CS262" s="161"/>
      <c r="CT262" s="161"/>
      <c r="CU262" s="161"/>
      <c r="CV262" s="161"/>
      <c r="CW262" s="161"/>
      <c r="CX262" s="161"/>
      <c r="CY262" s="161"/>
      <c r="CZ262" s="161"/>
      <c r="DA262" s="161"/>
      <c r="DB262" s="161"/>
      <c r="DC262" s="161"/>
      <c r="DD262" s="161"/>
      <c r="DE262" s="161"/>
      <c r="DF262" s="161"/>
      <c r="DG262" s="161"/>
      <c r="DH262" s="161"/>
      <c r="DI262" s="161"/>
      <c r="DJ262" s="161"/>
      <c r="DK262" s="161"/>
      <c r="DL262" s="161"/>
      <c r="DM262" s="161"/>
      <c r="DN262" s="161"/>
      <c r="DO262" s="161"/>
      <c r="DP262" s="161"/>
      <c r="DQ262" s="161"/>
      <c r="DR262" s="161"/>
      <c r="DS262" s="161"/>
      <c r="DT262" s="161"/>
      <c r="DU262" s="161"/>
      <c r="DV262" s="161"/>
      <c r="DW262" s="161"/>
      <c r="DX262" s="161"/>
      <c r="DY262" s="161"/>
      <c r="DZ262" s="161"/>
      <c r="EA262" s="161"/>
      <c r="EB262" s="161"/>
      <c r="EC262" s="161"/>
      <c r="ED262" s="161"/>
      <c r="EE262" s="161"/>
      <c r="EF262" s="161"/>
      <c r="EG262" s="161"/>
      <c r="EH262" s="161"/>
      <c r="EI262" s="161"/>
      <c r="EJ262" s="161"/>
      <c r="EK262" s="161"/>
      <c r="EL262" s="161"/>
      <c r="EM262" s="161"/>
      <c r="EN262" s="161"/>
      <c r="EO262" s="161"/>
      <c r="EP262" s="161"/>
      <c r="EQ262" s="161"/>
      <c r="ER262" s="161"/>
      <c r="ES262" s="161"/>
      <c r="ET262" s="161"/>
      <c r="EU262" s="161"/>
      <c r="EV262" s="161"/>
      <c r="EW262" s="161"/>
      <c r="EX262" s="161"/>
      <c r="EY262" s="161"/>
      <c r="EZ262" s="161"/>
      <c r="FA262" s="161"/>
      <c r="FB262" s="161"/>
      <c r="FC262" s="161"/>
      <c r="FD262" s="161"/>
      <c r="FE262" s="161"/>
      <c r="FF262" s="161"/>
      <c r="FG262" s="161"/>
      <c r="FH262" s="161"/>
      <c r="FI262" s="161"/>
      <c r="FJ262" s="161"/>
      <c r="FK262" s="161"/>
      <c r="FL262" s="161"/>
      <c r="FM262" s="161"/>
      <c r="FN262" s="161"/>
      <c r="FO262" s="161"/>
      <c r="FP262" s="161"/>
      <c r="FQ262" s="161"/>
      <c r="FR262" s="161"/>
      <c r="FS262" s="161"/>
      <c r="FT262" s="161"/>
      <c r="FU262" s="161"/>
      <c r="FV262" s="161"/>
      <c r="FW262" s="161"/>
      <c r="FX262" s="161"/>
      <c r="FY262" s="161"/>
      <c r="FZ262" s="161"/>
      <c r="GA262" s="161"/>
      <c r="GB262" s="161"/>
      <c r="GC262" s="161"/>
      <c r="GD262" s="161"/>
      <c r="GE262" s="161"/>
      <c r="GF262" s="161"/>
      <c r="GG262" s="161"/>
      <c r="GH262" s="161"/>
      <c r="GI262" s="161"/>
      <c r="GJ262" s="161"/>
      <c r="GK262" s="161"/>
      <c r="GL262" s="161"/>
      <c r="GM262" s="161"/>
      <c r="GN262" s="161"/>
      <c r="GO262" s="161"/>
      <c r="GP262" s="161"/>
      <c r="GQ262" s="161"/>
      <c r="GR262" s="161"/>
      <c r="GS262" s="161"/>
      <c r="GT262" s="161"/>
      <c r="GU262" s="161"/>
      <c r="GV262" s="161"/>
      <c r="GW262" s="161"/>
      <c r="GX262" s="161"/>
      <c r="GY262" s="161"/>
      <c r="GZ262" s="161"/>
      <c r="HA262" s="161"/>
      <c r="HB262" s="161"/>
      <c r="HC262" s="161"/>
      <c r="HD262" s="161"/>
      <c r="HE262" s="161"/>
      <c r="HF262" s="161"/>
      <c r="HG262" s="161"/>
      <c r="HH262" s="161"/>
      <c r="HI262" s="161"/>
      <c r="HJ262" s="161"/>
      <c r="HK262" s="161"/>
      <c r="HL262" s="161"/>
      <c r="HM262" s="161"/>
      <c r="HN262" s="161"/>
      <c r="HO262" s="161"/>
      <c r="HP262" s="161"/>
      <c r="HQ262" s="161"/>
      <c r="HR262" s="161"/>
      <c r="HS262" s="161"/>
      <c r="HT262" s="161"/>
      <c r="HU262" s="161"/>
      <c r="HV262" s="161"/>
      <c r="HW262" s="161"/>
      <c r="HX262" s="161"/>
      <c r="HY262" s="161"/>
      <c r="HZ262" s="161"/>
      <c r="IA262" s="161"/>
      <c r="IB262" s="161"/>
      <c r="IC262" s="161"/>
      <c r="ID262" s="161"/>
      <c r="IE262" s="161"/>
      <c r="IF262" s="161"/>
      <c r="IG262" s="161"/>
      <c r="IH262" s="161"/>
      <c r="II262" s="161"/>
      <c r="IJ262" s="161"/>
      <c r="IK262" s="161"/>
      <c r="IL262" s="161"/>
      <c r="IM262" s="161"/>
      <c r="IN262" s="161"/>
      <c r="IO262" s="161"/>
      <c r="IP262" s="161"/>
      <c r="IQ262" s="161"/>
      <c r="IR262" s="161"/>
    </row>
    <row r="263" spans="1:252" s="163" customFormat="1" x14ac:dyDescent="0.2">
      <c r="A263" s="592" t="s">
        <v>290</v>
      </c>
      <c r="B263" s="123">
        <f>B259</f>
        <v>0</v>
      </c>
      <c r="C263" s="123">
        <f t="shared" ref="C263:AG263" si="93">(B263+C259)-C262</f>
        <v>0</v>
      </c>
      <c r="D263" s="123">
        <f t="shared" si="93"/>
        <v>0</v>
      </c>
      <c r="E263" s="123">
        <f t="shared" si="93"/>
        <v>0</v>
      </c>
      <c r="F263" s="337">
        <f t="shared" si="93"/>
        <v>0</v>
      </c>
      <c r="G263" s="123">
        <f t="shared" si="93"/>
        <v>0</v>
      </c>
      <c r="H263" s="123">
        <f t="shared" si="93"/>
        <v>0</v>
      </c>
      <c r="I263" s="123">
        <f t="shared" si="93"/>
        <v>0</v>
      </c>
      <c r="J263" s="123">
        <f t="shared" si="93"/>
        <v>0</v>
      </c>
      <c r="K263" s="123">
        <f t="shared" si="93"/>
        <v>0</v>
      </c>
      <c r="L263" s="123">
        <f t="shared" si="93"/>
        <v>0</v>
      </c>
      <c r="M263" s="123">
        <f t="shared" si="93"/>
        <v>0</v>
      </c>
      <c r="N263" s="123">
        <f t="shared" si="93"/>
        <v>0</v>
      </c>
      <c r="O263" s="123">
        <f t="shared" si="93"/>
        <v>0</v>
      </c>
      <c r="P263" s="123">
        <f t="shared" si="93"/>
        <v>0</v>
      </c>
      <c r="Q263" s="123">
        <f t="shared" si="93"/>
        <v>0</v>
      </c>
      <c r="R263" s="123">
        <f t="shared" si="93"/>
        <v>0</v>
      </c>
      <c r="S263" s="123">
        <f t="shared" si="93"/>
        <v>0</v>
      </c>
      <c r="T263" s="123">
        <f t="shared" si="93"/>
        <v>0</v>
      </c>
      <c r="U263" s="123">
        <f t="shared" si="93"/>
        <v>0</v>
      </c>
      <c r="V263" s="123">
        <f t="shared" si="93"/>
        <v>0</v>
      </c>
      <c r="W263" s="123">
        <f t="shared" si="93"/>
        <v>0</v>
      </c>
      <c r="X263" s="123">
        <f t="shared" si="93"/>
        <v>0</v>
      </c>
      <c r="Y263" s="123">
        <f t="shared" si="93"/>
        <v>0</v>
      </c>
      <c r="Z263" s="123">
        <f t="shared" si="93"/>
        <v>0</v>
      </c>
      <c r="AA263" s="123">
        <f t="shared" si="93"/>
        <v>0</v>
      </c>
      <c r="AB263" s="123">
        <f t="shared" si="93"/>
        <v>0</v>
      </c>
      <c r="AC263" s="123">
        <f t="shared" si="93"/>
        <v>0</v>
      </c>
      <c r="AD263" s="123">
        <f t="shared" si="93"/>
        <v>0</v>
      </c>
      <c r="AE263" s="123">
        <f t="shared" si="93"/>
        <v>0</v>
      </c>
      <c r="AF263" s="123">
        <f t="shared" si="93"/>
        <v>0</v>
      </c>
      <c r="AG263" s="123">
        <f t="shared" si="93"/>
        <v>0</v>
      </c>
      <c r="AH263" s="161"/>
      <c r="AI263" s="161"/>
      <c r="AJ263" s="161"/>
      <c r="AK263" s="161"/>
      <c r="AL263" s="161"/>
      <c r="AM263" s="161"/>
      <c r="AN263" s="161"/>
      <c r="AO263" s="161"/>
      <c r="AP263" s="161"/>
      <c r="AQ263" s="161"/>
      <c r="AR263" s="161"/>
      <c r="AS263" s="161"/>
      <c r="AT263" s="161"/>
      <c r="AU263" s="161"/>
      <c r="AV263" s="161"/>
      <c r="AW263" s="161"/>
      <c r="AX263" s="161"/>
      <c r="AY263" s="161"/>
      <c r="AZ263" s="161"/>
      <c r="BA263" s="161"/>
      <c r="BB263" s="161"/>
      <c r="BC263" s="161"/>
      <c r="BD263" s="161"/>
      <c r="BE263" s="161"/>
      <c r="BF263" s="161"/>
      <c r="BG263" s="161"/>
      <c r="BH263" s="161"/>
      <c r="BI263" s="161"/>
      <c r="BJ263" s="161"/>
      <c r="BK263" s="161"/>
      <c r="BL263" s="161"/>
      <c r="BM263" s="161"/>
      <c r="BN263" s="161"/>
      <c r="BO263" s="161"/>
      <c r="BP263" s="161"/>
      <c r="BQ263" s="161"/>
      <c r="BR263" s="161"/>
      <c r="BS263" s="161"/>
      <c r="BT263" s="161"/>
      <c r="BU263" s="161"/>
      <c r="BV263" s="161"/>
      <c r="BW263" s="161"/>
      <c r="BX263" s="161"/>
      <c r="BY263" s="161"/>
      <c r="BZ263" s="161"/>
      <c r="CA263" s="161"/>
      <c r="CB263" s="161"/>
      <c r="CC263" s="161"/>
      <c r="CD263" s="161"/>
      <c r="CE263" s="161"/>
      <c r="CF263" s="161"/>
      <c r="CG263" s="161"/>
      <c r="CH263" s="161"/>
      <c r="CI263" s="161"/>
      <c r="CJ263" s="161"/>
      <c r="CK263" s="161"/>
      <c r="CL263" s="161"/>
      <c r="CM263" s="161"/>
      <c r="CN263" s="161"/>
      <c r="CO263" s="161"/>
      <c r="CP263" s="161"/>
      <c r="CQ263" s="161"/>
      <c r="CR263" s="161"/>
      <c r="CS263" s="161"/>
      <c r="CT263" s="161"/>
      <c r="CU263" s="161"/>
      <c r="CV263" s="161"/>
      <c r="CW263" s="161"/>
      <c r="CX263" s="161"/>
      <c r="CY263" s="161"/>
      <c r="CZ263" s="161"/>
      <c r="DA263" s="161"/>
      <c r="DB263" s="161"/>
      <c r="DC263" s="161"/>
      <c r="DD263" s="161"/>
      <c r="DE263" s="161"/>
      <c r="DF263" s="161"/>
      <c r="DG263" s="161"/>
      <c r="DH263" s="161"/>
      <c r="DI263" s="161"/>
      <c r="DJ263" s="161"/>
      <c r="DK263" s="161"/>
      <c r="DL263" s="161"/>
      <c r="DM263" s="161"/>
      <c r="DN263" s="161"/>
      <c r="DO263" s="161"/>
      <c r="DP263" s="161"/>
      <c r="DQ263" s="161"/>
      <c r="DR263" s="161"/>
      <c r="DS263" s="161"/>
      <c r="DT263" s="161"/>
      <c r="DU263" s="161"/>
      <c r="DV263" s="161"/>
      <c r="DW263" s="161"/>
      <c r="DX263" s="161"/>
      <c r="DY263" s="161"/>
      <c r="DZ263" s="161"/>
      <c r="EA263" s="161"/>
      <c r="EB263" s="161"/>
      <c r="EC263" s="161"/>
      <c r="ED263" s="161"/>
      <c r="EE263" s="161"/>
      <c r="EF263" s="161"/>
      <c r="EG263" s="161"/>
      <c r="EH263" s="161"/>
      <c r="EI263" s="161"/>
      <c r="EJ263" s="161"/>
      <c r="EK263" s="161"/>
      <c r="EL263" s="161"/>
      <c r="EM263" s="161"/>
      <c r="EN263" s="161"/>
      <c r="EO263" s="161"/>
      <c r="EP263" s="161"/>
      <c r="EQ263" s="161"/>
      <c r="ER263" s="161"/>
      <c r="ES263" s="161"/>
      <c r="ET263" s="161"/>
      <c r="EU263" s="161"/>
      <c r="EV263" s="161"/>
      <c r="EW263" s="161"/>
      <c r="EX263" s="161"/>
      <c r="EY263" s="161"/>
      <c r="EZ263" s="161"/>
      <c r="FA263" s="161"/>
      <c r="FB263" s="161"/>
      <c r="FC263" s="161"/>
      <c r="FD263" s="161"/>
      <c r="FE263" s="161"/>
      <c r="FF263" s="161"/>
      <c r="FG263" s="161"/>
      <c r="FH263" s="161"/>
      <c r="FI263" s="161"/>
      <c r="FJ263" s="161"/>
      <c r="FK263" s="161"/>
      <c r="FL263" s="161"/>
      <c r="FM263" s="161"/>
      <c r="FN263" s="161"/>
      <c r="FO263" s="161"/>
      <c r="FP263" s="161"/>
      <c r="FQ263" s="161"/>
      <c r="FR263" s="161"/>
      <c r="FS263" s="161"/>
      <c r="FT263" s="161"/>
      <c r="FU263" s="161"/>
      <c r="FV263" s="161"/>
      <c r="FW263" s="161"/>
      <c r="FX263" s="161"/>
      <c r="FY263" s="161"/>
      <c r="FZ263" s="161"/>
      <c r="GA263" s="161"/>
      <c r="GB263" s="161"/>
      <c r="GC263" s="161"/>
      <c r="GD263" s="161"/>
      <c r="GE263" s="161"/>
      <c r="GF263" s="161"/>
      <c r="GG263" s="161"/>
      <c r="GH263" s="161"/>
      <c r="GI263" s="161"/>
      <c r="GJ263" s="161"/>
      <c r="GK263" s="161"/>
      <c r="GL263" s="161"/>
      <c r="GM263" s="161"/>
      <c r="GN263" s="161"/>
      <c r="GO263" s="161"/>
      <c r="GP263" s="161"/>
      <c r="GQ263" s="161"/>
      <c r="GR263" s="161"/>
      <c r="GS263" s="161"/>
      <c r="GT263" s="161"/>
      <c r="GU263" s="161"/>
      <c r="GV263" s="161"/>
      <c r="GW263" s="161"/>
      <c r="GX263" s="161"/>
      <c r="GY263" s="161"/>
      <c r="GZ263" s="161"/>
      <c r="HA263" s="161"/>
      <c r="HB263" s="161"/>
      <c r="HC263" s="161"/>
      <c r="HD263" s="161"/>
      <c r="HE263" s="161"/>
      <c r="HF263" s="161"/>
      <c r="HG263" s="161"/>
      <c r="HH263" s="161"/>
      <c r="HI263" s="161"/>
      <c r="HJ263" s="161"/>
      <c r="HK263" s="161"/>
      <c r="HL263" s="161"/>
      <c r="HM263" s="161"/>
      <c r="HN263" s="161"/>
      <c r="HO263" s="161"/>
      <c r="HP263" s="161"/>
      <c r="HQ263" s="161"/>
      <c r="HR263" s="161"/>
      <c r="HS263" s="161"/>
      <c r="HT263" s="161"/>
      <c r="HU263" s="161"/>
      <c r="HV263" s="161"/>
      <c r="HW263" s="161"/>
      <c r="HX263" s="161"/>
      <c r="HY263" s="161"/>
      <c r="HZ263" s="161"/>
      <c r="IA263" s="161"/>
      <c r="IB263" s="161"/>
      <c r="IC263" s="161"/>
      <c r="ID263" s="161"/>
      <c r="IE263" s="161"/>
      <c r="IF263" s="161"/>
      <c r="IG263" s="161"/>
      <c r="IH263" s="161"/>
      <c r="II263" s="161"/>
      <c r="IJ263" s="161"/>
      <c r="IK263" s="161"/>
      <c r="IL263" s="161"/>
      <c r="IM263" s="161"/>
      <c r="IN263" s="161"/>
      <c r="IO263" s="161"/>
      <c r="IP263" s="161"/>
      <c r="IQ263" s="161"/>
      <c r="IR263" s="161"/>
    </row>
    <row r="264" spans="1:252" s="215" customFormat="1" x14ac:dyDescent="0.2">
      <c r="A264" s="323"/>
      <c r="B264" s="214"/>
      <c r="C264" s="214"/>
      <c r="D264" s="214"/>
      <c r="E264" s="214"/>
      <c r="F264" s="214"/>
      <c r="G264" s="214"/>
      <c r="H264" s="21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c r="AG264" s="214"/>
      <c r="AH264" s="214"/>
      <c r="AI264" s="214"/>
      <c r="AJ264" s="214"/>
      <c r="AK264" s="214"/>
      <c r="AL264" s="214"/>
      <c r="AM264" s="214"/>
      <c r="AN264" s="214"/>
      <c r="AO264" s="214"/>
      <c r="AP264" s="214"/>
      <c r="AQ264" s="214"/>
      <c r="AR264" s="214"/>
      <c r="AS264" s="214"/>
      <c r="AT264" s="214"/>
      <c r="AU264" s="214"/>
      <c r="AV264" s="214"/>
      <c r="AW264" s="214"/>
      <c r="AX264" s="214"/>
      <c r="AY264" s="214"/>
      <c r="AZ264" s="214"/>
      <c r="BA264" s="214"/>
      <c r="BB264" s="214"/>
      <c r="BC264" s="214"/>
      <c r="BD264" s="214"/>
      <c r="BE264" s="214"/>
      <c r="BF264" s="214"/>
      <c r="BG264" s="214"/>
      <c r="BH264" s="214"/>
      <c r="BI264" s="214"/>
      <c r="BJ264" s="214"/>
      <c r="BK264" s="214"/>
      <c r="BL264" s="214"/>
      <c r="BM264" s="214"/>
      <c r="BN264" s="214"/>
      <c r="BO264" s="214"/>
      <c r="BP264" s="214"/>
      <c r="BQ264" s="214"/>
      <c r="BR264" s="214"/>
      <c r="BS264" s="214"/>
      <c r="BT264" s="214"/>
      <c r="BU264" s="214"/>
      <c r="BV264" s="214"/>
      <c r="BW264" s="214"/>
      <c r="BX264" s="214"/>
      <c r="BY264" s="214"/>
      <c r="BZ264" s="214"/>
      <c r="CA264" s="214"/>
      <c r="CB264" s="214"/>
      <c r="CC264" s="214"/>
      <c r="CD264" s="214"/>
      <c r="CE264" s="214"/>
      <c r="CF264" s="214"/>
      <c r="CG264" s="214"/>
      <c r="CH264" s="214"/>
      <c r="CI264" s="214"/>
      <c r="CJ264" s="214"/>
      <c r="CK264" s="214"/>
      <c r="CL264" s="214"/>
      <c r="CM264" s="214"/>
      <c r="CN264" s="214"/>
      <c r="CO264" s="214"/>
      <c r="CP264" s="214"/>
      <c r="CQ264" s="214"/>
      <c r="CR264" s="214"/>
      <c r="CS264" s="214"/>
      <c r="CT264" s="214"/>
      <c r="CU264" s="214"/>
      <c r="CV264" s="214"/>
      <c r="CW264" s="214"/>
      <c r="CX264" s="214"/>
      <c r="CY264" s="214"/>
      <c r="CZ264" s="214"/>
      <c r="DA264" s="214"/>
      <c r="DB264" s="214"/>
      <c r="DC264" s="214"/>
      <c r="DD264" s="214"/>
      <c r="DE264" s="214"/>
      <c r="DF264" s="214"/>
      <c r="DG264" s="214"/>
      <c r="DH264" s="214"/>
      <c r="DI264" s="214"/>
      <c r="DJ264" s="214"/>
      <c r="DK264" s="214"/>
      <c r="DL264" s="214"/>
      <c r="DM264" s="214"/>
      <c r="DN264" s="214"/>
      <c r="DO264" s="214"/>
      <c r="DP264" s="214"/>
      <c r="DQ264" s="214"/>
      <c r="DR264" s="214"/>
      <c r="DS264" s="214"/>
      <c r="DT264" s="214"/>
      <c r="DU264" s="214"/>
      <c r="DV264" s="214"/>
      <c r="DW264" s="214"/>
      <c r="DX264" s="214"/>
      <c r="DY264" s="214"/>
      <c r="DZ264" s="214"/>
      <c r="EA264" s="214"/>
      <c r="EB264" s="214"/>
      <c r="EC264" s="214"/>
      <c r="ED264" s="214"/>
      <c r="EE264" s="214"/>
      <c r="EF264" s="214"/>
      <c r="EG264" s="214"/>
      <c r="EH264" s="214"/>
      <c r="EI264" s="214"/>
      <c r="EJ264" s="214"/>
      <c r="EK264" s="214"/>
      <c r="EL264" s="214"/>
      <c r="EM264" s="214"/>
      <c r="EN264" s="214"/>
      <c r="EO264" s="214"/>
      <c r="EP264" s="214"/>
      <c r="EQ264" s="214"/>
      <c r="ER264" s="214"/>
      <c r="ES264" s="214"/>
      <c r="ET264" s="214"/>
      <c r="EU264" s="214"/>
      <c r="EV264" s="214"/>
      <c r="EW264" s="214"/>
      <c r="EX264" s="214"/>
      <c r="EY264" s="214"/>
      <c r="EZ264" s="214"/>
      <c r="FA264" s="214"/>
      <c r="FB264" s="214"/>
      <c r="FC264" s="214"/>
      <c r="FD264" s="214"/>
      <c r="FE264" s="214"/>
      <c r="FF264" s="214"/>
      <c r="FG264" s="214"/>
      <c r="FH264" s="214"/>
      <c r="FI264" s="214"/>
      <c r="FJ264" s="214"/>
      <c r="FK264" s="214"/>
      <c r="FL264" s="214"/>
      <c r="FM264" s="214"/>
      <c r="FN264" s="214"/>
      <c r="FO264" s="214"/>
      <c r="FP264" s="214"/>
      <c r="FQ264" s="214"/>
      <c r="FR264" s="214"/>
      <c r="FS264" s="214"/>
      <c r="FT264" s="214"/>
      <c r="FU264" s="214"/>
      <c r="FV264" s="214"/>
      <c r="FW264" s="214"/>
      <c r="FX264" s="214"/>
      <c r="FY264" s="214"/>
      <c r="FZ264" s="214"/>
      <c r="GA264" s="214"/>
      <c r="GB264" s="214"/>
      <c r="GC264" s="214"/>
      <c r="GD264" s="214"/>
      <c r="GE264" s="214"/>
      <c r="GF264" s="214"/>
      <c r="GG264" s="214"/>
      <c r="GH264" s="214"/>
      <c r="GI264" s="214"/>
      <c r="GJ264" s="214"/>
      <c r="GK264" s="214"/>
      <c r="GL264" s="214"/>
      <c r="GM264" s="214"/>
      <c r="GN264" s="214"/>
      <c r="GO264" s="214"/>
      <c r="GP264" s="214"/>
      <c r="GQ264" s="214"/>
      <c r="GR264" s="214"/>
      <c r="GS264" s="214"/>
      <c r="GT264" s="214"/>
      <c r="GU264" s="214"/>
      <c r="GV264" s="214"/>
      <c r="GW264" s="214"/>
      <c r="GX264" s="214"/>
      <c r="GY264" s="214"/>
      <c r="GZ264" s="214"/>
      <c r="HA264" s="214"/>
      <c r="HB264" s="214"/>
      <c r="HC264" s="214"/>
      <c r="HD264" s="214"/>
      <c r="HE264" s="214"/>
      <c r="HF264" s="214"/>
      <c r="HG264" s="214"/>
      <c r="HH264" s="214"/>
      <c r="HI264" s="214"/>
      <c r="HJ264" s="214"/>
      <c r="HK264" s="214"/>
      <c r="HL264" s="214"/>
      <c r="HM264" s="214"/>
      <c r="HN264" s="214"/>
      <c r="HO264" s="214"/>
      <c r="HP264" s="214"/>
      <c r="HQ264" s="214"/>
      <c r="HR264" s="214"/>
      <c r="HS264" s="214"/>
      <c r="HT264" s="214"/>
      <c r="HU264" s="214"/>
      <c r="HV264" s="214"/>
      <c r="HW264" s="214"/>
      <c r="HX264" s="214"/>
      <c r="HY264" s="214"/>
      <c r="HZ264" s="214"/>
      <c r="IA264" s="214"/>
      <c r="IB264" s="214"/>
      <c r="IC264" s="214"/>
      <c r="ID264" s="214"/>
      <c r="IE264" s="214"/>
      <c r="IF264" s="214"/>
      <c r="IG264" s="214"/>
      <c r="IH264" s="214"/>
      <c r="II264" s="214"/>
      <c r="IJ264" s="214"/>
      <c r="IK264" s="214"/>
      <c r="IL264" s="214"/>
      <c r="IM264" s="214"/>
      <c r="IN264" s="214"/>
      <c r="IO264" s="214"/>
      <c r="IP264" s="214"/>
      <c r="IQ264" s="214"/>
      <c r="IR264" s="214"/>
    </row>
    <row r="265" spans="1:252" s="215" customFormat="1" ht="52.5" x14ac:dyDescent="0.2">
      <c r="A265" s="391" t="s">
        <v>291</v>
      </c>
      <c r="B265" s="214"/>
      <c r="C265" s="214"/>
      <c r="D265" s="214"/>
      <c r="E265" s="214"/>
      <c r="F265" s="214"/>
      <c r="G265" s="214"/>
      <c r="H265" s="214"/>
      <c r="I265" s="214"/>
      <c r="J265" s="214"/>
      <c r="K265" s="214"/>
      <c r="L265" s="214"/>
      <c r="M265" s="214"/>
      <c r="N265" s="214"/>
      <c r="O265" s="214"/>
      <c r="P265" s="214"/>
      <c r="Q265" s="214"/>
      <c r="R265" s="214"/>
      <c r="S265" s="214"/>
      <c r="T265" s="214"/>
      <c r="U265" s="214"/>
      <c r="V265" s="214"/>
      <c r="W265" s="214"/>
      <c r="X265" s="214"/>
      <c r="Y265" s="214"/>
      <c r="Z265" s="214"/>
      <c r="AA265" s="214"/>
      <c r="AB265" s="214"/>
      <c r="AC265" s="214"/>
      <c r="AD265" s="214"/>
      <c r="AE265" s="214"/>
      <c r="AF265" s="214"/>
      <c r="AG265" s="214"/>
      <c r="AH265" s="214"/>
      <c r="AI265" s="214"/>
      <c r="AJ265" s="214"/>
      <c r="AK265" s="214"/>
      <c r="AL265" s="214"/>
      <c r="AM265" s="214"/>
      <c r="AN265" s="214"/>
      <c r="AO265" s="214"/>
      <c r="AP265" s="214"/>
      <c r="AQ265" s="214"/>
      <c r="AR265" s="214"/>
      <c r="AS265" s="214"/>
      <c r="AT265" s="214"/>
      <c r="AU265" s="214"/>
      <c r="AV265" s="214"/>
      <c r="AW265" s="214"/>
      <c r="AX265" s="214"/>
      <c r="AY265" s="214"/>
      <c r="AZ265" s="214"/>
      <c r="BA265" s="214"/>
      <c r="BB265" s="214"/>
      <c r="BC265" s="214"/>
      <c r="BD265" s="214"/>
      <c r="BE265" s="214"/>
      <c r="BF265" s="214"/>
      <c r="BG265" s="214"/>
      <c r="BH265" s="214"/>
      <c r="BI265" s="214"/>
      <c r="BJ265" s="214"/>
      <c r="BK265" s="214"/>
      <c r="BL265" s="214"/>
      <c r="BM265" s="214"/>
      <c r="BN265" s="214"/>
      <c r="BO265" s="214"/>
      <c r="BP265" s="214"/>
      <c r="BQ265" s="214"/>
      <c r="BR265" s="214"/>
      <c r="BS265" s="214"/>
      <c r="BT265" s="214"/>
      <c r="BU265" s="214"/>
      <c r="BV265" s="214"/>
      <c r="BW265" s="214"/>
      <c r="BX265" s="214"/>
      <c r="BY265" s="214"/>
      <c r="BZ265" s="214"/>
      <c r="CA265" s="214"/>
      <c r="CB265" s="214"/>
      <c r="CC265" s="214"/>
      <c r="CD265" s="214"/>
      <c r="CE265" s="214"/>
      <c r="CF265" s="214"/>
      <c r="CG265" s="214"/>
      <c r="CH265" s="214"/>
      <c r="CI265" s="214"/>
      <c r="CJ265" s="214"/>
      <c r="CK265" s="214"/>
      <c r="CL265" s="214"/>
      <c r="CM265" s="214"/>
      <c r="CN265" s="214"/>
      <c r="CO265" s="214"/>
      <c r="CP265" s="214"/>
      <c r="CQ265" s="214"/>
      <c r="CR265" s="214"/>
      <c r="CS265" s="214"/>
      <c r="CT265" s="214"/>
      <c r="CU265" s="214"/>
      <c r="CV265" s="214"/>
      <c r="CW265" s="214"/>
      <c r="CX265" s="214"/>
      <c r="CY265" s="214"/>
      <c r="CZ265" s="214"/>
      <c r="DA265" s="214"/>
      <c r="DB265" s="214"/>
      <c r="DC265" s="214"/>
      <c r="DD265" s="214"/>
      <c r="DE265" s="214"/>
      <c r="DF265" s="214"/>
      <c r="DG265" s="214"/>
      <c r="DH265" s="214"/>
      <c r="DI265" s="214"/>
      <c r="DJ265" s="214"/>
      <c r="DK265" s="214"/>
      <c r="DL265" s="214"/>
      <c r="DM265" s="214"/>
      <c r="DN265" s="214"/>
      <c r="DO265" s="214"/>
      <c r="DP265" s="214"/>
      <c r="DQ265" s="214"/>
      <c r="DR265" s="214"/>
      <c r="DS265" s="214"/>
      <c r="DT265" s="214"/>
      <c r="DU265" s="214"/>
      <c r="DV265" s="214"/>
      <c r="DW265" s="214"/>
      <c r="DX265" s="214"/>
      <c r="DY265" s="214"/>
      <c r="DZ265" s="214"/>
      <c r="EA265" s="214"/>
      <c r="EB265" s="214"/>
      <c r="EC265" s="214"/>
      <c r="ED265" s="214"/>
      <c r="EE265" s="214"/>
      <c r="EF265" s="214"/>
      <c r="EG265" s="214"/>
      <c r="EH265" s="214"/>
      <c r="EI265" s="214"/>
      <c r="EJ265" s="214"/>
      <c r="EK265" s="214"/>
      <c r="EL265" s="214"/>
      <c r="EM265" s="214"/>
      <c r="EN265" s="214"/>
      <c r="EO265" s="214"/>
      <c r="EP265" s="214"/>
      <c r="EQ265" s="214"/>
      <c r="ER265" s="214"/>
      <c r="ES265" s="214"/>
      <c r="ET265" s="214"/>
      <c r="EU265" s="214"/>
      <c r="EV265" s="214"/>
      <c r="EW265" s="214"/>
      <c r="EX265" s="214"/>
      <c r="EY265" s="214"/>
      <c r="EZ265" s="214"/>
      <c r="FA265" s="214"/>
      <c r="FB265" s="214"/>
      <c r="FC265" s="214"/>
      <c r="FD265" s="214"/>
      <c r="FE265" s="214"/>
      <c r="FF265" s="214"/>
      <c r="FG265" s="214"/>
      <c r="FH265" s="214"/>
      <c r="FI265" s="214"/>
      <c r="FJ265" s="214"/>
      <c r="FK265" s="214"/>
      <c r="FL265" s="214"/>
      <c r="FM265" s="214"/>
      <c r="FN265" s="214"/>
      <c r="FO265" s="214"/>
      <c r="FP265" s="214"/>
      <c r="FQ265" s="214"/>
      <c r="FR265" s="214"/>
      <c r="FS265" s="214"/>
      <c r="FT265" s="214"/>
      <c r="FU265" s="214"/>
      <c r="FV265" s="214"/>
      <c r="FW265" s="214"/>
      <c r="FX265" s="214"/>
      <c r="FY265" s="214"/>
      <c r="FZ265" s="214"/>
      <c r="GA265" s="214"/>
      <c r="GB265" s="214"/>
      <c r="GC265" s="214"/>
      <c r="GD265" s="214"/>
      <c r="GE265" s="214"/>
      <c r="GF265" s="214"/>
      <c r="GG265" s="214"/>
      <c r="GH265" s="214"/>
      <c r="GI265" s="214"/>
      <c r="GJ265" s="214"/>
      <c r="GK265" s="214"/>
      <c r="GL265" s="214"/>
      <c r="GM265" s="214"/>
      <c r="GN265" s="214"/>
      <c r="GO265" s="214"/>
      <c r="GP265" s="214"/>
      <c r="GQ265" s="214"/>
      <c r="GR265" s="214"/>
      <c r="GS265" s="214"/>
      <c r="GT265" s="214"/>
      <c r="GU265" s="214"/>
      <c r="GV265" s="214"/>
      <c r="GW265" s="214"/>
      <c r="GX265" s="214"/>
      <c r="GY265" s="214"/>
      <c r="GZ265" s="214"/>
      <c r="HA265" s="214"/>
      <c r="HB265" s="214"/>
      <c r="HC265" s="214"/>
      <c r="HD265" s="214"/>
      <c r="HE265" s="214"/>
      <c r="HF265" s="214"/>
      <c r="HG265" s="214"/>
      <c r="HH265" s="214"/>
      <c r="HI265" s="214"/>
      <c r="HJ265" s="214"/>
      <c r="HK265" s="214"/>
      <c r="HL265" s="214"/>
      <c r="HM265" s="214"/>
      <c r="HN265" s="214"/>
      <c r="HO265" s="214"/>
      <c r="HP265" s="214"/>
      <c r="HQ265" s="214"/>
      <c r="HR265" s="214"/>
      <c r="HS265" s="214"/>
      <c r="HT265" s="214"/>
      <c r="HU265" s="214"/>
      <c r="HV265" s="214"/>
      <c r="HW265" s="214"/>
      <c r="HX265" s="214"/>
      <c r="HY265" s="214"/>
      <c r="HZ265" s="214"/>
      <c r="IA265" s="214"/>
      <c r="IB265" s="214"/>
      <c r="IC265" s="214"/>
      <c r="ID265" s="214"/>
      <c r="IE265" s="214"/>
      <c r="IF265" s="214"/>
      <c r="IG265" s="214"/>
      <c r="IH265" s="214"/>
      <c r="II265" s="214"/>
      <c r="IJ265" s="214"/>
      <c r="IK265" s="214"/>
      <c r="IL265" s="214"/>
      <c r="IM265" s="214"/>
      <c r="IN265" s="214"/>
      <c r="IO265" s="214"/>
      <c r="IP265" s="214"/>
      <c r="IQ265" s="214"/>
      <c r="IR265" s="214"/>
    </row>
    <row r="266" spans="1:252" s="215" customFormat="1" ht="31.5" x14ac:dyDescent="0.2">
      <c r="A266" s="470" t="s">
        <v>389</v>
      </c>
      <c r="B266" s="328"/>
      <c r="C266" s="328"/>
      <c r="D266" s="328"/>
      <c r="E266" s="328"/>
      <c r="F266" s="328"/>
      <c r="G266" s="328"/>
      <c r="H266" s="328"/>
      <c r="I266" s="328"/>
      <c r="J266" s="328"/>
      <c r="K266" s="328"/>
      <c r="L266" s="328"/>
      <c r="M266" s="328"/>
      <c r="N266" s="328"/>
      <c r="O266" s="328"/>
      <c r="P266" s="329"/>
      <c r="Q266" s="329"/>
      <c r="R266" s="329"/>
      <c r="S266" s="329"/>
      <c r="T266" s="329"/>
      <c r="U266" s="329"/>
      <c r="V266" s="329"/>
      <c r="W266" s="329"/>
      <c r="X266" s="329"/>
      <c r="Y266" s="329"/>
      <c r="Z266" s="329"/>
      <c r="AA266" s="329"/>
      <c r="AB266" s="329"/>
      <c r="AC266" s="329"/>
      <c r="AD266" s="329"/>
      <c r="AE266" s="329"/>
      <c r="AF266" s="329"/>
      <c r="AG266" s="329"/>
      <c r="AH266" s="214"/>
      <c r="AI266" s="214"/>
      <c r="AJ266" s="214"/>
      <c r="AK266" s="214"/>
      <c r="AL266" s="214"/>
      <c r="AM266" s="214"/>
      <c r="AN266" s="214"/>
      <c r="AO266" s="214"/>
      <c r="AP266" s="214"/>
      <c r="AQ266" s="214"/>
      <c r="AR266" s="214"/>
      <c r="AS266" s="214"/>
      <c r="AT266" s="214"/>
      <c r="AU266" s="214"/>
      <c r="AV266" s="214"/>
      <c r="AW266" s="214"/>
      <c r="AX266" s="214"/>
      <c r="AY266" s="214"/>
      <c r="AZ266" s="214"/>
      <c r="BA266" s="214"/>
      <c r="BB266" s="214"/>
      <c r="BC266" s="214"/>
      <c r="BD266" s="214"/>
      <c r="BE266" s="214"/>
      <c r="BF266" s="214"/>
      <c r="BG266" s="214"/>
      <c r="BH266" s="214"/>
      <c r="BI266" s="214"/>
      <c r="BJ266" s="214"/>
      <c r="BK266" s="214"/>
      <c r="BL266" s="214"/>
      <c r="BM266" s="214"/>
      <c r="BN266" s="214"/>
      <c r="BO266" s="214"/>
      <c r="BP266" s="214"/>
      <c r="BQ266" s="214"/>
      <c r="BR266" s="214"/>
      <c r="BS266" s="214"/>
      <c r="BT266" s="214"/>
      <c r="BU266" s="214"/>
      <c r="BV266" s="214"/>
      <c r="BW266" s="214"/>
      <c r="BX266" s="214"/>
      <c r="BY266" s="214"/>
      <c r="BZ266" s="214"/>
      <c r="CA266" s="214"/>
      <c r="CB266" s="214"/>
      <c r="CC266" s="214"/>
      <c r="CD266" s="214"/>
      <c r="CE266" s="214"/>
      <c r="CF266" s="214"/>
      <c r="CG266" s="214"/>
      <c r="CH266" s="214"/>
      <c r="CI266" s="214"/>
      <c r="CJ266" s="214"/>
      <c r="CK266" s="214"/>
      <c r="CL266" s="214"/>
      <c r="CM266" s="214"/>
      <c r="CN266" s="214"/>
      <c r="CO266" s="214"/>
      <c r="CP266" s="214"/>
      <c r="CQ266" s="214"/>
      <c r="CR266" s="214"/>
      <c r="CS266" s="214"/>
      <c r="CT266" s="214"/>
      <c r="CU266" s="214"/>
      <c r="CV266" s="214"/>
      <c r="CW266" s="214"/>
      <c r="CX266" s="214"/>
      <c r="CY266" s="214"/>
      <c r="CZ266" s="214"/>
      <c r="DA266" s="214"/>
      <c r="DB266" s="214"/>
      <c r="DC266" s="214"/>
      <c r="DD266" s="214"/>
      <c r="DE266" s="214"/>
      <c r="DF266" s="214"/>
      <c r="DG266" s="214"/>
      <c r="DH266" s="214"/>
      <c r="DI266" s="214"/>
      <c r="DJ266" s="214"/>
      <c r="DK266" s="214"/>
      <c r="DL266" s="214"/>
      <c r="DM266" s="214"/>
      <c r="DN266" s="214"/>
      <c r="DO266" s="214"/>
      <c r="DP266" s="214"/>
      <c r="DQ266" s="214"/>
      <c r="DR266" s="214"/>
      <c r="DS266" s="214"/>
      <c r="DT266" s="214"/>
      <c r="DU266" s="214"/>
      <c r="DV266" s="214"/>
      <c r="DW266" s="214"/>
      <c r="DX266" s="214"/>
      <c r="DY266" s="214"/>
      <c r="DZ266" s="214"/>
      <c r="EA266" s="214"/>
      <c r="EB266" s="214"/>
      <c r="EC266" s="214"/>
      <c r="ED266" s="214"/>
      <c r="EE266" s="214"/>
      <c r="EF266" s="214"/>
      <c r="EG266" s="214"/>
      <c r="EH266" s="214"/>
      <c r="EI266" s="214"/>
      <c r="EJ266" s="214"/>
      <c r="EK266" s="214"/>
      <c r="EL266" s="214"/>
      <c r="EM266" s="214"/>
      <c r="EN266" s="214"/>
      <c r="EO266" s="214"/>
      <c r="EP266" s="214"/>
      <c r="EQ266" s="214"/>
      <c r="ER266" s="214"/>
      <c r="ES266" s="214"/>
      <c r="ET266" s="214"/>
      <c r="EU266" s="214"/>
      <c r="EV266" s="214"/>
      <c r="EW266" s="214"/>
      <c r="EX266" s="214"/>
      <c r="EY266" s="214"/>
      <c r="EZ266" s="214"/>
      <c r="FA266" s="214"/>
      <c r="FB266" s="214"/>
      <c r="FC266" s="214"/>
      <c r="FD266" s="214"/>
      <c r="FE266" s="214"/>
      <c r="FF266" s="214"/>
      <c r="FG266" s="214"/>
      <c r="FH266" s="214"/>
      <c r="FI266" s="214"/>
      <c r="FJ266" s="214"/>
      <c r="FK266" s="214"/>
      <c r="FL266" s="214"/>
      <c r="FM266" s="214"/>
      <c r="FN266" s="214"/>
      <c r="FO266" s="214"/>
      <c r="FP266" s="214"/>
      <c r="FQ266" s="214"/>
      <c r="FR266" s="214"/>
      <c r="FS266" s="214"/>
      <c r="FT266" s="214"/>
      <c r="FU266" s="214"/>
      <c r="FV266" s="214"/>
      <c r="FW266" s="214"/>
      <c r="FX266" s="214"/>
      <c r="FY266" s="214"/>
      <c r="FZ266" s="214"/>
      <c r="GA266" s="214"/>
      <c r="GB266" s="214"/>
      <c r="GC266" s="214"/>
      <c r="GD266" s="214"/>
      <c r="GE266" s="214"/>
      <c r="GF266" s="214"/>
      <c r="GG266" s="214"/>
      <c r="GH266" s="214"/>
      <c r="GI266" s="214"/>
      <c r="GJ266" s="214"/>
      <c r="GK266" s="214"/>
      <c r="GL266" s="214"/>
      <c r="GM266" s="214"/>
      <c r="GN266" s="214"/>
      <c r="GO266" s="214"/>
      <c r="GP266" s="214"/>
      <c r="GQ266" s="214"/>
      <c r="GR266" s="214"/>
      <c r="GS266" s="214"/>
      <c r="GT266" s="214"/>
      <c r="GU266" s="214"/>
      <c r="GV266" s="214"/>
      <c r="GW266" s="214"/>
      <c r="GX266" s="214"/>
      <c r="GY266" s="214"/>
      <c r="GZ266" s="214"/>
      <c r="HA266" s="214"/>
      <c r="HB266" s="214"/>
      <c r="HC266" s="214"/>
      <c r="HD266" s="214"/>
      <c r="HE266" s="214"/>
      <c r="HF266" s="214"/>
      <c r="HG266" s="214"/>
      <c r="HH266" s="214"/>
      <c r="HI266" s="214"/>
      <c r="HJ266" s="214"/>
      <c r="HK266" s="214"/>
      <c r="HL266" s="214"/>
      <c r="HM266" s="214"/>
      <c r="HN266" s="214"/>
      <c r="HO266" s="214"/>
      <c r="HP266" s="214"/>
      <c r="HQ266" s="214"/>
      <c r="HR266" s="214"/>
      <c r="HS266" s="214"/>
      <c r="HT266" s="214"/>
      <c r="HU266" s="214"/>
      <c r="HV266" s="214"/>
      <c r="HW266" s="214"/>
      <c r="HX266" s="214"/>
      <c r="HY266" s="214"/>
      <c r="HZ266" s="214"/>
      <c r="IA266" s="214"/>
      <c r="IB266" s="214"/>
      <c r="IC266" s="214"/>
      <c r="ID266" s="214"/>
      <c r="IE266" s="214"/>
      <c r="IF266" s="214"/>
      <c r="IG266" s="214"/>
      <c r="IH266" s="214"/>
      <c r="II266" s="214"/>
      <c r="IJ266" s="214"/>
      <c r="IK266" s="214"/>
      <c r="IL266" s="214"/>
      <c r="IM266" s="214"/>
      <c r="IN266" s="214"/>
      <c r="IO266" s="214"/>
      <c r="IP266" s="214"/>
      <c r="IQ266" s="214"/>
      <c r="IR266" s="214"/>
    </row>
    <row r="267" spans="1:252" s="215" customFormat="1" x14ac:dyDescent="0.2">
      <c r="A267" s="359"/>
      <c r="B267" s="320"/>
      <c r="C267" s="320"/>
      <c r="D267" s="320"/>
      <c r="E267" s="320"/>
      <c r="F267" s="320"/>
      <c r="G267" s="320"/>
      <c r="H267" s="320"/>
      <c r="I267" s="320"/>
      <c r="J267" s="320"/>
      <c r="K267" s="320"/>
      <c r="L267" s="320"/>
      <c r="M267" s="320"/>
      <c r="N267" s="320"/>
      <c r="O267" s="320"/>
      <c r="P267" s="361"/>
      <c r="Q267" s="320" t="s">
        <v>25</v>
      </c>
      <c r="R267" s="361"/>
      <c r="S267" s="361"/>
      <c r="T267" s="361"/>
      <c r="U267" s="361"/>
      <c r="V267" s="361"/>
      <c r="W267" s="361"/>
      <c r="X267" s="361"/>
      <c r="Y267" s="361"/>
      <c r="Z267" s="361"/>
      <c r="AA267" s="361"/>
      <c r="AB267" s="361"/>
      <c r="AC267" s="361"/>
      <c r="AD267" s="361"/>
      <c r="AE267" s="361"/>
      <c r="AF267" s="361"/>
      <c r="AG267" s="361"/>
      <c r="AH267" s="214"/>
      <c r="AI267" s="214"/>
      <c r="AJ267" s="214"/>
      <c r="AK267" s="214"/>
      <c r="AL267" s="214"/>
      <c r="AM267" s="214"/>
      <c r="AN267" s="214"/>
      <c r="AO267" s="214"/>
      <c r="AP267" s="214"/>
      <c r="AQ267" s="214"/>
      <c r="AR267" s="214"/>
      <c r="AS267" s="214"/>
      <c r="AT267" s="214"/>
      <c r="AU267" s="214"/>
      <c r="AV267" s="214"/>
      <c r="AW267" s="214"/>
      <c r="AX267" s="214"/>
      <c r="AY267" s="214"/>
      <c r="AZ267" s="214"/>
      <c r="BA267" s="214"/>
      <c r="BB267" s="214"/>
      <c r="BC267" s="214"/>
      <c r="BD267" s="214"/>
      <c r="BE267" s="214"/>
      <c r="BF267" s="214"/>
      <c r="BG267" s="214"/>
      <c r="BH267" s="214"/>
      <c r="BI267" s="214"/>
      <c r="BJ267" s="214"/>
      <c r="BK267" s="214"/>
      <c r="BL267" s="214"/>
      <c r="BM267" s="214"/>
      <c r="BN267" s="214"/>
      <c r="BO267" s="214"/>
      <c r="BP267" s="214"/>
      <c r="BQ267" s="214"/>
      <c r="BR267" s="214"/>
      <c r="BS267" s="214"/>
      <c r="BT267" s="214"/>
      <c r="BU267" s="214"/>
      <c r="BV267" s="214"/>
      <c r="BW267" s="214"/>
      <c r="BX267" s="214"/>
      <c r="BY267" s="214"/>
      <c r="BZ267" s="214"/>
      <c r="CA267" s="214"/>
      <c r="CB267" s="214"/>
      <c r="CC267" s="214"/>
      <c r="CD267" s="214"/>
      <c r="CE267" s="214"/>
      <c r="CF267" s="214"/>
      <c r="CG267" s="214"/>
      <c r="CH267" s="214"/>
      <c r="CI267" s="214"/>
      <c r="CJ267" s="214"/>
      <c r="CK267" s="214"/>
      <c r="CL267" s="214"/>
      <c r="CM267" s="214"/>
      <c r="CN267" s="214"/>
      <c r="CO267" s="214"/>
      <c r="CP267" s="214"/>
      <c r="CQ267" s="214"/>
      <c r="CR267" s="214"/>
      <c r="CS267" s="214"/>
      <c r="CT267" s="214"/>
      <c r="CU267" s="214"/>
      <c r="CV267" s="214"/>
      <c r="CW267" s="214"/>
      <c r="CX267" s="214"/>
      <c r="CY267" s="214"/>
      <c r="CZ267" s="214"/>
      <c r="DA267" s="214"/>
      <c r="DB267" s="214"/>
      <c r="DC267" s="214"/>
      <c r="DD267" s="214"/>
      <c r="DE267" s="214"/>
      <c r="DF267" s="214"/>
      <c r="DG267" s="214"/>
      <c r="DH267" s="214"/>
      <c r="DI267" s="214"/>
      <c r="DJ267" s="214"/>
      <c r="DK267" s="214"/>
      <c r="DL267" s="214"/>
      <c r="DM267" s="214"/>
      <c r="DN267" s="214"/>
      <c r="DO267" s="214"/>
      <c r="DP267" s="214"/>
      <c r="DQ267" s="214"/>
      <c r="DR267" s="214"/>
      <c r="DS267" s="214"/>
      <c r="DT267" s="214"/>
      <c r="DU267" s="214"/>
      <c r="DV267" s="214"/>
      <c r="DW267" s="214"/>
      <c r="DX267" s="214"/>
      <c r="DY267" s="214"/>
      <c r="DZ267" s="214"/>
      <c r="EA267" s="214"/>
      <c r="EB267" s="214"/>
      <c r="EC267" s="214"/>
      <c r="ED267" s="214"/>
      <c r="EE267" s="214"/>
      <c r="EF267" s="214"/>
      <c r="EG267" s="214"/>
      <c r="EH267" s="214"/>
      <c r="EI267" s="214"/>
      <c r="EJ267" s="214"/>
      <c r="EK267" s="214"/>
      <c r="EL267" s="214"/>
      <c r="EM267" s="214"/>
      <c r="EN267" s="214"/>
      <c r="EO267" s="214"/>
      <c r="EP267" s="214"/>
      <c r="EQ267" s="214"/>
      <c r="ER267" s="214"/>
      <c r="ES267" s="214"/>
      <c r="ET267" s="214"/>
      <c r="EU267" s="214"/>
      <c r="EV267" s="214"/>
      <c r="EW267" s="214"/>
      <c r="EX267" s="214"/>
      <c r="EY267" s="214"/>
      <c r="EZ267" s="214"/>
      <c r="FA267" s="214"/>
      <c r="FB267" s="214"/>
      <c r="FC267" s="214"/>
      <c r="FD267" s="214"/>
      <c r="FE267" s="214"/>
      <c r="FF267" s="214"/>
      <c r="FG267" s="214"/>
      <c r="FH267" s="214"/>
      <c r="FI267" s="214"/>
      <c r="FJ267" s="214"/>
      <c r="FK267" s="214"/>
      <c r="FL267" s="214"/>
      <c r="FM267" s="214"/>
      <c r="FN267" s="214"/>
      <c r="FO267" s="214"/>
      <c r="FP267" s="214"/>
      <c r="FQ267" s="214"/>
      <c r="FR267" s="214"/>
      <c r="FS267" s="214"/>
      <c r="FT267" s="214"/>
      <c r="FU267" s="214"/>
      <c r="FV267" s="214"/>
      <c r="FW267" s="214"/>
      <c r="FX267" s="214"/>
      <c r="FY267" s="214"/>
      <c r="FZ267" s="214"/>
      <c r="GA267" s="214"/>
      <c r="GB267" s="214"/>
      <c r="GC267" s="214"/>
      <c r="GD267" s="214"/>
      <c r="GE267" s="214"/>
      <c r="GF267" s="214"/>
      <c r="GG267" s="214"/>
      <c r="GH267" s="214"/>
      <c r="GI267" s="214"/>
      <c r="GJ267" s="214"/>
      <c r="GK267" s="214"/>
      <c r="GL267" s="214"/>
      <c r="GM267" s="214"/>
      <c r="GN267" s="214"/>
      <c r="GO267" s="214"/>
      <c r="GP267" s="214"/>
      <c r="GQ267" s="214"/>
      <c r="GR267" s="214"/>
      <c r="GS267" s="214"/>
      <c r="GT267" s="214"/>
      <c r="GU267" s="214"/>
      <c r="GV267" s="214"/>
      <c r="GW267" s="214"/>
      <c r="GX267" s="214"/>
      <c r="GY267" s="214"/>
      <c r="GZ267" s="214"/>
      <c r="HA267" s="214"/>
      <c r="HB267" s="214"/>
      <c r="HC267" s="214"/>
      <c r="HD267" s="214"/>
      <c r="HE267" s="214"/>
      <c r="HF267" s="214"/>
      <c r="HG267" s="214"/>
      <c r="HH267" s="214"/>
      <c r="HI267" s="214"/>
      <c r="HJ267" s="214"/>
      <c r="HK267" s="214"/>
      <c r="HL267" s="214"/>
      <c r="HM267" s="214"/>
      <c r="HN267" s="214"/>
      <c r="HO267" s="214"/>
      <c r="HP267" s="214"/>
      <c r="HQ267" s="214"/>
      <c r="HR267" s="214"/>
      <c r="HS267" s="214"/>
      <c r="HT267" s="214"/>
      <c r="HU267" s="214"/>
      <c r="HV267" s="214"/>
      <c r="HW267" s="214"/>
      <c r="HX267" s="214"/>
      <c r="HY267" s="214"/>
      <c r="HZ267" s="214"/>
      <c r="IA267" s="214"/>
      <c r="IB267" s="214"/>
      <c r="IC267" s="214"/>
      <c r="ID267" s="214"/>
      <c r="IE267" s="214"/>
      <c r="IF267" s="214"/>
      <c r="IG267" s="214"/>
      <c r="IH267" s="214"/>
      <c r="II267" s="214"/>
      <c r="IJ267" s="214"/>
      <c r="IK267" s="214"/>
      <c r="IL267" s="214"/>
      <c r="IM267" s="214"/>
      <c r="IN267" s="214"/>
      <c r="IO267" s="214"/>
      <c r="IP267" s="214"/>
      <c r="IQ267" s="214"/>
      <c r="IR267" s="214"/>
    </row>
    <row r="268" spans="1:252" s="215" customFormat="1" x14ac:dyDescent="0.2">
      <c r="A268" s="344"/>
      <c r="B268" s="339">
        <f>Aprekini!B5</f>
        <v>2012</v>
      </c>
      <c r="C268" s="339">
        <f t="shared" ref="C268:AG268" si="94">B268+1</f>
        <v>2013</v>
      </c>
      <c r="D268" s="339">
        <f t="shared" si="94"/>
        <v>2014</v>
      </c>
      <c r="E268" s="339">
        <f t="shared" si="94"/>
        <v>2015</v>
      </c>
      <c r="F268" s="339">
        <f t="shared" si="94"/>
        <v>2016</v>
      </c>
      <c r="G268" s="339">
        <f t="shared" si="94"/>
        <v>2017</v>
      </c>
      <c r="H268" s="339">
        <f t="shared" si="94"/>
        <v>2018</v>
      </c>
      <c r="I268" s="339">
        <f t="shared" si="94"/>
        <v>2019</v>
      </c>
      <c r="J268" s="339">
        <f t="shared" si="94"/>
        <v>2020</v>
      </c>
      <c r="K268" s="339">
        <f t="shared" si="94"/>
        <v>2021</v>
      </c>
      <c r="L268" s="339">
        <f t="shared" si="94"/>
        <v>2022</v>
      </c>
      <c r="M268" s="339">
        <f t="shared" si="94"/>
        <v>2023</v>
      </c>
      <c r="N268" s="339">
        <f t="shared" si="94"/>
        <v>2024</v>
      </c>
      <c r="O268" s="339">
        <f t="shared" si="94"/>
        <v>2025</v>
      </c>
      <c r="P268" s="339">
        <f t="shared" si="94"/>
        <v>2026</v>
      </c>
      <c r="Q268" s="339">
        <f t="shared" si="94"/>
        <v>2027</v>
      </c>
      <c r="R268" s="339">
        <f t="shared" si="94"/>
        <v>2028</v>
      </c>
      <c r="S268" s="339">
        <f t="shared" si="94"/>
        <v>2029</v>
      </c>
      <c r="T268" s="339">
        <f t="shared" si="94"/>
        <v>2030</v>
      </c>
      <c r="U268" s="334">
        <f t="shared" si="94"/>
        <v>2031</v>
      </c>
      <c r="V268" s="334">
        <f t="shared" si="94"/>
        <v>2032</v>
      </c>
      <c r="W268" s="334">
        <f t="shared" si="94"/>
        <v>2033</v>
      </c>
      <c r="X268" s="334">
        <f t="shared" si="94"/>
        <v>2034</v>
      </c>
      <c r="Y268" s="334">
        <f t="shared" si="94"/>
        <v>2035</v>
      </c>
      <c r="Z268" s="334">
        <f t="shared" si="94"/>
        <v>2036</v>
      </c>
      <c r="AA268" s="334">
        <f t="shared" si="94"/>
        <v>2037</v>
      </c>
      <c r="AB268" s="334">
        <f t="shared" si="94"/>
        <v>2038</v>
      </c>
      <c r="AC268" s="334">
        <f t="shared" si="94"/>
        <v>2039</v>
      </c>
      <c r="AD268" s="334">
        <f t="shared" si="94"/>
        <v>2040</v>
      </c>
      <c r="AE268" s="334">
        <f t="shared" si="94"/>
        <v>2041</v>
      </c>
      <c r="AF268" s="334">
        <f t="shared" si="94"/>
        <v>2042</v>
      </c>
      <c r="AG268" s="334">
        <f t="shared" si="94"/>
        <v>2043</v>
      </c>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c r="BT268" s="214"/>
      <c r="BU268" s="214"/>
      <c r="BV268" s="214"/>
      <c r="BW268" s="214"/>
      <c r="BX268" s="214"/>
      <c r="BY268" s="214"/>
      <c r="BZ268" s="214"/>
      <c r="CA268" s="214"/>
      <c r="CB268" s="214"/>
      <c r="CC268" s="214"/>
      <c r="CD268" s="214"/>
      <c r="CE268" s="214"/>
      <c r="CF268" s="214"/>
      <c r="CG268" s="214"/>
      <c r="CH268" s="214"/>
      <c r="CI268" s="214"/>
      <c r="CJ268" s="214"/>
      <c r="CK268" s="214"/>
      <c r="CL268" s="214"/>
      <c r="CM268" s="214"/>
      <c r="CN268" s="214"/>
      <c r="CO268" s="214"/>
      <c r="CP268" s="214"/>
      <c r="CQ268" s="214"/>
      <c r="CR268" s="214"/>
      <c r="CS268" s="214"/>
      <c r="CT268" s="214"/>
      <c r="CU268" s="214"/>
      <c r="CV268" s="214"/>
      <c r="CW268" s="214"/>
      <c r="CX268" s="214"/>
      <c r="CY268" s="214"/>
      <c r="CZ268" s="214"/>
      <c r="DA268" s="214"/>
      <c r="DB268" s="214"/>
      <c r="DC268" s="214"/>
      <c r="DD268" s="214"/>
      <c r="DE268" s="214"/>
      <c r="DF268" s="214"/>
      <c r="DG268" s="214"/>
      <c r="DH268" s="214"/>
      <c r="DI268" s="214"/>
      <c r="DJ268" s="214"/>
      <c r="DK268" s="214"/>
      <c r="DL268" s="214"/>
      <c r="DM268" s="214"/>
      <c r="DN268" s="214"/>
      <c r="DO268" s="214"/>
      <c r="DP268" s="214"/>
      <c r="DQ268" s="214"/>
      <c r="DR268" s="214"/>
      <c r="DS268" s="214"/>
      <c r="DT268" s="214"/>
      <c r="DU268" s="214"/>
      <c r="DV268" s="214"/>
      <c r="DW268" s="214"/>
      <c r="DX268" s="214"/>
      <c r="DY268" s="214"/>
      <c r="DZ268" s="214"/>
      <c r="EA268" s="214"/>
      <c r="EB268" s="214"/>
      <c r="EC268" s="214"/>
      <c r="ED268" s="214"/>
      <c r="EE268" s="214"/>
      <c r="EF268" s="214"/>
      <c r="EG268" s="214"/>
      <c r="EH268" s="214"/>
      <c r="EI268" s="214"/>
      <c r="EJ268" s="214"/>
      <c r="EK268" s="214"/>
      <c r="EL268" s="214"/>
      <c r="EM268" s="214"/>
      <c r="EN268" s="214"/>
      <c r="EO268" s="214"/>
      <c r="EP268" s="214"/>
      <c r="EQ268" s="214"/>
      <c r="ER268" s="214"/>
      <c r="ES268" s="214"/>
      <c r="ET268" s="214"/>
      <c r="EU268" s="214"/>
      <c r="EV268" s="214"/>
      <c r="EW268" s="214"/>
      <c r="EX268" s="214"/>
      <c r="EY268" s="214"/>
      <c r="EZ268" s="214"/>
      <c r="FA268" s="214"/>
      <c r="FB268" s="214"/>
      <c r="FC268" s="214"/>
      <c r="FD268" s="214"/>
      <c r="FE268" s="214"/>
      <c r="FF268" s="214"/>
      <c r="FG268" s="214"/>
      <c r="FH268" s="214"/>
      <c r="FI268" s="214"/>
      <c r="FJ268" s="214"/>
      <c r="FK268" s="214"/>
      <c r="FL268" s="214"/>
      <c r="FM268" s="214"/>
      <c r="FN268" s="214"/>
      <c r="FO268" s="214"/>
      <c r="FP268" s="214"/>
      <c r="FQ268" s="214"/>
      <c r="FR268" s="214"/>
      <c r="FS268" s="214"/>
      <c r="FT268" s="214"/>
      <c r="FU268" s="214"/>
      <c r="FV268" s="214"/>
      <c r="FW268" s="214"/>
      <c r="FX268" s="214"/>
      <c r="FY268" s="214"/>
      <c r="FZ268" s="214"/>
      <c r="GA268" s="214"/>
      <c r="GB268" s="214"/>
      <c r="GC268" s="214"/>
      <c r="GD268" s="214"/>
      <c r="GE268" s="214"/>
      <c r="GF268" s="214"/>
      <c r="GG268" s="214"/>
      <c r="GH268" s="214"/>
      <c r="GI268" s="214"/>
      <c r="GJ268" s="214"/>
      <c r="GK268" s="214"/>
      <c r="GL268" s="214"/>
      <c r="GM268" s="214"/>
      <c r="GN268" s="214"/>
      <c r="GO268" s="214"/>
      <c r="GP268" s="214"/>
      <c r="GQ268" s="214"/>
      <c r="GR268" s="214"/>
      <c r="GS268" s="214"/>
      <c r="GT268" s="214"/>
      <c r="GU268" s="214"/>
      <c r="GV268" s="214"/>
      <c r="GW268" s="214"/>
      <c r="GX268" s="214"/>
      <c r="GY268" s="214"/>
      <c r="GZ268" s="214"/>
      <c r="HA268" s="214"/>
      <c r="HB268" s="214"/>
      <c r="HC268" s="214"/>
      <c r="HD268" s="214"/>
      <c r="HE268" s="214"/>
      <c r="HF268" s="214"/>
      <c r="HG268" s="214"/>
      <c r="HH268" s="214"/>
      <c r="HI268" s="214"/>
      <c r="HJ268" s="214"/>
      <c r="HK268" s="214"/>
      <c r="HL268" s="214"/>
      <c r="HM268" s="214"/>
      <c r="HN268" s="214"/>
      <c r="HO268" s="214"/>
      <c r="HP268" s="214"/>
      <c r="HQ268" s="214"/>
      <c r="HR268" s="214"/>
      <c r="HS268" s="214"/>
      <c r="HT268" s="214"/>
      <c r="HU268" s="214"/>
      <c r="HV268" s="214"/>
      <c r="HW268" s="214"/>
      <c r="HX268" s="214"/>
      <c r="HY268" s="214"/>
      <c r="HZ268" s="214"/>
      <c r="IA268" s="214"/>
      <c r="IB268" s="214"/>
      <c r="IC268" s="214"/>
      <c r="ID268" s="214"/>
      <c r="IE268" s="214"/>
      <c r="IF268" s="214"/>
      <c r="IG268" s="214"/>
      <c r="IH268" s="214"/>
      <c r="II268" s="214"/>
      <c r="IJ268" s="214"/>
      <c r="IK268" s="214"/>
      <c r="IL268" s="214"/>
      <c r="IM268" s="214"/>
      <c r="IN268" s="214"/>
      <c r="IO268" s="214"/>
      <c r="IP268" s="214"/>
      <c r="IQ268" s="214"/>
      <c r="IR268" s="214"/>
    </row>
    <row r="269" spans="1:252" s="215" customFormat="1" x14ac:dyDescent="0.2">
      <c r="A269" s="392" t="s">
        <v>292</v>
      </c>
      <c r="B269" s="352">
        <f t="shared" ref="B269:AG269" si="95">SUM(B270,B275)</f>
        <v>25138.949999999997</v>
      </c>
      <c r="C269" s="352">
        <f t="shared" si="95"/>
        <v>29468.321499999998</v>
      </c>
      <c r="D269" s="352">
        <f t="shared" si="95"/>
        <v>31498.93</v>
      </c>
      <c r="E269" s="352">
        <f t="shared" si="95"/>
        <v>47229.822</v>
      </c>
      <c r="F269" s="352">
        <f t="shared" si="95"/>
        <v>47951.140499999994</v>
      </c>
      <c r="G269" s="352">
        <f t="shared" si="95"/>
        <v>48271.069500000012</v>
      </c>
      <c r="H269" s="352">
        <f t="shared" si="95"/>
        <v>48631.236000000004</v>
      </c>
      <c r="I269" s="352">
        <f t="shared" si="95"/>
        <v>49112.115000000005</v>
      </c>
      <c r="J269" s="352">
        <f t="shared" si="95"/>
        <v>49592.994000000006</v>
      </c>
      <c r="K269" s="352">
        <f t="shared" si="95"/>
        <v>50073.873</v>
      </c>
      <c r="L269" s="352">
        <f t="shared" si="95"/>
        <v>51118.734000000004</v>
      </c>
      <c r="M269" s="352">
        <f t="shared" si="95"/>
        <v>51599.612999999998</v>
      </c>
      <c r="N269" s="352">
        <f t="shared" si="95"/>
        <v>51919.542000000001</v>
      </c>
      <c r="O269" s="352">
        <f t="shared" si="95"/>
        <v>51184.958999999988</v>
      </c>
      <c r="P269" s="352">
        <f t="shared" si="95"/>
        <v>51624.615000000005</v>
      </c>
      <c r="Q269" s="352">
        <f t="shared" si="95"/>
        <v>52305.695999999996</v>
      </c>
      <c r="R269" s="352">
        <f t="shared" si="95"/>
        <v>52987.105500000005</v>
      </c>
      <c r="S269" s="352">
        <f t="shared" si="95"/>
        <v>53386.524000000005</v>
      </c>
      <c r="T269" s="352">
        <f t="shared" si="95"/>
        <v>48496.432999999997</v>
      </c>
      <c r="U269" s="352">
        <f t="shared" si="95"/>
        <v>49138.262000000002</v>
      </c>
      <c r="V269" s="352">
        <f t="shared" si="95"/>
        <v>49939.726999999999</v>
      </c>
      <c r="W269" s="352">
        <f t="shared" si="95"/>
        <v>50781.429499999998</v>
      </c>
      <c r="X269" s="352">
        <f t="shared" si="95"/>
        <v>51623.131999999998</v>
      </c>
      <c r="Y269" s="352">
        <f t="shared" si="95"/>
        <v>52504.743499999997</v>
      </c>
      <c r="Z269" s="352">
        <f t="shared" si="95"/>
        <v>53386.35500000001</v>
      </c>
      <c r="AA269" s="352">
        <f t="shared" si="95"/>
        <v>54267.966499999995</v>
      </c>
      <c r="AB269" s="352">
        <f t="shared" si="95"/>
        <v>55189.815499999997</v>
      </c>
      <c r="AC269" s="352">
        <f t="shared" si="95"/>
        <v>56031.517999999996</v>
      </c>
      <c r="AD269" s="352">
        <f t="shared" si="95"/>
        <v>56913.129499999995</v>
      </c>
      <c r="AE269" s="352">
        <f t="shared" si="95"/>
        <v>57794.740999999987</v>
      </c>
      <c r="AF269" s="352">
        <f t="shared" si="95"/>
        <v>58676.352500000001</v>
      </c>
      <c r="AG269" s="352">
        <f t="shared" si="95"/>
        <v>59758.494500000001</v>
      </c>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c r="BT269" s="214"/>
      <c r="BU269" s="214"/>
      <c r="BV269" s="214"/>
      <c r="BW269" s="214"/>
      <c r="BX269" s="214"/>
      <c r="BY269" s="214"/>
      <c r="BZ269" s="214"/>
      <c r="CA269" s="214"/>
      <c r="CB269" s="214"/>
      <c r="CC269" s="214"/>
      <c r="CD269" s="214"/>
      <c r="CE269" s="214"/>
      <c r="CF269" s="214"/>
      <c r="CG269" s="214"/>
      <c r="CH269" s="214"/>
      <c r="CI269" s="214"/>
      <c r="CJ269" s="214"/>
      <c r="CK269" s="214"/>
      <c r="CL269" s="214"/>
      <c r="CM269" s="214"/>
      <c r="CN269" s="214"/>
      <c r="CO269" s="214"/>
      <c r="CP269" s="214"/>
      <c r="CQ269" s="214"/>
      <c r="CR269" s="214"/>
      <c r="CS269" s="214"/>
      <c r="CT269" s="214"/>
      <c r="CU269" s="214"/>
      <c r="CV269" s="214"/>
      <c r="CW269" s="214"/>
      <c r="CX269" s="214"/>
      <c r="CY269" s="214"/>
      <c r="CZ269" s="214"/>
      <c r="DA269" s="214"/>
      <c r="DB269" s="214"/>
      <c r="DC269" s="214"/>
      <c r="DD269" s="214"/>
      <c r="DE269" s="214"/>
      <c r="DF269" s="214"/>
      <c r="DG269" s="214"/>
      <c r="DH269" s="214"/>
      <c r="DI269" s="214"/>
      <c r="DJ269" s="214"/>
      <c r="DK269" s="214"/>
      <c r="DL269" s="214"/>
      <c r="DM269" s="214"/>
      <c r="DN269" s="214"/>
      <c r="DO269" s="214"/>
      <c r="DP269" s="214"/>
      <c r="DQ269" s="214"/>
      <c r="DR269" s="214"/>
      <c r="DS269" s="214"/>
      <c r="DT269" s="214"/>
      <c r="DU269" s="214"/>
      <c r="DV269" s="214"/>
      <c r="DW269" s="214"/>
      <c r="DX269" s="214"/>
      <c r="DY269" s="214"/>
      <c r="DZ269" s="214"/>
      <c r="EA269" s="214"/>
      <c r="EB269" s="214"/>
      <c r="EC269" s="214"/>
      <c r="ED269" s="214"/>
      <c r="EE269" s="214"/>
      <c r="EF269" s="214"/>
      <c r="EG269" s="214"/>
      <c r="EH269" s="214"/>
      <c r="EI269" s="214"/>
      <c r="EJ269" s="214"/>
      <c r="EK269" s="214"/>
      <c r="EL269" s="214"/>
      <c r="EM269" s="214"/>
      <c r="EN269" s="214"/>
      <c r="EO269" s="214"/>
      <c r="EP269" s="214"/>
      <c r="EQ269" s="214"/>
      <c r="ER269" s="214"/>
      <c r="ES269" s="214"/>
      <c r="ET269" s="214"/>
      <c r="EU269" s="214"/>
      <c r="EV269" s="214"/>
      <c r="EW269" s="214"/>
      <c r="EX269" s="214"/>
      <c r="EY269" s="214"/>
      <c r="EZ269" s="214"/>
      <c r="FA269" s="214"/>
      <c r="FB269" s="214"/>
      <c r="FC269" s="214"/>
      <c r="FD269" s="214"/>
      <c r="FE269" s="214"/>
      <c r="FF269" s="214"/>
      <c r="FG269" s="214"/>
      <c r="FH269" s="214"/>
      <c r="FI269" s="214"/>
      <c r="FJ269" s="214"/>
      <c r="FK269" s="214"/>
      <c r="FL269" s="214"/>
      <c r="FM269" s="214"/>
      <c r="FN269" s="214"/>
      <c r="FO269" s="214"/>
      <c r="FP269" s="214"/>
      <c r="FQ269" s="214"/>
      <c r="FR269" s="214"/>
      <c r="FS269" s="214"/>
      <c r="FT269" s="214"/>
      <c r="FU269" s="214"/>
      <c r="FV269" s="214"/>
      <c r="FW269" s="214"/>
      <c r="FX269" s="214"/>
      <c r="FY269" s="214"/>
      <c r="FZ269" s="214"/>
      <c r="GA269" s="214"/>
      <c r="GB269" s="214"/>
      <c r="GC269" s="214"/>
      <c r="GD269" s="214"/>
      <c r="GE269" s="214"/>
      <c r="GF269" s="214"/>
      <c r="GG269" s="214"/>
      <c r="GH269" s="214"/>
      <c r="GI269" s="214"/>
      <c r="GJ269" s="214"/>
      <c r="GK269" s="214"/>
      <c r="GL269" s="214"/>
      <c r="GM269" s="214"/>
      <c r="GN269" s="214"/>
      <c r="GO269" s="214"/>
      <c r="GP269" s="214"/>
      <c r="GQ269" s="214"/>
      <c r="GR269" s="214"/>
      <c r="GS269" s="214"/>
      <c r="GT269" s="214"/>
      <c r="GU269" s="214"/>
      <c r="GV269" s="214"/>
      <c r="GW269" s="214"/>
      <c r="GX269" s="214"/>
      <c r="GY269" s="214"/>
      <c r="GZ269" s="214"/>
      <c r="HA269" s="214"/>
      <c r="HB269" s="214"/>
      <c r="HC269" s="214"/>
      <c r="HD269" s="214"/>
      <c r="HE269" s="214"/>
      <c r="HF269" s="214"/>
      <c r="HG269" s="214"/>
      <c r="HH269" s="214"/>
      <c r="HI269" s="214"/>
      <c r="HJ269" s="214"/>
      <c r="HK269" s="214"/>
      <c r="HL269" s="214"/>
      <c r="HM269" s="214"/>
      <c r="HN269" s="214"/>
      <c r="HO269" s="214"/>
      <c r="HP269" s="214"/>
      <c r="HQ269" s="214"/>
      <c r="HR269" s="214"/>
      <c r="HS269" s="214"/>
      <c r="HT269" s="214"/>
      <c r="HU269" s="214"/>
      <c r="HV269" s="214"/>
      <c r="HW269" s="214"/>
      <c r="HX269" s="214"/>
      <c r="HY269" s="214"/>
      <c r="HZ269" s="214"/>
      <c r="IA269" s="214"/>
      <c r="IB269" s="214"/>
      <c r="IC269" s="214"/>
      <c r="ID269" s="214"/>
      <c r="IE269" s="214"/>
      <c r="IF269" s="214"/>
      <c r="IG269" s="214"/>
      <c r="IH269" s="214"/>
      <c r="II269" s="214"/>
      <c r="IJ269" s="214"/>
      <c r="IK269" s="214"/>
      <c r="IL269" s="214"/>
      <c r="IM269" s="214"/>
      <c r="IN269" s="214"/>
      <c r="IO269" s="214"/>
      <c r="IP269" s="214"/>
      <c r="IQ269" s="214"/>
      <c r="IR269" s="214"/>
    </row>
    <row r="270" spans="1:252" s="215" customFormat="1" x14ac:dyDescent="0.2">
      <c r="A270" s="393" t="s">
        <v>293</v>
      </c>
      <c r="B270" s="394">
        <f>SUM(B271:B274)</f>
        <v>12750.15</v>
      </c>
      <c r="C270" s="394">
        <f t="shared" ref="C270:AG270" si="96">SUM(C271:C274)</f>
        <v>15427.681499999999</v>
      </c>
      <c r="D270" s="394">
        <f t="shared" si="96"/>
        <v>16244.549999999997</v>
      </c>
      <c r="E270" s="394">
        <f t="shared" si="96"/>
        <v>25322.433333333334</v>
      </c>
      <c r="F270" s="394">
        <f t="shared" si="96"/>
        <v>25684.570833333335</v>
      </c>
      <c r="G270" s="394">
        <f t="shared" si="96"/>
        <v>25765.045833333341</v>
      </c>
      <c r="H270" s="394">
        <f t="shared" si="96"/>
        <v>25885.758333333335</v>
      </c>
      <c r="I270" s="394">
        <f t="shared" si="96"/>
        <v>26127.183333333338</v>
      </c>
      <c r="J270" s="394">
        <f t="shared" si="96"/>
        <v>26368.608333333334</v>
      </c>
      <c r="K270" s="394">
        <f t="shared" si="96"/>
        <v>26610.033333333333</v>
      </c>
      <c r="L270" s="394">
        <f t="shared" si="96"/>
        <v>27495.258333333339</v>
      </c>
      <c r="M270" s="394">
        <f t="shared" si="96"/>
        <v>27736.683333333338</v>
      </c>
      <c r="N270" s="394">
        <f t="shared" si="96"/>
        <v>27817.158333333336</v>
      </c>
      <c r="O270" s="394">
        <f t="shared" si="96"/>
        <v>27480.583333333325</v>
      </c>
      <c r="P270" s="394">
        <f t="shared" si="96"/>
        <v>27561.058333333334</v>
      </c>
      <c r="Q270" s="394">
        <f t="shared" si="96"/>
        <v>27882.958333333332</v>
      </c>
      <c r="R270" s="394">
        <f t="shared" si="96"/>
        <v>28245.095833333333</v>
      </c>
      <c r="S270" s="394">
        <f t="shared" si="96"/>
        <v>28285.333333333332</v>
      </c>
      <c r="T270" s="394">
        <f t="shared" si="96"/>
        <v>25672.999999999996</v>
      </c>
      <c r="U270" s="394">
        <f t="shared" si="96"/>
        <v>26075.374999999996</v>
      </c>
      <c r="V270" s="394">
        <f t="shared" si="96"/>
        <v>26477.75</v>
      </c>
      <c r="W270" s="394">
        <f t="shared" si="96"/>
        <v>26920.362499999999</v>
      </c>
      <c r="X270" s="394">
        <f t="shared" si="96"/>
        <v>27362.975000000002</v>
      </c>
      <c r="Y270" s="394">
        <f t="shared" si="96"/>
        <v>27805.587499999998</v>
      </c>
      <c r="Z270" s="394">
        <f t="shared" si="96"/>
        <v>28248.200000000012</v>
      </c>
      <c r="AA270" s="394">
        <f t="shared" si="96"/>
        <v>28690.812499999996</v>
      </c>
      <c r="AB270" s="394">
        <f t="shared" si="96"/>
        <v>29173.662499999995</v>
      </c>
      <c r="AC270" s="394">
        <f t="shared" si="96"/>
        <v>29616.275000000001</v>
      </c>
      <c r="AD270" s="394">
        <f t="shared" si="96"/>
        <v>30058.887500000001</v>
      </c>
      <c r="AE270" s="394">
        <f t="shared" si="96"/>
        <v>30501.499999999989</v>
      </c>
      <c r="AF270" s="394">
        <f t="shared" si="96"/>
        <v>30944.112499999999</v>
      </c>
      <c r="AG270" s="394">
        <f t="shared" si="96"/>
        <v>31507.437500000004</v>
      </c>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c r="BT270" s="214"/>
      <c r="BU270" s="214"/>
      <c r="BV270" s="214"/>
      <c r="BW270" s="214"/>
      <c r="BX270" s="214"/>
      <c r="BY270" s="214"/>
      <c r="BZ270" s="214"/>
      <c r="CA270" s="214"/>
      <c r="CB270" s="214"/>
      <c r="CC270" s="214"/>
      <c r="CD270" s="214"/>
      <c r="CE270" s="214"/>
      <c r="CF270" s="214"/>
      <c r="CG270" s="214"/>
      <c r="CH270" s="214"/>
      <c r="CI270" s="214"/>
      <c r="CJ270" s="214"/>
      <c r="CK270" s="214"/>
      <c r="CL270" s="214"/>
      <c r="CM270" s="214"/>
      <c r="CN270" s="214"/>
      <c r="CO270" s="214"/>
      <c r="CP270" s="214"/>
      <c r="CQ270" s="214"/>
      <c r="CR270" s="214"/>
      <c r="CS270" s="214"/>
      <c r="CT270" s="214"/>
      <c r="CU270" s="214"/>
      <c r="CV270" s="214"/>
      <c r="CW270" s="214"/>
      <c r="CX270" s="214"/>
      <c r="CY270" s="214"/>
      <c r="CZ270" s="214"/>
      <c r="DA270" s="214"/>
      <c r="DB270" s="214"/>
      <c r="DC270" s="214"/>
      <c r="DD270" s="214"/>
      <c r="DE270" s="214"/>
      <c r="DF270" s="214"/>
      <c r="DG270" s="214"/>
      <c r="DH270" s="214"/>
      <c r="DI270" s="214"/>
      <c r="DJ270" s="214"/>
      <c r="DK270" s="214"/>
      <c r="DL270" s="214"/>
      <c r="DM270" s="214"/>
      <c r="DN270" s="214"/>
      <c r="DO270" s="214"/>
      <c r="DP270" s="214"/>
      <c r="DQ270" s="214"/>
      <c r="DR270" s="214"/>
      <c r="DS270" s="214"/>
      <c r="DT270" s="214"/>
      <c r="DU270" s="214"/>
      <c r="DV270" s="214"/>
      <c r="DW270" s="214"/>
      <c r="DX270" s="214"/>
      <c r="DY270" s="214"/>
      <c r="DZ270" s="214"/>
      <c r="EA270" s="214"/>
      <c r="EB270" s="214"/>
      <c r="EC270" s="214"/>
      <c r="ED270" s="214"/>
      <c r="EE270" s="214"/>
      <c r="EF270" s="214"/>
      <c r="EG270" s="214"/>
      <c r="EH270" s="214"/>
      <c r="EI270" s="214"/>
      <c r="EJ270" s="214"/>
      <c r="EK270" s="214"/>
      <c r="EL270" s="214"/>
      <c r="EM270" s="214"/>
      <c r="EN270" s="214"/>
      <c r="EO270" s="214"/>
      <c r="EP270" s="214"/>
      <c r="EQ270" s="214"/>
      <c r="ER270" s="214"/>
      <c r="ES270" s="214"/>
      <c r="ET270" s="214"/>
      <c r="EU270" s="214"/>
      <c r="EV270" s="214"/>
      <c r="EW270" s="214"/>
      <c r="EX270" s="214"/>
      <c r="EY270" s="214"/>
      <c r="EZ270" s="214"/>
      <c r="FA270" s="214"/>
      <c r="FB270" s="214"/>
      <c r="FC270" s="214"/>
      <c r="FD270" s="214"/>
      <c r="FE270" s="214"/>
      <c r="FF270" s="214"/>
      <c r="FG270" s="214"/>
      <c r="FH270" s="214"/>
      <c r="FI270" s="214"/>
      <c r="FJ270" s="214"/>
      <c r="FK270" s="214"/>
      <c r="FL270" s="214"/>
      <c r="FM270" s="214"/>
      <c r="FN270" s="214"/>
      <c r="FO270" s="214"/>
      <c r="FP270" s="214"/>
      <c r="FQ270" s="214"/>
      <c r="FR270" s="214"/>
      <c r="FS270" s="214"/>
      <c r="FT270" s="214"/>
      <c r="FU270" s="214"/>
      <c r="FV270" s="214"/>
      <c r="FW270" s="214"/>
      <c r="FX270" s="214"/>
      <c r="FY270" s="214"/>
      <c r="FZ270" s="214"/>
      <c r="GA270" s="214"/>
      <c r="GB270" s="214"/>
      <c r="GC270" s="214"/>
      <c r="GD270" s="214"/>
      <c r="GE270" s="214"/>
      <c r="GF270" s="214"/>
      <c r="GG270" s="214"/>
      <c r="GH270" s="214"/>
      <c r="GI270" s="214"/>
      <c r="GJ270" s="214"/>
      <c r="GK270" s="214"/>
      <c r="GL270" s="214"/>
      <c r="GM270" s="214"/>
      <c r="GN270" s="214"/>
      <c r="GO270" s="214"/>
      <c r="GP270" s="214"/>
      <c r="GQ270" s="214"/>
      <c r="GR270" s="214"/>
      <c r="GS270" s="214"/>
      <c r="GT270" s="214"/>
      <c r="GU270" s="214"/>
      <c r="GV270" s="214"/>
      <c r="GW270" s="214"/>
      <c r="GX270" s="214"/>
      <c r="GY270" s="214"/>
      <c r="GZ270" s="214"/>
      <c r="HA270" s="214"/>
      <c r="HB270" s="214"/>
      <c r="HC270" s="214"/>
      <c r="HD270" s="214"/>
      <c r="HE270" s="214"/>
      <c r="HF270" s="214"/>
      <c r="HG270" s="214"/>
      <c r="HH270" s="214"/>
      <c r="HI270" s="214"/>
      <c r="HJ270" s="214"/>
      <c r="HK270" s="214"/>
      <c r="HL270" s="214"/>
      <c r="HM270" s="214"/>
      <c r="HN270" s="214"/>
      <c r="HO270" s="214"/>
      <c r="HP270" s="214"/>
      <c r="HQ270" s="214"/>
      <c r="HR270" s="214"/>
      <c r="HS270" s="214"/>
      <c r="HT270" s="214"/>
      <c r="HU270" s="214"/>
      <c r="HV270" s="214"/>
      <c r="HW270" s="214"/>
      <c r="HX270" s="214"/>
      <c r="HY270" s="214"/>
      <c r="HZ270" s="214"/>
      <c r="IA270" s="214"/>
      <c r="IB270" s="214"/>
      <c r="IC270" s="214"/>
      <c r="ID270" s="214"/>
      <c r="IE270" s="214"/>
      <c r="IF270" s="214"/>
      <c r="IG270" s="214"/>
      <c r="IH270" s="214"/>
      <c r="II270" s="214"/>
      <c r="IJ270" s="214"/>
      <c r="IK270" s="214"/>
      <c r="IL270" s="214"/>
      <c r="IM270" s="214"/>
      <c r="IN270" s="214"/>
      <c r="IO270" s="214"/>
      <c r="IP270" s="214"/>
      <c r="IQ270" s="214"/>
      <c r="IR270" s="214"/>
    </row>
    <row r="271" spans="1:252" s="215" customFormat="1" x14ac:dyDescent="0.2">
      <c r="A271" s="212" t="s">
        <v>294</v>
      </c>
      <c r="B271" s="213">
        <f>'Saimnieciskas pamatdarbibas NP'!B66</f>
        <v>8070.15</v>
      </c>
      <c r="C271" s="213">
        <f>'Saimnieciskas pamatdarbibas NP'!C66</f>
        <v>9764.8814999999995</v>
      </c>
      <c r="D271" s="213">
        <f>'Saimnieciskas pamatdarbibas NP'!D66</f>
        <v>10347.749999999998</v>
      </c>
      <c r="E271" s="213">
        <f>'Saimnieciskas pamatdarbibas NP'!E66</f>
        <v>12220.199999999999</v>
      </c>
      <c r="F271" s="213">
        <f>'Saimnieciskas pamatdarbibas NP'!F66</f>
        <v>12441.9375</v>
      </c>
      <c r="G271" s="213">
        <f>'Saimnieciskas pamatdarbibas NP'!G66</f>
        <v>12491.212500000003</v>
      </c>
      <c r="H271" s="213">
        <f>'Saimnieciskas pamatdarbibas NP'!H66</f>
        <v>12565.125</v>
      </c>
      <c r="I271" s="213">
        <f>'Saimnieciskas pamatdarbibas NP'!I66</f>
        <v>12712.95</v>
      </c>
      <c r="J271" s="213">
        <f>'Saimnieciskas pamatdarbibas NP'!J66</f>
        <v>12860.775</v>
      </c>
      <c r="K271" s="213">
        <f>'Saimnieciskas pamatdarbibas NP'!K66</f>
        <v>13008.599999999999</v>
      </c>
      <c r="L271" s="213">
        <f>'Saimnieciskas pamatdarbibas NP'!L66</f>
        <v>13550.625000000002</v>
      </c>
      <c r="M271" s="213">
        <f>'Saimnieciskas pamatdarbibas NP'!M66</f>
        <v>13698.45</v>
      </c>
      <c r="N271" s="213">
        <f>'Saimnieciskas pamatdarbibas NP'!N66</f>
        <v>13747.725</v>
      </c>
      <c r="O271" s="213">
        <f>'Saimnieciskas pamatdarbibas NP'!O66</f>
        <v>13895.549999999996</v>
      </c>
      <c r="P271" s="213">
        <f>'Saimnieciskas pamatdarbibas NP'!P66</f>
        <v>13944.824999999999</v>
      </c>
      <c r="Q271" s="213">
        <f>'Saimnieciskas pamatdarbibas NP'!Q66</f>
        <v>14141.924999999999</v>
      </c>
      <c r="R271" s="213">
        <f>'Saimnieciskas pamatdarbibas NP'!R66</f>
        <v>14363.662499999999</v>
      </c>
      <c r="S271" s="213">
        <f>'Saimnieciskas pamatdarbibas NP'!S66</f>
        <v>14388.3</v>
      </c>
      <c r="T271" s="213">
        <f>'Saimnieciskas pamatdarbibas NP'!T66</f>
        <v>14388.3</v>
      </c>
      <c r="U271" s="213">
        <f>'Saimnieciskas pamatdarbibas NP'!U66</f>
        <v>14634.674999999999</v>
      </c>
      <c r="V271" s="213">
        <f>'Saimnieciskas pamatdarbibas NP'!V66</f>
        <v>14881.05</v>
      </c>
      <c r="W271" s="213">
        <f>'Saimnieciskas pamatdarbibas NP'!W66</f>
        <v>15152.0625</v>
      </c>
      <c r="X271" s="213">
        <f>'Saimnieciskas pamatdarbibas NP'!X66</f>
        <v>15423.075000000003</v>
      </c>
      <c r="Y271" s="213">
        <f>'Saimnieciskas pamatdarbibas NP'!Y66</f>
        <v>15694.087499999998</v>
      </c>
      <c r="Z271" s="213">
        <f>'Saimnieciskas pamatdarbibas NP'!Z66</f>
        <v>15965.100000000006</v>
      </c>
      <c r="AA271" s="213">
        <f>'Saimnieciskas pamatdarbibas NP'!AA66</f>
        <v>16236.112499999997</v>
      </c>
      <c r="AB271" s="213">
        <f>'Saimnieciskas pamatdarbibas NP'!AB66</f>
        <v>16531.762499999997</v>
      </c>
      <c r="AC271" s="213">
        <f>'Saimnieciskas pamatdarbibas NP'!AC66</f>
        <v>16802.775000000001</v>
      </c>
      <c r="AD271" s="213">
        <f>'Saimnieciskas pamatdarbibas NP'!AD66</f>
        <v>17073.787500000002</v>
      </c>
      <c r="AE271" s="213">
        <f>'Saimnieciskas pamatdarbibas NP'!AE66</f>
        <v>17344.799999999996</v>
      </c>
      <c r="AF271" s="213">
        <f>'Saimnieciskas pamatdarbibas NP'!AF66</f>
        <v>17615.8125</v>
      </c>
      <c r="AG271" s="213">
        <f>'Saimnieciskas pamatdarbibas NP'!AG66</f>
        <v>17960.737500000003</v>
      </c>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c r="BT271" s="214"/>
      <c r="BU271" s="214"/>
      <c r="BV271" s="214"/>
      <c r="BW271" s="214"/>
      <c r="BX271" s="214"/>
      <c r="BY271" s="214"/>
      <c r="BZ271" s="214"/>
      <c r="CA271" s="214"/>
      <c r="CB271" s="214"/>
      <c r="CC271" s="214"/>
      <c r="CD271" s="214"/>
      <c r="CE271" s="214"/>
      <c r="CF271" s="214"/>
      <c r="CG271" s="214"/>
      <c r="CH271" s="214"/>
      <c r="CI271" s="214"/>
      <c r="CJ271" s="214"/>
      <c r="CK271" s="214"/>
      <c r="CL271" s="214"/>
      <c r="CM271" s="214"/>
      <c r="CN271" s="214"/>
      <c r="CO271" s="214"/>
      <c r="CP271" s="214"/>
      <c r="CQ271" s="214"/>
      <c r="CR271" s="214"/>
      <c r="CS271" s="214"/>
      <c r="CT271" s="214"/>
      <c r="CU271" s="214"/>
      <c r="CV271" s="214"/>
      <c r="CW271" s="214"/>
      <c r="CX271" s="214"/>
      <c r="CY271" s="214"/>
      <c r="CZ271" s="214"/>
      <c r="DA271" s="214"/>
      <c r="DB271" s="214"/>
      <c r="DC271" s="214"/>
      <c r="DD271" s="214"/>
      <c r="DE271" s="214"/>
      <c r="DF271" s="214"/>
      <c r="DG271" s="214"/>
      <c r="DH271" s="214"/>
      <c r="DI271" s="214"/>
      <c r="DJ271" s="214"/>
      <c r="DK271" s="214"/>
      <c r="DL271" s="214"/>
      <c r="DM271" s="214"/>
      <c r="DN271" s="214"/>
      <c r="DO271" s="214"/>
      <c r="DP271" s="214"/>
      <c r="DQ271" s="214"/>
      <c r="DR271" s="214"/>
      <c r="DS271" s="214"/>
      <c r="DT271" s="214"/>
      <c r="DU271" s="214"/>
      <c r="DV271" s="214"/>
      <c r="DW271" s="214"/>
      <c r="DX271" s="214"/>
      <c r="DY271" s="214"/>
      <c r="DZ271" s="214"/>
      <c r="EA271" s="214"/>
      <c r="EB271" s="214"/>
      <c r="EC271" s="214"/>
      <c r="ED271" s="214"/>
      <c r="EE271" s="214"/>
      <c r="EF271" s="214"/>
      <c r="EG271" s="214"/>
      <c r="EH271" s="214"/>
      <c r="EI271" s="214"/>
      <c r="EJ271" s="214"/>
      <c r="EK271" s="214"/>
      <c r="EL271" s="214"/>
      <c r="EM271" s="214"/>
      <c r="EN271" s="214"/>
      <c r="EO271" s="214"/>
      <c r="EP271" s="214"/>
      <c r="EQ271" s="214"/>
      <c r="ER271" s="214"/>
      <c r="ES271" s="214"/>
      <c r="ET271" s="214"/>
      <c r="EU271" s="214"/>
      <c r="EV271" s="214"/>
      <c r="EW271" s="214"/>
      <c r="EX271" s="214"/>
      <c r="EY271" s="214"/>
      <c r="EZ271" s="214"/>
      <c r="FA271" s="214"/>
      <c r="FB271" s="214"/>
      <c r="FC271" s="214"/>
      <c r="FD271" s="214"/>
      <c r="FE271" s="214"/>
      <c r="FF271" s="214"/>
      <c r="FG271" s="214"/>
      <c r="FH271" s="214"/>
      <c r="FI271" s="214"/>
      <c r="FJ271" s="214"/>
      <c r="FK271" s="214"/>
      <c r="FL271" s="214"/>
      <c r="FM271" s="214"/>
      <c r="FN271" s="214"/>
      <c r="FO271" s="214"/>
      <c r="FP271" s="214"/>
      <c r="FQ271" s="214"/>
      <c r="FR271" s="214"/>
      <c r="FS271" s="214"/>
      <c r="FT271" s="214"/>
      <c r="FU271" s="214"/>
      <c r="FV271" s="214"/>
      <c r="FW271" s="214"/>
      <c r="FX271" s="214"/>
      <c r="FY271" s="214"/>
      <c r="FZ271" s="214"/>
      <c r="GA271" s="214"/>
      <c r="GB271" s="214"/>
      <c r="GC271" s="214"/>
      <c r="GD271" s="214"/>
      <c r="GE271" s="214"/>
      <c r="GF271" s="214"/>
      <c r="GG271" s="214"/>
      <c r="GH271" s="214"/>
      <c r="GI271" s="214"/>
      <c r="GJ271" s="214"/>
      <c r="GK271" s="214"/>
      <c r="GL271" s="214"/>
      <c r="GM271" s="214"/>
      <c r="GN271" s="214"/>
      <c r="GO271" s="214"/>
      <c r="GP271" s="214"/>
      <c r="GQ271" s="214"/>
      <c r="GR271" s="214"/>
      <c r="GS271" s="214"/>
      <c r="GT271" s="214"/>
      <c r="GU271" s="214"/>
      <c r="GV271" s="214"/>
      <c r="GW271" s="214"/>
      <c r="GX271" s="214"/>
      <c r="GY271" s="214"/>
      <c r="GZ271" s="214"/>
      <c r="HA271" s="214"/>
      <c r="HB271" s="214"/>
      <c r="HC271" s="214"/>
      <c r="HD271" s="214"/>
      <c r="HE271" s="214"/>
      <c r="HF271" s="214"/>
      <c r="HG271" s="214"/>
      <c r="HH271" s="214"/>
      <c r="HI271" s="214"/>
      <c r="HJ271" s="214"/>
      <c r="HK271" s="214"/>
      <c r="HL271" s="214"/>
      <c r="HM271" s="214"/>
      <c r="HN271" s="214"/>
      <c r="HO271" s="214"/>
      <c r="HP271" s="214"/>
      <c r="HQ271" s="214"/>
      <c r="HR271" s="214"/>
      <c r="HS271" s="214"/>
      <c r="HT271" s="214"/>
      <c r="HU271" s="214"/>
      <c r="HV271" s="214"/>
      <c r="HW271" s="214"/>
      <c r="HX271" s="214"/>
      <c r="HY271" s="214"/>
      <c r="HZ271" s="214"/>
      <c r="IA271" s="214"/>
      <c r="IB271" s="214"/>
      <c r="IC271" s="214"/>
      <c r="ID271" s="214"/>
      <c r="IE271" s="214"/>
      <c r="IF271" s="214"/>
      <c r="IG271" s="214"/>
      <c r="IH271" s="214"/>
      <c r="II271" s="214"/>
      <c r="IJ271" s="214"/>
      <c r="IK271" s="214"/>
      <c r="IL271" s="214"/>
      <c r="IM271" s="214"/>
      <c r="IN271" s="214"/>
      <c r="IO271" s="214"/>
      <c r="IP271" s="214"/>
      <c r="IQ271" s="214"/>
      <c r="IR271" s="214"/>
    </row>
    <row r="272" spans="1:252" s="215" customFormat="1" x14ac:dyDescent="0.2">
      <c r="A272" s="212" t="s">
        <v>295</v>
      </c>
      <c r="B272" s="213">
        <f>'Saimnieciskas pamatdarbibas NP'!B67</f>
        <v>1680</v>
      </c>
      <c r="C272" s="213">
        <f>'Saimnieciskas pamatdarbibas NP'!C67</f>
        <v>2032.8</v>
      </c>
      <c r="D272" s="213">
        <f>'Saimnieciskas pamatdarbibas NP'!D67</f>
        <v>2116.7999999999997</v>
      </c>
      <c r="E272" s="213">
        <f>'Saimnieciskas pamatdarbibas NP'!E67</f>
        <v>2777.5999999999995</v>
      </c>
      <c r="F272" s="213">
        <f>'Saimnieciskas pamatdarbibas NP'!F67</f>
        <v>2828</v>
      </c>
      <c r="G272" s="213">
        <f>'Saimnieciskas pamatdarbibas NP'!G67</f>
        <v>2839.2000000000007</v>
      </c>
      <c r="H272" s="213">
        <f>'Saimnieciskas pamatdarbibas NP'!H67</f>
        <v>2856</v>
      </c>
      <c r="I272" s="213">
        <f>'Saimnieciskas pamatdarbibas NP'!I67</f>
        <v>2889.6</v>
      </c>
      <c r="J272" s="213">
        <f>'Saimnieciskas pamatdarbibas NP'!J67</f>
        <v>2923.2000000000003</v>
      </c>
      <c r="K272" s="213">
        <f>'Saimnieciskas pamatdarbibas NP'!K67</f>
        <v>2956.7999999999997</v>
      </c>
      <c r="L272" s="213">
        <f>'Saimnieciskas pamatdarbibas NP'!L67</f>
        <v>3080.0000000000005</v>
      </c>
      <c r="M272" s="213">
        <f>'Saimnieciskas pamatdarbibas NP'!M67</f>
        <v>3113.6000000000004</v>
      </c>
      <c r="N272" s="213">
        <f>'Saimnieciskas pamatdarbibas NP'!N67</f>
        <v>3124.8</v>
      </c>
      <c r="O272" s="213">
        <f>'Saimnieciskas pamatdarbibas NP'!O67</f>
        <v>3158.3999999999992</v>
      </c>
      <c r="P272" s="213">
        <f>'Saimnieciskas pamatdarbibas NP'!P67</f>
        <v>3169.6</v>
      </c>
      <c r="Q272" s="213">
        <f>'Saimnieciskas pamatdarbibas NP'!Q67</f>
        <v>3214.3999999999996</v>
      </c>
      <c r="R272" s="213">
        <f>'Saimnieciskas pamatdarbibas NP'!R67</f>
        <v>3264.7999999999997</v>
      </c>
      <c r="S272" s="213">
        <f>'Saimnieciskas pamatdarbibas NP'!S67</f>
        <v>3270.3999999999996</v>
      </c>
      <c r="T272" s="213">
        <f>'Saimnieciskas pamatdarbibas NP'!T67</f>
        <v>3270.3999999999996</v>
      </c>
      <c r="U272" s="213">
        <f>'Saimnieciskas pamatdarbibas NP'!U67</f>
        <v>3326.3999999999996</v>
      </c>
      <c r="V272" s="213">
        <f>'Saimnieciskas pamatdarbibas NP'!V67</f>
        <v>3382.4</v>
      </c>
      <c r="W272" s="213">
        <f>'Saimnieciskas pamatdarbibas NP'!W67</f>
        <v>3444</v>
      </c>
      <c r="X272" s="213">
        <f>'Saimnieciskas pamatdarbibas NP'!X67</f>
        <v>3505.6000000000008</v>
      </c>
      <c r="Y272" s="213">
        <f>'Saimnieciskas pamatdarbibas NP'!Y67</f>
        <v>3567.1999999999994</v>
      </c>
      <c r="Z272" s="213">
        <f>'Saimnieciskas pamatdarbibas NP'!Z67</f>
        <v>3628.8000000000015</v>
      </c>
      <c r="AA272" s="213">
        <f>'Saimnieciskas pamatdarbibas NP'!AA67</f>
        <v>3690.3999999999996</v>
      </c>
      <c r="AB272" s="213">
        <f>'Saimnieciskas pamatdarbibas NP'!AB67</f>
        <v>3757.599999999999</v>
      </c>
      <c r="AC272" s="213">
        <f>'Saimnieciskas pamatdarbibas NP'!AC67</f>
        <v>3819.2000000000003</v>
      </c>
      <c r="AD272" s="213">
        <f>'Saimnieciskas pamatdarbibas NP'!AD67</f>
        <v>3880.8</v>
      </c>
      <c r="AE272" s="213">
        <f>'Saimnieciskas pamatdarbibas NP'!AE67</f>
        <v>3942.3999999999992</v>
      </c>
      <c r="AF272" s="213">
        <f>'Saimnieciskas pamatdarbibas NP'!AF67</f>
        <v>4004</v>
      </c>
      <c r="AG272" s="213">
        <f>'Saimnieciskas pamatdarbibas NP'!AG67</f>
        <v>4082.4000000000005</v>
      </c>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c r="BT272" s="214"/>
      <c r="BU272" s="214"/>
      <c r="BV272" s="214"/>
      <c r="BW272" s="214"/>
      <c r="BX272" s="214"/>
      <c r="BY272" s="214"/>
      <c r="BZ272" s="214"/>
      <c r="CA272" s="214"/>
      <c r="CB272" s="214"/>
      <c r="CC272" s="214"/>
      <c r="CD272" s="214"/>
      <c r="CE272" s="214"/>
      <c r="CF272" s="214"/>
      <c r="CG272" s="214"/>
      <c r="CH272" s="214"/>
      <c r="CI272" s="214"/>
      <c r="CJ272" s="214"/>
      <c r="CK272" s="214"/>
      <c r="CL272" s="214"/>
      <c r="CM272" s="214"/>
      <c r="CN272" s="214"/>
      <c r="CO272" s="214"/>
      <c r="CP272" s="214"/>
      <c r="CQ272" s="214"/>
      <c r="CR272" s="214"/>
      <c r="CS272" s="214"/>
      <c r="CT272" s="214"/>
      <c r="CU272" s="214"/>
      <c r="CV272" s="214"/>
      <c r="CW272" s="214"/>
      <c r="CX272" s="214"/>
      <c r="CY272" s="214"/>
      <c r="CZ272" s="214"/>
      <c r="DA272" s="214"/>
      <c r="DB272" s="214"/>
      <c r="DC272" s="214"/>
      <c r="DD272" s="214"/>
      <c r="DE272" s="214"/>
      <c r="DF272" s="214"/>
      <c r="DG272" s="214"/>
      <c r="DH272" s="214"/>
      <c r="DI272" s="214"/>
      <c r="DJ272" s="214"/>
      <c r="DK272" s="214"/>
      <c r="DL272" s="214"/>
      <c r="DM272" s="214"/>
      <c r="DN272" s="214"/>
      <c r="DO272" s="214"/>
      <c r="DP272" s="214"/>
      <c r="DQ272" s="214"/>
      <c r="DR272" s="214"/>
      <c r="DS272" s="214"/>
      <c r="DT272" s="214"/>
      <c r="DU272" s="214"/>
      <c r="DV272" s="214"/>
      <c r="DW272" s="214"/>
      <c r="DX272" s="214"/>
      <c r="DY272" s="214"/>
      <c r="DZ272" s="214"/>
      <c r="EA272" s="214"/>
      <c r="EB272" s="214"/>
      <c r="EC272" s="214"/>
      <c r="ED272" s="214"/>
      <c r="EE272" s="214"/>
      <c r="EF272" s="214"/>
      <c r="EG272" s="214"/>
      <c r="EH272" s="214"/>
      <c r="EI272" s="214"/>
      <c r="EJ272" s="214"/>
      <c r="EK272" s="214"/>
      <c r="EL272" s="214"/>
      <c r="EM272" s="214"/>
      <c r="EN272" s="214"/>
      <c r="EO272" s="214"/>
      <c r="EP272" s="214"/>
      <c r="EQ272" s="214"/>
      <c r="ER272" s="214"/>
      <c r="ES272" s="214"/>
      <c r="ET272" s="214"/>
      <c r="EU272" s="214"/>
      <c r="EV272" s="214"/>
      <c r="EW272" s="214"/>
      <c r="EX272" s="214"/>
      <c r="EY272" s="214"/>
      <c r="EZ272" s="214"/>
      <c r="FA272" s="214"/>
      <c r="FB272" s="214"/>
      <c r="FC272" s="214"/>
      <c r="FD272" s="214"/>
      <c r="FE272" s="214"/>
      <c r="FF272" s="214"/>
      <c r="FG272" s="214"/>
      <c r="FH272" s="214"/>
      <c r="FI272" s="214"/>
      <c r="FJ272" s="214"/>
      <c r="FK272" s="214"/>
      <c r="FL272" s="214"/>
      <c r="FM272" s="214"/>
      <c r="FN272" s="214"/>
      <c r="FO272" s="214"/>
      <c r="FP272" s="214"/>
      <c r="FQ272" s="214"/>
      <c r="FR272" s="214"/>
      <c r="FS272" s="214"/>
      <c r="FT272" s="214"/>
      <c r="FU272" s="214"/>
      <c r="FV272" s="214"/>
      <c r="FW272" s="214"/>
      <c r="FX272" s="214"/>
      <c r="FY272" s="214"/>
      <c r="FZ272" s="214"/>
      <c r="GA272" s="214"/>
      <c r="GB272" s="214"/>
      <c r="GC272" s="214"/>
      <c r="GD272" s="214"/>
      <c r="GE272" s="214"/>
      <c r="GF272" s="214"/>
      <c r="GG272" s="214"/>
      <c r="GH272" s="214"/>
      <c r="GI272" s="214"/>
      <c r="GJ272" s="214"/>
      <c r="GK272" s="214"/>
      <c r="GL272" s="214"/>
      <c r="GM272" s="214"/>
      <c r="GN272" s="214"/>
      <c r="GO272" s="214"/>
      <c r="GP272" s="214"/>
      <c r="GQ272" s="214"/>
      <c r="GR272" s="214"/>
      <c r="GS272" s="214"/>
      <c r="GT272" s="214"/>
      <c r="GU272" s="214"/>
      <c r="GV272" s="214"/>
      <c r="GW272" s="214"/>
      <c r="GX272" s="214"/>
      <c r="GY272" s="214"/>
      <c r="GZ272" s="214"/>
      <c r="HA272" s="214"/>
      <c r="HB272" s="214"/>
      <c r="HC272" s="214"/>
      <c r="HD272" s="214"/>
      <c r="HE272" s="214"/>
      <c r="HF272" s="214"/>
      <c r="HG272" s="214"/>
      <c r="HH272" s="214"/>
      <c r="HI272" s="214"/>
      <c r="HJ272" s="214"/>
      <c r="HK272" s="214"/>
      <c r="HL272" s="214"/>
      <c r="HM272" s="214"/>
      <c r="HN272" s="214"/>
      <c r="HO272" s="214"/>
      <c r="HP272" s="214"/>
      <c r="HQ272" s="214"/>
      <c r="HR272" s="214"/>
      <c r="HS272" s="214"/>
      <c r="HT272" s="214"/>
      <c r="HU272" s="214"/>
      <c r="HV272" s="214"/>
      <c r="HW272" s="214"/>
      <c r="HX272" s="214"/>
      <c r="HY272" s="214"/>
      <c r="HZ272" s="214"/>
      <c r="IA272" s="214"/>
      <c r="IB272" s="214"/>
      <c r="IC272" s="214"/>
      <c r="ID272" s="214"/>
      <c r="IE272" s="214"/>
      <c r="IF272" s="214"/>
      <c r="IG272" s="214"/>
      <c r="IH272" s="214"/>
      <c r="II272" s="214"/>
      <c r="IJ272" s="214"/>
      <c r="IK272" s="214"/>
      <c r="IL272" s="214"/>
      <c r="IM272" s="214"/>
      <c r="IN272" s="214"/>
      <c r="IO272" s="214"/>
      <c r="IP272" s="214"/>
      <c r="IQ272" s="214"/>
      <c r="IR272" s="214"/>
    </row>
    <row r="273" spans="1:252" s="215" customFormat="1" x14ac:dyDescent="0.2">
      <c r="A273" s="212" t="s">
        <v>296</v>
      </c>
      <c r="B273" s="213">
        <f>'Saimnieciskas pamatdarbibas NP'!B68</f>
        <v>3000</v>
      </c>
      <c r="C273" s="213">
        <f>'Saimnieciskas pamatdarbibas NP'!C68</f>
        <v>3630</v>
      </c>
      <c r="D273" s="213">
        <f>'Saimnieciskas pamatdarbibas NP'!D68</f>
        <v>3779.9999999999995</v>
      </c>
      <c r="E273" s="213">
        <f>'Saimnieciskas pamatdarbibas NP'!E68</f>
        <v>4959.9999999999991</v>
      </c>
      <c r="F273" s="213">
        <f>'Saimnieciskas pamatdarbibas NP'!F68</f>
        <v>5050</v>
      </c>
      <c r="G273" s="213">
        <f>'Saimnieciskas pamatdarbibas NP'!G68</f>
        <v>5070.0000000000009</v>
      </c>
      <c r="H273" s="213">
        <f>'Saimnieciskas pamatdarbibas NP'!H68</f>
        <v>5100</v>
      </c>
      <c r="I273" s="213">
        <f>'Saimnieciskas pamatdarbibas NP'!I68</f>
        <v>5160</v>
      </c>
      <c r="J273" s="213">
        <f>'Saimnieciskas pamatdarbibas NP'!J68</f>
        <v>5220</v>
      </c>
      <c r="K273" s="213">
        <f>'Saimnieciskas pamatdarbibas NP'!K68</f>
        <v>5279.9999999999991</v>
      </c>
      <c r="L273" s="213">
        <f>'Saimnieciskas pamatdarbibas NP'!L68</f>
        <v>5500</v>
      </c>
      <c r="M273" s="213">
        <f>'Saimnieciskas pamatdarbibas NP'!M68</f>
        <v>5560.0000000000009</v>
      </c>
      <c r="N273" s="213">
        <f>'Saimnieciskas pamatdarbibas NP'!N68</f>
        <v>5580.0000000000009</v>
      </c>
      <c r="O273" s="213">
        <f>'Saimnieciskas pamatdarbibas NP'!O68</f>
        <v>5639.9999999999982</v>
      </c>
      <c r="P273" s="213">
        <f>'Saimnieciskas pamatdarbibas NP'!P68</f>
        <v>5659.9999999999991</v>
      </c>
      <c r="Q273" s="213">
        <f>'Saimnieciskas pamatdarbibas NP'!Q68</f>
        <v>5740</v>
      </c>
      <c r="R273" s="213">
        <f>'Saimnieciskas pamatdarbibas NP'!R68</f>
        <v>5830</v>
      </c>
      <c r="S273" s="213">
        <f>'Saimnieciskas pamatdarbibas NP'!S68</f>
        <v>5840</v>
      </c>
      <c r="T273" s="213">
        <f>'Saimnieciskas pamatdarbibas NP'!T68</f>
        <v>5840</v>
      </c>
      <c r="U273" s="213">
        <f>'Saimnieciskas pamatdarbibas NP'!U68</f>
        <v>5940</v>
      </c>
      <c r="V273" s="213">
        <f>'Saimnieciskas pamatdarbibas NP'!V68</f>
        <v>6040</v>
      </c>
      <c r="W273" s="213">
        <f>'Saimnieciskas pamatdarbibas NP'!W68</f>
        <v>6150</v>
      </c>
      <c r="X273" s="213">
        <f>'Saimnieciskas pamatdarbibas NP'!X68</f>
        <v>6260.0000000000009</v>
      </c>
      <c r="Y273" s="213">
        <f>'Saimnieciskas pamatdarbibas NP'!Y68</f>
        <v>6369.9999999999991</v>
      </c>
      <c r="Z273" s="213">
        <f>'Saimnieciskas pamatdarbibas NP'!Z68</f>
        <v>6480.0000000000027</v>
      </c>
      <c r="AA273" s="213">
        <f>'Saimnieciskas pamatdarbibas NP'!AA68</f>
        <v>6589.9999999999991</v>
      </c>
      <c r="AB273" s="213">
        <f>'Saimnieciskas pamatdarbibas NP'!AB68</f>
        <v>6709.9999999999982</v>
      </c>
      <c r="AC273" s="213">
        <f>'Saimnieciskas pamatdarbibas NP'!AC68</f>
        <v>6820.0000000000009</v>
      </c>
      <c r="AD273" s="213">
        <f>'Saimnieciskas pamatdarbibas NP'!AD68</f>
        <v>6930.0000000000009</v>
      </c>
      <c r="AE273" s="213">
        <f>'Saimnieciskas pamatdarbibas NP'!AE68</f>
        <v>7039.9999999999982</v>
      </c>
      <c r="AF273" s="213">
        <f>'Saimnieciskas pamatdarbibas NP'!AF68</f>
        <v>7150</v>
      </c>
      <c r="AG273" s="213">
        <f>'Saimnieciskas pamatdarbibas NP'!AG68</f>
        <v>7290.0000000000009</v>
      </c>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c r="BT273" s="214"/>
      <c r="BU273" s="214"/>
      <c r="BV273" s="214"/>
      <c r="BW273" s="214"/>
      <c r="BX273" s="214"/>
      <c r="BY273" s="214"/>
      <c r="BZ273" s="214"/>
      <c r="CA273" s="214"/>
      <c r="CB273" s="214"/>
      <c r="CC273" s="214"/>
      <c r="CD273" s="214"/>
      <c r="CE273" s="214"/>
      <c r="CF273" s="214"/>
      <c r="CG273" s="214"/>
      <c r="CH273" s="214"/>
      <c r="CI273" s="214"/>
      <c r="CJ273" s="214"/>
      <c r="CK273" s="214"/>
      <c r="CL273" s="214"/>
      <c r="CM273" s="214"/>
      <c r="CN273" s="214"/>
      <c r="CO273" s="214"/>
      <c r="CP273" s="214"/>
      <c r="CQ273" s="214"/>
      <c r="CR273" s="214"/>
      <c r="CS273" s="214"/>
      <c r="CT273" s="214"/>
      <c r="CU273" s="214"/>
      <c r="CV273" s="214"/>
      <c r="CW273" s="214"/>
      <c r="CX273" s="214"/>
      <c r="CY273" s="214"/>
      <c r="CZ273" s="214"/>
      <c r="DA273" s="214"/>
      <c r="DB273" s="214"/>
      <c r="DC273" s="214"/>
      <c r="DD273" s="214"/>
      <c r="DE273" s="214"/>
      <c r="DF273" s="214"/>
      <c r="DG273" s="214"/>
      <c r="DH273" s="214"/>
      <c r="DI273" s="214"/>
      <c r="DJ273" s="214"/>
      <c r="DK273" s="214"/>
      <c r="DL273" s="214"/>
      <c r="DM273" s="214"/>
      <c r="DN273" s="214"/>
      <c r="DO273" s="214"/>
      <c r="DP273" s="214"/>
      <c r="DQ273" s="214"/>
      <c r="DR273" s="214"/>
      <c r="DS273" s="214"/>
      <c r="DT273" s="214"/>
      <c r="DU273" s="214"/>
      <c r="DV273" s="214"/>
      <c r="DW273" s="214"/>
      <c r="DX273" s="214"/>
      <c r="DY273" s="214"/>
      <c r="DZ273" s="214"/>
      <c r="EA273" s="214"/>
      <c r="EB273" s="214"/>
      <c r="EC273" s="214"/>
      <c r="ED273" s="214"/>
      <c r="EE273" s="214"/>
      <c r="EF273" s="214"/>
      <c r="EG273" s="214"/>
      <c r="EH273" s="214"/>
      <c r="EI273" s="214"/>
      <c r="EJ273" s="214"/>
      <c r="EK273" s="214"/>
      <c r="EL273" s="214"/>
      <c r="EM273" s="214"/>
      <c r="EN273" s="214"/>
      <c r="EO273" s="214"/>
      <c r="EP273" s="214"/>
      <c r="EQ273" s="214"/>
      <c r="ER273" s="214"/>
      <c r="ES273" s="214"/>
      <c r="ET273" s="214"/>
      <c r="EU273" s="214"/>
      <c r="EV273" s="214"/>
      <c r="EW273" s="214"/>
      <c r="EX273" s="214"/>
      <c r="EY273" s="214"/>
      <c r="EZ273" s="214"/>
      <c r="FA273" s="214"/>
      <c r="FB273" s="214"/>
      <c r="FC273" s="214"/>
      <c r="FD273" s="214"/>
      <c r="FE273" s="214"/>
      <c r="FF273" s="214"/>
      <c r="FG273" s="214"/>
      <c r="FH273" s="214"/>
      <c r="FI273" s="214"/>
      <c r="FJ273" s="214"/>
      <c r="FK273" s="214"/>
      <c r="FL273" s="214"/>
      <c r="FM273" s="214"/>
      <c r="FN273" s="214"/>
      <c r="FO273" s="214"/>
      <c r="FP273" s="214"/>
      <c r="FQ273" s="214"/>
      <c r="FR273" s="214"/>
      <c r="FS273" s="214"/>
      <c r="FT273" s="214"/>
      <c r="FU273" s="214"/>
      <c r="FV273" s="214"/>
      <c r="FW273" s="214"/>
      <c r="FX273" s="214"/>
      <c r="FY273" s="214"/>
      <c r="FZ273" s="214"/>
      <c r="GA273" s="214"/>
      <c r="GB273" s="214"/>
      <c r="GC273" s="214"/>
      <c r="GD273" s="214"/>
      <c r="GE273" s="214"/>
      <c r="GF273" s="214"/>
      <c r="GG273" s="214"/>
      <c r="GH273" s="214"/>
      <c r="GI273" s="214"/>
      <c r="GJ273" s="214"/>
      <c r="GK273" s="214"/>
      <c r="GL273" s="214"/>
      <c r="GM273" s="214"/>
      <c r="GN273" s="214"/>
      <c r="GO273" s="214"/>
      <c r="GP273" s="214"/>
      <c r="GQ273" s="214"/>
      <c r="GR273" s="214"/>
      <c r="GS273" s="214"/>
      <c r="GT273" s="214"/>
      <c r="GU273" s="214"/>
      <c r="GV273" s="214"/>
      <c r="GW273" s="214"/>
      <c r="GX273" s="214"/>
      <c r="GY273" s="214"/>
      <c r="GZ273" s="214"/>
      <c r="HA273" s="214"/>
      <c r="HB273" s="214"/>
      <c r="HC273" s="214"/>
      <c r="HD273" s="214"/>
      <c r="HE273" s="214"/>
      <c r="HF273" s="214"/>
      <c r="HG273" s="214"/>
      <c r="HH273" s="214"/>
      <c r="HI273" s="214"/>
      <c r="HJ273" s="214"/>
      <c r="HK273" s="214"/>
      <c r="HL273" s="214"/>
      <c r="HM273" s="214"/>
      <c r="HN273" s="214"/>
      <c r="HO273" s="214"/>
      <c r="HP273" s="214"/>
      <c r="HQ273" s="214"/>
      <c r="HR273" s="214"/>
      <c r="HS273" s="214"/>
      <c r="HT273" s="214"/>
      <c r="HU273" s="214"/>
      <c r="HV273" s="214"/>
      <c r="HW273" s="214"/>
      <c r="HX273" s="214"/>
      <c r="HY273" s="214"/>
      <c r="HZ273" s="214"/>
      <c r="IA273" s="214"/>
      <c r="IB273" s="214"/>
      <c r="IC273" s="214"/>
      <c r="ID273" s="214"/>
      <c r="IE273" s="214"/>
      <c r="IF273" s="214"/>
      <c r="IG273" s="214"/>
      <c r="IH273" s="214"/>
      <c r="II273" s="214"/>
      <c r="IJ273" s="214"/>
      <c r="IK273" s="214"/>
      <c r="IL273" s="214"/>
      <c r="IM273" s="214"/>
      <c r="IN273" s="214"/>
      <c r="IO273" s="214"/>
      <c r="IP273" s="214"/>
      <c r="IQ273" s="214"/>
      <c r="IR273" s="214"/>
    </row>
    <row r="274" spans="1:252" s="163" customFormat="1" x14ac:dyDescent="0.2">
      <c r="A274" s="581" t="s">
        <v>116</v>
      </c>
      <c r="B274" s="160">
        <f>SUM(B39,B45,B51)*$B$157</f>
        <v>0</v>
      </c>
      <c r="C274" s="160">
        <f t="shared" ref="C274:AG274" si="97">SUM(C39,C45,C51)*$B$157</f>
        <v>0</v>
      </c>
      <c r="D274" s="160">
        <f t="shared" si="97"/>
        <v>0</v>
      </c>
      <c r="E274" s="160">
        <f t="shared" si="97"/>
        <v>5364.6333333333341</v>
      </c>
      <c r="F274" s="213">
        <f t="shared" si="97"/>
        <v>5364.6333333333341</v>
      </c>
      <c r="G274" s="160">
        <f t="shared" si="97"/>
        <v>5364.6333333333341</v>
      </c>
      <c r="H274" s="160">
        <f t="shared" si="97"/>
        <v>5364.6333333333341</v>
      </c>
      <c r="I274" s="160">
        <f t="shared" si="97"/>
        <v>5364.6333333333341</v>
      </c>
      <c r="J274" s="160">
        <f t="shared" si="97"/>
        <v>5364.6333333333341</v>
      </c>
      <c r="K274" s="160">
        <f t="shared" si="97"/>
        <v>5364.6333333333341</v>
      </c>
      <c r="L274" s="160">
        <f t="shared" si="97"/>
        <v>5364.6333333333341</v>
      </c>
      <c r="M274" s="160">
        <f t="shared" si="97"/>
        <v>5364.6333333333341</v>
      </c>
      <c r="N274" s="160">
        <f t="shared" si="97"/>
        <v>5364.6333333333341</v>
      </c>
      <c r="O274" s="160">
        <f t="shared" si="97"/>
        <v>4786.6333333333341</v>
      </c>
      <c r="P274" s="160">
        <f t="shared" si="97"/>
        <v>4786.6333333333341</v>
      </c>
      <c r="Q274" s="160">
        <f t="shared" si="97"/>
        <v>4786.6333333333341</v>
      </c>
      <c r="R274" s="160">
        <f t="shared" si="97"/>
        <v>4786.6333333333341</v>
      </c>
      <c r="S274" s="160">
        <f t="shared" si="97"/>
        <v>4786.6333333333341</v>
      </c>
      <c r="T274" s="160">
        <f t="shared" si="97"/>
        <v>2174.2999999999997</v>
      </c>
      <c r="U274" s="160">
        <f t="shared" si="97"/>
        <v>2174.2999999999997</v>
      </c>
      <c r="V274" s="160">
        <f t="shared" si="97"/>
        <v>2174.2999999999997</v>
      </c>
      <c r="W274" s="160">
        <f t="shared" si="97"/>
        <v>2174.2999999999997</v>
      </c>
      <c r="X274" s="160">
        <f t="shared" si="97"/>
        <v>2174.2999999999997</v>
      </c>
      <c r="Y274" s="160">
        <f t="shared" si="97"/>
        <v>2174.2999999999997</v>
      </c>
      <c r="Z274" s="160">
        <f t="shared" si="97"/>
        <v>2174.2999999999997</v>
      </c>
      <c r="AA274" s="160">
        <f t="shared" si="97"/>
        <v>2174.2999999999997</v>
      </c>
      <c r="AB274" s="160">
        <f t="shared" si="97"/>
        <v>2174.2999999999997</v>
      </c>
      <c r="AC274" s="160">
        <f t="shared" si="97"/>
        <v>2174.2999999999997</v>
      </c>
      <c r="AD274" s="160">
        <f t="shared" si="97"/>
        <v>2174.2999999999997</v>
      </c>
      <c r="AE274" s="160">
        <f t="shared" si="97"/>
        <v>2174.2999999999997</v>
      </c>
      <c r="AF274" s="160">
        <f t="shared" si="97"/>
        <v>2174.2999999999997</v>
      </c>
      <c r="AG274" s="160">
        <f t="shared" si="97"/>
        <v>2174.2999999999997</v>
      </c>
      <c r="AH274" s="161"/>
      <c r="AI274" s="161"/>
      <c r="AJ274" s="161"/>
      <c r="AK274" s="161"/>
      <c r="AL274" s="161"/>
      <c r="AM274" s="161"/>
      <c r="AN274" s="161"/>
      <c r="AO274" s="161"/>
      <c r="AP274" s="161"/>
      <c r="AQ274" s="161"/>
      <c r="AR274" s="161"/>
      <c r="AS274" s="161"/>
      <c r="AT274" s="161"/>
      <c r="AU274" s="161"/>
      <c r="AV274" s="161"/>
      <c r="AW274" s="161"/>
      <c r="AX274" s="161"/>
      <c r="AY274" s="161"/>
      <c r="AZ274" s="161"/>
      <c r="BA274" s="161"/>
      <c r="BB274" s="161"/>
      <c r="BC274" s="161"/>
      <c r="BD274" s="161"/>
      <c r="BE274" s="161"/>
      <c r="BF274" s="161"/>
      <c r="BG274" s="161"/>
      <c r="BH274" s="161"/>
      <c r="BI274" s="161"/>
      <c r="BJ274" s="161"/>
      <c r="BK274" s="161"/>
      <c r="BL274" s="161"/>
      <c r="BM274" s="161"/>
      <c r="BN274" s="161"/>
      <c r="BO274" s="161"/>
      <c r="BP274" s="161"/>
      <c r="BQ274" s="161"/>
      <c r="BR274" s="161"/>
      <c r="BS274" s="161"/>
      <c r="BT274" s="161"/>
      <c r="BU274" s="161"/>
      <c r="BV274" s="161"/>
      <c r="BW274" s="161"/>
      <c r="BX274" s="161"/>
      <c r="BY274" s="161"/>
      <c r="BZ274" s="161"/>
      <c r="CA274" s="161"/>
      <c r="CB274" s="161"/>
      <c r="CC274" s="161"/>
      <c r="CD274" s="161"/>
      <c r="CE274" s="161"/>
      <c r="CF274" s="161"/>
      <c r="CG274" s="161"/>
      <c r="CH274" s="161"/>
      <c r="CI274" s="161"/>
      <c r="CJ274" s="161"/>
      <c r="CK274" s="161"/>
      <c r="CL274" s="161"/>
      <c r="CM274" s="161"/>
      <c r="CN274" s="161"/>
      <c r="CO274" s="161"/>
      <c r="CP274" s="161"/>
      <c r="CQ274" s="161"/>
      <c r="CR274" s="161"/>
      <c r="CS274" s="161"/>
      <c r="CT274" s="161"/>
      <c r="CU274" s="161"/>
      <c r="CV274" s="161"/>
      <c r="CW274" s="161"/>
      <c r="CX274" s="161"/>
      <c r="CY274" s="161"/>
      <c r="CZ274" s="161"/>
      <c r="DA274" s="161"/>
      <c r="DB274" s="161"/>
      <c r="DC274" s="161"/>
      <c r="DD274" s="161"/>
      <c r="DE274" s="161"/>
      <c r="DF274" s="161"/>
      <c r="DG274" s="161"/>
      <c r="DH274" s="161"/>
      <c r="DI274" s="161"/>
      <c r="DJ274" s="161"/>
      <c r="DK274" s="161"/>
      <c r="DL274" s="161"/>
      <c r="DM274" s="161"/>
      <c r="DN274" s="161"/>
      <c r="DO274" s="161"/>
      <c r="DP274" s="161"/>
      <c r="DQ274" s="161"/>
      <c r="DR274" s="161"/>
      <c r="DS274" s="161"/>
      <c r="DT274" s="161"/>
      <c r="DU274" s="161"/>
      <c r="DV274" s="161"/>
      <c r="DW274" s="161"/>
      <c r="DX274" s="161"/>
      <c r="DY274" s="161"/>
      <c r="DZ274" s="161"/>
      <c r="EA274" s="161"/>
      <c r="EB274" s="161"/>
      <c r="EC274" s="161"/>
      <c r="ED274" s="161"/>
      <c r="EE274" s="161"/>
      <c r="EF274" s="161"/>
      <c r="EG274" s="161"/>
      <c r="EH274" s="161"/>
      <c r="EI274" s="161"/>
      <c r="EJ274" s="161"/>
      <c r="EK274" s="161"/>
      <c r="EL274" s="161"/>
      <c r="EM274" s="161"/>
      <c r="EN274" s="161"/>
      <c r="EO274" s="161"/>
      <c r="EP274" s="161"/>
      <c r="EQ274" s="161"/>
      <c r="ER274" s="161"/>
      <c r="ES274" s="161"/>
      <c r="ET274" s="161"/>
      <c r="EU274" s="161"/>
      <c r="EV274" s="161"/>
      <c r="EW274" s="161"/>
      <c r="EX274" s="161"/>
      <c r="EY274" s="161"/>
      <c r="EZ274" s="161"/>
      <c r="FA274" s="161"/>
      <c r="FB274" s="161"/>
      <c r="FC274" s="161"/>
      <c r="FD274" s="161"/>
      <c r="FE274" s="161"/>
      <c r="FF274" s="161"/>
      <c r="FG274" s="161"/>
      <c r="FH274" s="161"/>
      <c r="FI274" s="161"/>
      <c r="FJ274" s="161"/>
      <c r="FK274" s="161"/>
      <c r="FL274" s="161"/>
      <c r="FM274" s="161"/>
      <c r="FN274" s="161"/>
      <c r="FO274" s="161"/>
      <c r="FP274" s="161"/>
      <c r="FQ274" s="161"/>
      <c r="FR274" s="161"/>
      <c r="FS274" s="161"/>
      <c r="FT274" s="161"/>
      <c r="FU274" s="161"/>
      <c r="FV274" s="161"/>
      <c r="FW274" s="161"/>
      <c r="FX274" s="161"/>
      <c r="FY274" s="161"/>
      <c r="FZ274" s="161"/>
      <c r="GA274" s="161"/>
      <c r="GB274" s="161"/>
      <c r="GC274" s="161"/>
      <c r="GD274" s="161"/>
      <c r="GE274" s="161"/>
      <c r="GF274" s="161"/>
      <c r="GG274" s="161"/>
      <c r="GH274" s="161"/>
      <c r="GI274" s="161"/>
      <c r="GJ274" s="161"/>
      <c r="GK274" s="161"/>
      <c r="GL274" s="161"/>
      <c r="GM274" s="161"/>
      <c r="GN274" s="161"/>
      <c r="GO274" s="161"/>
      <c r="GP274" s="161"/>
      <c r="GQ274" s="161"/>
      <c r="GR274" s="161"/>
      <c r="GS274" s="161"/>
      <c r="GT274" s="161"/>
      <c r="GU274" s="161"/>
      <c r="GV274" s="161"/>
      <c r="GW274" s="161"/>
      <c r="GX274" s="161"/>
      <c r="GY274" s="161"/>
      <c r="GZ274" s="161"/>
      <c r="HA274" s="161"/>
      <c r="HB274" s="161"/>
      <c r="HC274" s="161"/>
      <c r="HD274" s="161"/>
      <c r="HE274" s="161"/>
      <c r="HF274" s="161"/>
      <c r="HG274" s="161"/>
      <c r="HH274" s="161"/>
      <c r="HI274" s="161"/>
      <c r="HJ274" s="161"/>
      <c r="HK274" s="161"/>
      <c r="HL274" s="161"/>
      <c r="HM274" s="161"/>
      <c r="HN274" s="161"/>
      <c r="HO274" s="161"/>
      <c r="HP274" s="161"/>
      <c r="HQ274" s="161"/>
      <c r="HR274" s="161"/>
      <c r="HS274" s="161"/>
      <c r="HT274" s="161"/>
      <c r="HU274" s="161"/>
      <c r="HV274" s="161"/>
      <c r="HW274" s="161"/>
      <c r="HX274" s="161"/>
      <c r="HY274" s="161"/>
      <c r="HZ274" s="161"/>
      <c r="IA274" s="161"/>
      <c r="IB274" s="161"/>
      <c r="IC274" s="161"/>
      <c r="ID274" s="161"/>
      <c r="IE274" s="161"/>
      <c r="IF274" s="161"/>
      <c r="IG274" s="161"/>
      <c r="IH274" s="161"/>
      <c r="II274" s="161"/>
      <c r="IJ274" s="161"/>
      <c r="IK274" s="161"/>
      <c r="IL274" s="161"/>
      <c r="IM274" s="161"/>
      <c r="IN274" s="161"/>
      <c r="IO274" s="161"/>
      <c r="IP274" s="161"/>
      <c r="IQ274" s="161"/>
      <c r="IR274" s="161"/>
    </row>
    <row r="275" spans="1:252" s="215" customFormat="1" x14ac:dyDescent="0.2">
      <c r="A275" s="393" t="s">
        <v>297</v>
      </c>
      <c r="B275" s="394">
        <f>SUM(B276:B279)</f>
        <v>12388.8</v>
      </c>
      <c r="C275" s="394">
        <f t="shared" ref="C275:AG275" si="98">SUM(C276:C279)</f>
        <v>14040.640000000001</v>
      </c>
      <c r="D275" s="394">
        <f t="shared" si="98"/>
        <v>15254.380000000001</v>
      </c>
      <c r="E275" s="394">
        <f t="shared" si="98"/>
        <v>21907.388666666666</v>
      </c>
      <c r="F275" s="394">
        <f t="shared" si="98"/>
        <v>22266.569666666663</v>
      </c>
      <c r="G275" s="394">
        <f t="shared" si="98"/>
        <v>22506.023666666668</v>
      </c>
      <c r="H275" s="394">
        <f t="shared" si="98"/>
        <v>22745.477666666666</v>
      </c>
      <c r="I275" s="394">
        <f t="shared" si="98"/>
        <v>22984.931666666664</v>
      </c>
      <c r="J275" s="394">
        <f t="shared" si="98"/>
        <v>23224.385666666669</v>
      </c>
      <c r="K275" s="394">
        <f t="shared" si="98"/>
        <v>23463.839666666667</v>
      </c>
      <c r="L275" s="394">
        <f t="shared" si="98"/>
        <v>23623.475666666665</v>
      </c>
      <c r="M275" s="394">
        <f t="shared" si="98"/>
        <v>23862.929666666663</v>
      </c>
      <c r="N275" s="394">
        <f t="shared" si="98"/>
        <v>24102.383666666661</v>
      </c>
      <c r="O275" s="394">
        <f t="shared" si="98"/>
        <v>23704.375666666663</v>
      </c>
      <c r="P275" s="394">
        <f t="shared" si="98"/>
        <v>24063.556666666667</v>
      </c>
      <c r="Q275" s="394">
        <f t="shared" si="98"/>
        <v>24422.737666666668</v>
      </c>
      <c r="R275" s="394">
        <f t="shared" si="98"/>
        <v>24742.009666666669</v>
      </c>
      <c r="S275" s="394">
        <f t="shared" si="98"/>
        <v>25101.190666666669</v>
      </c>
      <c r="T275" s="394">
        <f t="shared" si="98"/>
        <v>22823.433000000001</v>
      </c>
      <c r="U275" s="394">
        <f t="shared" si="98"/>
        <v>23062.887000000006</v>
      </c>
      <c r="V275" s="394">
        <f t="shared" si="98"/>
        <v>23461.976999999999</v>
      </c>
      <c r="W275" s="394">
        <f t="shared" si="98"/>
        <v>23861.066999999999</v>
      </c>
      <c r="X275" s="394">
        <f t="shared" si="98"/>
        <v>24260.156999999999</v>
      </c>
      <c r="Y275" s="394">
        <f t="shared" si="98"/>
        <v>24699.155999999999</v>
      </c>
      <c r="Z275" s="394">
        <f t="shared" si="98"/>
        <v>25138.154999999995</v>
      </c>
      <c r="AA275" s="394">
        <f t="shared" si="98"/>
        <v>25577.153999999999</v>
      </c>
      <c r="AB275" s="394">
        <f t="shared" si="98"/>
        <v>26016.152999999998</v>
      </c>
      <c r="AC275" s="394">
        <f t="shared" si="98"/>
        <v>26415.242999999999</v>
      </c>
      <c r="AD275" s="394">
        <f t="shared" si="98"/>
        <v>26854.241999999995</v>
      </c>
      <c r="AE275" s="394">
        <f t="shared" si="98"/>
        <v>27293.240999999998</v>
      </c>
      <c r="AF275" s="394">
        <f t="shared" si="98"/>
        <v>27732.240000000002</v>
      </c>
      <c r="AG275" s="394">
        <f t="shared" si="98"/>
        <v>28251.056999999997</v>
      </c>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c r="BT275" s="214"/>
      <c r="BU275" s="214"/>
      <c r="BV275" s="214"/>
      <c r="BW275" s="214"/>
      <c r="BX275" s="214"/>
      <c r="BY275" s="214"/>
      <c r="BZ275" s="214"/>
      <c r="CA275" s="214"/>
      <c r="CB275" s="214"/>
      <c r="CC275" s="214"/>
      <c r="CD275" s="214"/>
      <c r="CE275" s="214"/>
      <c r="CF275" s="214"/>
      <c r="CG275" s="214"/>
      <c r="CH275" s="214"/>
      <c r="CI275" s="214"/>
      <c r="CJ275" s="214"/>
      <c r="CK275" s="214"/>
      <c r="CL275" s="214"/>
      <c r="CM275" s="214"/>
      <c r="CN275" s="214"/>
      <c r="CO275" s="214"/>
      <c r="CP275" s="214"/>
      <c r="CQ275" s="214"/>
      <c r="CR275" s="214"/>
      <c r="CS275" s="214"/>
      <c r="CT275" s="214"/>
      <c r="CU275" s="214"/>
      <c r="CV275" s="214"/>
      <c r="CW275" s="214"/>
      <c r="CX275" s="214"/>
      <c r="CY275" s="214"/>
      <c r="CZ275" s="214"/>
      <c r="DA275" s="214"/>
      <c r="DB275" s="214"/>
      <c r="DC275" s="214"/>
      <c r="DD275" s="214"/>
      <c r="DE275" s="214"/>
      <c r="DF275" s="214"/>
      <c r="DG275" s="214"/>
      <c r="DH275" s="214"/>
      <c r="DI275" s="214"/>
      <c r="DJ275" s="214"/>
      <c r="DK275" s="214"/>
      <c r="DL275" s="214"/>
      <c r="DM275" s="214"/>
      <c r="DN275" s="214"/>
      <c r="DO275" s="214"/>
      <c r="DP275" s="214"/>
      <c r="DQ275" s="214"/>
      <c r="DR275" s="214"/>
      <c r="DS275" s="214"/>
      <c r="DT275" s="214"/>
      <c r="DU275" s="214"/>
      <c r="DV275" s="214"/>
      <c r="DW275" s="214"/>
      <c r="DX275" s="214"/>
      <c r="DY275" s="214"/>
      <c r="DZ275" s="214"/>
      <c r="EA275" s="214"/>
      <c r="EB275" s="214"/>
      <c r="EC275" s="214"/>
      <c r="ED275" s="214"/>
      <c r="EE275" s="214"/>
      <c r="EF275" s="214"/>
      <c r="EG275" s="214"/>
      <c r="EH275" s="214"/>
      <c r="EI275" s="214"/>
      <c r="EJ275" s="214"/>
      <c r="EK275" s="214"/>
      <c r="EL275" s="214"/>
      <c r="EM275" s="214"/>
      <c r="EN275" s="214"/>
      <c r="EO275" s="214"/>
      <c r="EP275" s="214"/>
      <c r="EQ275" s="214"/>
      <c r="ER275" s="214"/>
      <c r="ES275" s="214"/>
      <c r="ET275" s="214"/>
      <c r="EU275" s="214"/>
      <c r="EV275" s="214"/>
      <c r="EW275" s="214"/>
      <c r="EX275" s="214"/>
      <c r="EY275" s="214"/>
      <c r="EZ275" s="214"/>
      <c r="FA275" s="214"/>
      <c r="FB275" s="214"/>
      <c r="FC275" s="214"/>
      <c r="FD275" s="214"/>
      <c r="FE275" s="214"/>
      <c r="FF275" s="214"/>
      <c r="FG275" s="214"/>
      <c r="FH275" s="214"/>
      <c r="FI275" s="214"/>
      <c r="FJ275" s="214"/>
      <c r="FK275" s="214"/>
      <c r="FL275" s="214"/>
      <c r="FM275" s="214"/>
      <c r="FN275" s="214"/>
      <c r="FO275" s="214"/>
      <c r="FP275" s="214"/>
      <c r="FQ275" s="214"/>
      <c r="FR275" s="214"/>
      <c r="FS275" s="214"/>
      <c r="FT275" s="214"/>
      <c r="FU275" s="214"/>
      <c r="FV275" s="214"/>
      <c r="FW275" s="214"/>
      <c r="FX275" s="214"/>
      <c r="FY275" s="214"/>
      <c r="FZ275" s="214"/>
      <c r="GA275" s="214"/>
      <c r="GB275" s="214"/>
      <c r="GC275" s="214"/>
      <c r="GD275" s="214"/>
      <c r="GE275" s="214"/>
      <c r="GF275" s="214"/>
      <c r="GG275" s="214"/>
      <c r="GH275" s="214"/>
      <c r="GI275" s="214"/>
      <c r="GJ275" s="214"/>
      <c r="GK275" s="214"/>
      <c r="GL275" s="214"/>
      <c r="GM275" s="214"/>
      <c r="GN275" s="214"/>
      <c r="GO275" s="214"/>
      <c r="GP275" s="214"/>
      <c r="GQ275" s="214"/>
      <c r="GR275" s="214"/>
      <c r="GS275" s="214"/>
      <c r="GT275" s="214"/>
      <c r="GU275" s="214"/>
      <c r="GV275" s="214"/>
      <c r="GW275" s="214"/>
      <c r="GX275" s="214"/>
      <c r="GY275" s="214"/>
      <c r="GZ275" s="214"/>
      <c r="HA275" s="214"/>
      <c r="HB275" s="214"/>
      <c r="HC275" s="214"/>
      <c r="HD275" s="214"/>
      <c r="HE275" s="214"/>
      <c r="HF275" s="214"/>
      <c r="HG275" s="214"/>
      <c r="HH275" s="214"/>
      <c r="HI275" s="214"/>
      <c r="HJ275" s="214"/>
      <c r="HK275" s="214"/>
      <c r="HL275" s="214"/>
      <c r="HM275" s="214"/>
      <c r="HN275" s="214"/>
      <c r="HO275" s="214"/>
      <c r="HP275" s="214"/>
      <c r="HQ275" s="214"/>
      <c r="HR275" s="214"/>
      <c r="HS275" s="214"/>
      <c r="HT275" s="214"/>
      <c r="HU275" s="214"/>
      <c r="HV275" s="214"/>
      <c r="HW275" s="214"/>
      <c r="HX275" s="214"/>
      <c r="HY275" s="214"/>
      <c r="HZ275" s="214"/>
      <c r="IA275" s="214"/>
      <c r="IB275" s="214"/>
      <c r="IC275" s="214"/>
      <c r="ID275" s="214"/>
      <c r="IE275" s="214"/>
      <c r="IF275" s="214"/>
      <c r="IG275" s="214"/>
      <c r="IH275" s="214"/>
      <c r="II275" s="214"/>
      <c r="IJ275" s="214"/>
      <c r="IK275" s="214"/>
      <c r="IL275" s="214"/>
      <c r="IM275" s="214"/>
      <c r="IN275" s="214"/>
      <c r="IO275" s="214"/>
      <c r="IP275" s="214"/>
      <c r="IQ275" s="214"/>
      <c r="IR275" s="214"/>
    </row>
    <row r="276" spans="1:252" s="215" customFormat="1" x14ac:dyDescent="0.2">
      <c r="A276" s="212" t="s">
        <v>298</v>
      </c>
      <c r="B276" s="213">
        <f>'Saimnieciskas pamatdarbibas NP'!B70</f>
        <v>7708.7999999999993</v>
      </c>
      <c r="C276" s="213">
        <f>'Saimnieciskas pamatdarbibas NP'!C70</f>
        <v>8736.6400000000012</v>
      </c>
      <c r="D276" s="213">
        <f>'Saimnieciskas pamatdarbibas NP'!D70</f>
        <v>9669.5800000000017</v>
      </c>
      <c r="E276" s="213">
        <f>'Saimnieciskas pamatdarbibas NP'!E70</f>
        <v>10768.887000000001</v>
      </c>
      <c r="F276" s="213">
        <f>'Saimnieciskas pamatdarbibas NP'!F70</f>
        <v>10987.668</v>
      </c>
      <c r="G276" s="213">
        <f>'Saimnieciskas pamatdarbibas NP'!G70</f>
        <v>11133.522000000001</v>
      </c>
      <c r="H276" s="213">
        <f>'Saimnieciskas pamatdarbibas NP'!H70</f>
        <v>11279.376000000002</v>
      </c>
      <c r="I276" s="213">
        <f>'Saimnieciskas pamatdarbibas NP'!I70</f>
        <v>11425.23</v>
      </c>
      <c r="J276" s="213">
        <f>'Saimnieciskas pamatdarbibas NP'!J70</f>
        <v>11571.084000000001</v>
      </c>
      <c r="K276" s="213">
        <f>'Saimnieciskas pamatdarbibas NP'!K70</f>
        <v>11716.938</v>
      </c>
      <c r="L276" s="213">
        <f>'Saimnieciskas pamatdarbibas NP'!L70</f>
        <v>11814.173999999999</v>
      </c>
      <c r="M276" s="213">
        <f>'Saimnieciskas pamatdarbibas NP'!M70</f>
        <v>11960.028</v>
      </c>
      <c r="N276" s="213">
        <f>'Saimnieciskas pamatdarbibas NP'!N70</f>
        <v>12105.881999999998</v>
      </c>
      <c r="O276" s="213">
        <f>'Saimnieciskas pamatdarbibas NP'!O70</f>
        <v>12178.808999999997</v>
      </c>
      <c r="P276" s="213">
        <f>'Saimnieciskas pamatdarbibas NP'!P70</f>
        <v>12397.59</v>
      </c>
      <c r="Q276" s="213">
        <f>'Saimnieciskas pamatdarbibas NP'!Q70</f>
        <v>12616.371000000001</v>
      </c>
      <c r="R276" s="213">
        <f>'Saimnieciskas pamatdarbibas NP'!R70</f>
        <v>12810.843000000001</v>
      </c>
      <c r="S276" s="213">
        <f>'Saimnieciskas pamatdarbibas NP'!S70</f>
        <v>13029.624000000002</v>
      </c>
      <c r="T276" s="213">
        <f>'Saimnieciskas pamatdarbibas NP'!T70</f>
        <v>13053.933000000001</v>
      </c>
      <c r="U276" s="213">
        <f>'Saimnieciskas pamatdarbibas NP'!U70</f>
        <v>13199.787000000004</v>
      </c>
      <c r="V276" s="213">
        <f>'Saimnieciskas pamatdarbibas NP'!V70</f>
        <v>13442.877</v>
      </c>
      <c r="W276" s="213">
        <f>'Saimnieciskas pamatdarbibas NP'!W70</f>
        <v>13685.966999999999</v>
      </c>
      <c r="X276" s="213">
        <f>'Saimnieciskas pamatdarbibas NP'!X70</f>
        <v>13929.057000000001</v>
      </c>
      <c r="Y276" s="213">
        <f>'Saimnieciskas pamatdarbibas NP'!Y70</f>
        <v>14196.455999999998</v>
      </c>
      <c r="Z276" s="213">
        <f>'Saimnieciskas pamatdarbibas NP'!Z70</f>
        <v>14463.854999999996</v>
      </c>
      <c r="AA276" s="213">
        <f>'Saimnieciskas pamatdarbibas NP'!AA70</f>
        <v>14731.253999999999</v>
      </c>
      <c r="AB276" s="213">
        <f>'Saimnieciskas pamatdarbibas NP'!AB70</f>
        <v>14998.653</v>
      </c>
      <c r="AC276" s="213">
        <f>'Saimnieciskas pamatdarbibas NP'!AC70</f>
        <v>15241.743</v>
      </c>
      <c r="AD276" s="213">
        <f>'Saimnieciskas pamatdarbibas NP'!AD70</f>
        <v>15509.141999999998</v>
      </c>
      <c r="AE276" s="213">
        <f>'Saimnieciskas pamatdarbibas NP'!AE70</f>
        <v>15776.540999999997</v>
      </c>
      <c r="AF276" s="213">
        <f>'Saimnieciskas pamatdarbibas NP'!AF70</f>
        <v>16043.94</v>
      </c>
      <c r="AG276" s="213">
        <f>'Saimnieciskas pamatdarbibas NP'!AG70</f>
        <v>16359.956999999999</v>
      </c>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c r="BT276" s="214"/>
      <c r="BU276" s="214"/>
      <c r="BV276" s="214"/>
      <c r="BW276" s="214"/>
      <c r="BX276" s="214"/>
      <c r="BY276" s="214"/>
      <c r="BZ276" s="214"/>
      <c r="CA276" s="214"/>
      <c r="CB276" s="214"/>
      <c r="CC276" s="214"/>
      <c r="CD276" s="214"/>
      <c r="CE276" s="214"/>
      <c r="CF276" s="214"/>
      <c r="CG276" s="214"/>
      <c r="CH276" s="214"/>
      <c r="CI276" s="214"/>
      <c r="CJ276" s="214"/>
      <c r="CK276" s="214"/>
      <c r="CL276" s="214"/>
      <c r="CM276" s="214"/>
      <c r="CN276" s="214"/>
      <c r="CO276" s="214"/>
      <c r="CP276" s="214"/>
      <c r="CQ276" s="214"/>
      <c r="CR276" s="214"/>
      <c r="CS276" s="214"/>
      <c r="CT276" s="214"/>
      <c r="CU276" s="214"/>
      <c r="CV276" s="214"/>
      <c r="CW276" s="214"/>
      <c r="CX276" s="214"/>
      <c r="CY276" s="214"/>
      <c r="CZ276" s="214"/>
      <c r="DA276" s="214"/>
      <c r="DB276" s="214"/>
      <c r="DC276" s="214"/>
      <c r="DD276" s="214"/>
      <c r="DE276" s="214"/>
      <c r="DF276" s="214"/>
      <c r="DG276" s="214"/>
      <c r="DH276" s="214"/>
      <c r="DI276" s="214"/>
      <c r="DJ276" s="214"/>
      <c r="DK276" s="214"/>
      <c r="DL276" s="214"/>
      <c r="DM276" s="214"/>
      <c r="DN276" s="214"/>
      <c r="DO276" s="214"/>
      <c r="DP276" s="214"/>
      <c r="DQ276" s="214"/>
      <c r="DR276" s="214"/>
      <c r="DS276" s="214"/>
      <c r="DT276" s="214"/>
      <c r="DU276" s="214"/>
      <c r="DV276" s="214"/>
      <c r="DW276" s="214"/>
      <c r="DX276" s="214"/>
      <c r="DY276" s="214"/>
      <c r="DZ276" s="214"/>
      <c r="EA276" s="214"/>
      <c r="EB276" s="214"/>
      <c r="EC276" s="214"/>
      <c r="ED276" s="214"/>
      <c r="EE276" s="214"/>
      <c r="EF276" s="214"/>
      <c r="EG276" s="214"/>
      <c r="EH276" s="214"/>
      <c r="EI276" s="214"/>
      <c r="EJ276" s="214"/>
      <c r="EK276" s="214"/>
      <c r="EL276" s="214"/>
      <c r="EM276" s="214"/>
      <c r="EN276" s="214"/>
      <c r="EO276" s="214"/>
      <c r="EP276" s="214"/>
      <c r="EQ276" s="214"/>
      <c r="ER276" s="214"/>
      <c r="ES276" s="214"/>
      <c r="ET276" s="214"/>
      <c r="EU276" s="214"/>
      <c r="EV276" s="214"/>
      <c r="EW276" s="214"/>
      <c r="EX276" s="214"/>
      <c r="EY276" s="214"/>
      <c r="EZ276" s="214"/>
      <c r="FA276" s="214"/>
      <c r="FB276" s="214"/>
      <c r="FC276" s="214"/>
      <c r="FD276" s="214"/>
      <c r="FE276" s="214"/>
      <c r="FF276" s="214"/>
      <c r="FG276" s="214"/>
      <c r="FH276" s="214"/>
      <c r="FI276" s="214"/>
      <c r="FJ276" s="214"/>
      <c r="FK276" s="214"/>
      <c r="FL276" s="214"/>
      <c r="FM276" s="214"/>
      <c r="FN276" s="214"/>
      <c r="FO276" s="214"/>
      <c r="FP276" s="214"/>
      <c r="FQ276" s="214"/>
      <c r="FR276" s="214"/>
      <c r="FS276" s="214"/>
      <c r="FT276" s="214"/>
      <c r="FU276" s="214"/>
      <c r="FV276" s="214"/>
      <c r="FW276" s="214"/>
      <c r="FX276" s="214"/>
      <c r="FY276" s="214"/>
      <c r="FZ276" s="214"/>
      <c r="GA276" s="214"/>
      <c r="GB276" s="214"/>
      <c r="GC276" s="214"/>
      <c r="GD276" s="214"/>
      <c r="GE276" s="214"/>
      <c r="GF276" s="214"/>
      <c r="GG276" s="214"/>
      <c r="GH276" s="214"/>
      <c r="GI276" s="214"/>
      <c r="GJ276" s="214"/>
      <c r="GK276" s="214"/>
      <c r="GL276" s="214"/>
      <c r="GM276" s="214"/>
      <c r="GN276" s="214"/>
      <c r="GO276" s="214"/>
      <c r="GP276" s="214"/>
      <c r="GQ276" s="214"/>
      <c r="GR276" s="214"/>
      <c r="GS276" s="214"/>
      <c r="GT276" s="214"/>
      <c r="GU276" s="214"/>
      <c r="GV276" s="214"/>
      <c r="GW276" s="214"/>
      <c r="GX276" s="214"/>
      <c r="GY276" s="214"/>
      <c r="GZ276" s="214"/>
      <c r="HA276" s="214"/>
      <c r="HB276" s="214"/>
      <c r="HC276" s="214"/>
      <c r="HD276" s="214"/>
      <c r="HE276" s="214"/>
      <c r="HF276" s="214"/>
      <c r="HG276" s="214"/>
      <c r="HH276" s="214"/>
      <c r="HI276" s="214"/>
      <c r="HJ276" s="214"/>
      <c r="HK276" s="214"/>
      <c r="HL276" s="214"/>
      <c r="HM276" s="214"/>
      <c r="HN276" s="214"/>
      <c r="HO276" s="214"/>
      <c r="HP276" s="214"/>
      <c r="HQ276" s="214"/>
      <c r="HR276" s="214"/>
      <c r="HS276" s="214"/>
      <c r="HT276" s="214"/>
      <c r="HU276" s="214"/>
      <c r="HV276" s="214"/>
      <c r="HW276" s="214"/>
      <c r="HX276" s="214"/>
      <c r="HY276" s="214"/>
      <c r="HZ276" s="214"/>
      <c r="IA276" s="214"/>
      <c r="IB276" s="214"/>
      <c r="IC276" s="214"/>
      <c r="ID276" s="214"/>
      <c r="IE276" s="214"/>
      <c r="IF276" s="214"/>
      <c r="IG276" s="214"/>
      <c r="IH276" s="214"/>
      <c r="II276" s="214"/>
      <c r="IJ276" s="214"/>
      <c r="IK276" s="214"/>
      <c r="IL276" s="214"/>
      <c r="IM276" s="214"/>
      <c r="IN276" s="214"/>
      <c r="IO276" s="214"/>
      <c r="IP276" s="214"/>
      <c r="IQ276" s="214"/>
      <c r="IR276" s="214"/>
    </row>
    <row r="277" spans="1:252" s="215" customFormat="1" x14ac:dyDescent="0.2">
      <c r="A277" s="212" t="s">
        <v>299</v>
      </c>
      <c r="B277" s="213">
        <f>'Saimnieciskas pamatdarbibas NP'!B71</f>
        <v>1680</v>
      </c>
      <c r="C277" s="213">
        <f>'Saimnieciskas pamatdarbibas NP'!C71</f>
        <v>1904.0000000000002</v>
      </c>
      <c r="D277" s="213">
        <f>'Saimnieciskas pamatdarbibas NP'!D71</f>
        <v>2004.8000000000002</v>
      </c>
      <c r="E277" s="213">
        <f>'Saimnieciskas pamatdarbibas NP'!E71</f>
        <v>2480.8000000000002</v>
      </c>
      <c r="F277" s="213">
        <f>'Saimnieciskas pamatdarbibas NP'!F71</f>
        <v>2531.1999999999998</v>
      </c>
      <c r="G277" s="213">
        <f>'Saimnieciskas pamatdarbibas NP'!G71</f>
        <v>2564.8000000000002</v>
      </c>
      <c r="H277" s="213">
        <f>'Saimnieciskas pamatdarbibas NP'!H71</f>
        <v>2598.4000000000005</v>
      </c>
      <c r="I277" s="213">
        <f>'Saimnieciskas pamatdarbibas NP'!I71</f>
        <v>2632</v>
      </c>
      <c r="J277" s="213">
        <f>'Saimnieciskas pamatdarbibas NP'!J71</f>
        <v>2665.6000000000004</v>
      </c>
      <c r="K277" s="213">
        <f>'Saimnieciskas pamatdarbibas NP'!K71</f>
        <v>2699.2</v>
      </c>
      <c r="L277" s="213">
        <f>'Saimnieciskas pamatdarbibas NP'!L71</f>
        <v>2721.5999999999995</v>
      </c>
      <c r="M277" s="213">
        <f>'Saimnieciskas pamatdarbibas NP'!M71</f>
        <v>2755.2</v>
      </c>
      <c r="N277" s="213">
        <f>'Saimnieciskas pamatdarbibas NP'!N71</f>
        <v>2788.7999999999997</v>
      </c>
      <c r="O277" s="213">
        <f>'Saimnieciskas pamatdarbibas NP'!O71</f>
        <v>2805.5999999999995</v>
      </c>
      <c r="P277" s="213">
        <f>'Saimnieciskas pamatdarbibas NP'!P71</f>
        <v>2856</v>
      </c>
      <c r="Q277" s="213">
        <f>'Saimnieciskas pamatdarbibas NP'!Q71</f>
        <v>2906.4</v>
      </c>
      <c r="R277" s="213">
        <f>'Saimnieciskas pamatdarbibas NP'!R71</f>
        <v>2951.2000000000003</v>
      </c>
      <c r="S277" s="213">
        <f>'Saimnieciskas pamatdarbibas NP'!S71</f>
        <v>3001.6000000000004</v>
      </c>
      <c r="T277" s="213">
        <f>'Saimnieciskas pamatdarbibas NP'!T71</f>
        <v>3007.2000000000003</v>
      </c>
      <c r="U277" s="213">
        <f>'Saimnieciskas pamatdarbibas NP'!U71</f>
        <v>3040.8000000000006</v>
      </c>
      <c r="V277" s="213">
        <f>'Saimnieciskas pamatdarbibas NP'!V71</f>
        <v>3096.8</v>
      </c>
      <c r="W277" s="213">
        <f>'Saimnieciskas pamatdarbibas NP'!W71</f>
        <v>3152.7999999999997</v>
      </c>
      <c r="X277" s="213">
        <f>'Saimnieciskas pamatdarbibas NP'!X71</f>
        <v>3208.8</v>
      </c>
      <c r="Y277" s="213">
        <f>'Saimnieciskas pamatdarbibas NP'!Y71</f>
        <v>3270.3999999999996</v>
      </c>
      <c r="Z277" s="213">
        <f>'Saimnieciskas pamatdarbibas NP'!Z71</f>
        <v>3331.9999999999991</v>
      </c>
      <c r="AA277" s="213">
        <f>'Saimnieciskas pamatdarbibas NP'!AA71</f>
        <v>3393.6</v>
      </c>
      <c r="AB277" s="213">
        <f>'Saimnieciskas pamatdarbibas NP'!AB71</f>
        <v>3455.2</v>
      </c>
      <c r="AC277" s="213">
        <f>'Saimnieciskas pamatdarbibas NP'!AC71</f>
        <v>3511.2</v>
      </c>
      <c r="AD277" s="213">
        <f>'Saimnieciskas pamatdarbibas NP'!AD71</f>
        <v>3572.7999999999993</v>
      </c>
      <c r="AE277" s="213">
        <f>'Saimnieciskas pamatdarbibas NP'!AE71</f>
        <v>3634.3999999999996</v>
      </c>
      <c r="AF277" s="213">
        <f>'Saimnieciskas pamatdarbibas NP'!AF71</f>
        <v>3696</v>
      </c>
      <c r="AG277" s="213">
        <f>'Saimnieciskas pamatdarbibas NP'!AG71</f>
        <v>3768.7999999999997</v>
      </c>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c r="BT277" s="214"/>
      <c r="BU277" s="214"/>
      <c r="BV277" s="214"/>
      <c r="BW277" s="214"/>
      <c r="BX277" s="214"/>
      <c r="BY277" s="214"/>
      <c r="BZ277" s="214"/>
      <c r="CA277" s="214"/>
      <c r="CB277" s="214"/>
      <c r="CC277" s="214"/>
      <c r="CD277" s="214"/>
      <c r="CE277" s="214"/>
      <c r="CF277" s="214"/>
      <c r="CG277" s="214"/>
      <c r="CH277" s="214"/>
      <c r="CI277" s="214"/>
      <c r="CJ277" s="214"/>
      <c r="CK277" s="214"/>
      <c r="CL277" s="214"/>
      <c r="CM277" s="214"/>
      <c r="CN277" s="214"/>
      <c r="CO277" s="214"/>
      <c r="CP277" s="214"/>
      <c r="CQ277" s="214"/>
      <c r="CR277" s="214"/>
      <c r="CS277" s="214"/>
      <c r="CT277" s="214"/>
      <c r="CU277" s="214"/>
      <c r="CV277" s="214"/>
      <c r="CW277" s="214"/>
      <c r="CX277" s="214"/>
      <c r="CY277" s="214"/>
      <c r="CZ277" s="214"/>
      <c r="DA277" s="214"/>
      <c r="DB277" s="214"/>
      <c r="DC277" s="214"/>
      <c r="DD277" s="214"/>
      <c r="DE277" s="214"/>
      <c r="DF277" s="214"/>
      <c r="DG277" s="214"/>
      <c r="DH277" s="214"/>
      <c r="DI277" s="214"/>
      <c r="DJ277" s="214"/>
      <c r="DK277" s="214"/>
      <c r="DL277" s="214"/>
      <c r="DM277" s="214"/>
      <c r="DN277" s="214"/>
      <c r="DO277" s="214"/>
      <c r="DP277" s="214"/>
      <c r="DQ277" s="214"/>
      <c r="DR277" s="214"/>
      <c r="DS277" s="214"/>
      <c r="DT277" s="214"/>
      <c r="DU277" s="214"/>
      <c r="DV277" s="214"/>
      <c r="DW277" s="214"/>
      <c r="DX277" s="214"/>
      <c r="DY277" s="214"/>
      <c r="DZ277" s="214"/>
      <c r="EA277" s="214"/>
      <c r="EB277" s="214"/>
      <c r="EC277" s="214"/>
      <c r="ED277" s="214"/>
      <c r="EE277" s="214"/>
      <c r="EF277" s="214"/>
      <c r="EG277" s="214"/>
      <c r="EH277" s="214"/>
      <c r="EI277" s="214"/>
      <c r="EJ277" s="214"/>
      <c r="EK277" s="214"/>
      <c r="EL277" s="214"/>
      <c r="EM277" s="214"/>
      <c r="EN277" s="214"/>
      <c r="EO277" s="214"/>
      <c r="EP277" s="214"/>
      <c r="EQ277" s="214"/>
      <c r="ER277" s="214"/>
      <c r="ES277" s="214"/>
      <c r="ET277" s="214"/>
      <c r="EU277" s="214"/>
      <c r="EV277" s="214"/>
      <c r="EW277" s="214"/>
      <c r="EX277" s="214"/>
      <c r="EY277" s="214"/>
      <c r="EZ277" s="214"/>
      <c r="FA277" s="214"/>
      <c r="FB277" s="214"/>
      <c r="FC277" s="214"/>
      <c r="FD277" s="214"/>
      <c r="FE277" s="214"/>
      <c r="FF277" s="214"/>
      <c r="FG277" s="214"/>
      <c r="FH277" s="214"/>
      <c r="FI277" s="214"/>
      <c r="FJ277" s="214"/>
      <c r="FK277" s="214"/>
      <c r="FL277" s="214"/>
      <c r="FM277" s="214"/>
      <c r="FN277" s="214"/>
      <c r="FO277" s="214"/>
      <c r="FP277" s="214"/>
      <c r="FQ277" s="214"/>
      <c r="FR277" s="214"/>
      <c r="FS277" s="214"/>
      <c r="FT277" s="214"/>
      <c r="FU277" s="214"/>
      <c r="FV277" s="214"/>
      <c r="FW277" s="214"/>
      <c r="FX277" s="214"/>
      <c r="FY277" s="214"/>
      <c r="FZ277" s="214"/>
      <c r="GA277" s="214"/>
      <c r="GB277" s="214"/>
      <c r="GC277" s="214"/>
      <c r="GD277" s="214"/>
      <c r="GE277" s="214"/>
      <c r="GF277" s="214"/>
      <c r="GG277" s="214"/>
      <c r="GH277" s="214"/>
      <c r="GI277" s="214"/>
      <c r="GJ277" s="214"/>
      <c r="GK277" s="214"/>
      <c r="GL277" s="214"/>
      <c r="GM277" s="214"/>
      <c r="GN277" s="214"/>
      <c r="GO277" s="214"/>
      <c r="GP277" s="214"/>
      <c r="GQ277" s="214"/>
      <c r="GR277" s="214"/>
      <c r="GS277" s="214"/>
      <c r="GT277" s="214"/>
      <c r="GU277" s="214"/>
      <c r="GV277" s="214"/>
      <c r="GW277" s="214"/>
      <c r="GX277" s="214"/>
      <c r="GY277" s="214"/>
      <c r="GZ277" s="214"/>
      <c r="HA277" s="214"/>
      <c r="HB277" s="214"/>
      <c r="HC277" s="214"/>
      <c r="HD277" s="214"/>
      <c r="HE277" s="214"/>
      <c r="HF277" s="214"/>
      <c r="HG277" s="214"/>
      <c r="HH277" s="214"/>
      <c r="HI277" s="214"/>
      <c r="HJ277" s="214"/>
      <c r="HK277" s="214"/>
      <c r="HL277" s="214"/>
      <c r="HM277" s="214"/>
      <c r="HN277" s="214"/>
      <c r="HO277" s="214"/>
      <c r="HP277" s="214"/>
      <c r="HQ277" s="214"/>
      <c r="HR277" s="214"/>
      <c r="HS277" s="214"/>
      <c r="HT277" s="214"/>
      <c r="HU277" s="214"/>
      <c r="HV277" s="214"/>
      <c r="HW277" s="214"/>
      <c r="HX277" s="214"/>
      <c r="HY277" s="214"/>
      <c r="HZ277" s="214"/>
      <c r="IA277" s="214"/>
      <c r="IB277" s="214"/>
      <c r="IC277" s="214"/>
      <c r="ID277" s="214"/>
      <c r="IE277" s="214"/>
      <c r="IF277" s="214"/>
      <c r="IG277" s="214"/>
      <c r="IH277" s="214"/>
      <c r="II277" s="214"/>
      <c r="IJ277" s="214"/>
      <c r="IK277" s="214"/>
      <c r="IL277" s="214"/>
      <c r="IM277" s="214"/>
      <c r="IN277" s="214"/>
      <c r="IO277" s="214"/>
      <c r="IP277" s="214"/>
      <c r="IQ277" s="214"/>
      <c r="IR277" s="214"/>
    </row>
    <row r="278" spans="1:252" s="215" customFormat="1" x14ac:dyDescent="0.2">
      <c r="A278" s="212" t="s">
        <v>300</v>
      </c>
      <c r="B278" s="213">
        <f>'Saimnieciskas pamatdarbibas NP'!B72</f>
        <v>3000</v>
      </c>
      <c r="C278" s="213">
        <f>'Saimnieciskas pamatdarbibas NP'!C72</f>
        <v>3400.0000000000005</v>
      </c>
      <c r="D278" s="213">
        <f>'Saimnieciskas pamatdarbibas NP'!D72</f>
        <v>3580.0000000000005</v>
      </c>
      <c r="E278" s="213">
        <f>'Saimnieciskas pamatdarbibas NP'!E72</f>
        <v>4430</v>
      </c>
      <c r="F278" s="213">
        <f>'Saimnieciskas pamatdarbibas NP'!F72</f>
        <v>4520</v>
      </c>
      <c r="G278" s="213">
        <f>'Saimnieciskas pamatdarbibas NP'!G72</f>
        <v>4580</v>
      </c>
      <c r="H278" s="213">
        <f>'Saimnieciskas pamatdarbibas NP'!H72</f>
        <v>4640.0000000000009</v>
      </c>
      <c r="I278" s="213">
        <f>'Saimnieciskas pamatdarbibas NP'!I72</f>
        <v>4700</v>
      </c>
      <c r="J278" s="213">
        <f>'Saimnieciskas pamatdarbibas NP'!J72</f>
        <v>4760</v>
      </c>
      <c r="K278" s="213">
        <f>'Saimnieciskas pamatdarbibas NP'!K72</f>
        <v>4820</v>
      </c>
      <c r="L278" s="213">
        <f>'Saimnieciskas pamatdarbibas NP'!L72</f>
        <v>4859.9999999999991</v>
      </c>
      <c r="M278" s="213">
        <f>'Saimnieciskas pamatdarbibas NP'!M72</f>
        <v>4920</v>
      </c>
      <c r="N278" s="213">
        <f>'Saimnieciskas pamatdarbibas NP'!N72</f>
        <v>4979.9999999999991</v>
      </c>
      <c r="O278" s="213">
        <f>'Saimnieciskas pamatdarbibas NP'!O72</f>
        <v>5009.9999999999991</v>
      </c>
      <c r="P278" s="213">
        <f>'Saimnieciskas pamatdarbibas NP'!P72</f>
        <v>5100</v>
      </c>
      <c r="Q278" s="213">
        <f>'Saimnieciskas pamatdarbibas NP'!Q72</f>
        <v>5190</v>
      </c>
      <c r="R278" s="213">
        <f>'Saimnieciskas pamatdarbibas NP'!R72</f>
        <v>5270</v>
      </c>
      <c r="S278" s="213">
        <f>'Saimnieciskas pamatdarbibas NP'!S72</f>
        <v>5360</v>
      </c>
      <c r="T278" s="213">
        <f>'Saimnieciskas pamatdarbibas NP'!T72</f>
        <v>5370</v>
      </c>
      <c r="U278" s="213">
        <f>'Saimnieciskas pamatdarbibas NP'!U72</f>
        <v>5430.0000000000018</v>
      </c>
      <c r="V278" s="213">
        <f>'Saimnieciskas pamatdarbibas NP'!V72</f>
        <v>5530.0000000000009</v>
      </c>
      <c r="W278" s="213">
        <f>'Saimnieciskas pamatdarbibas NP'!W72</f>
        <v>5629.9999999999991</v>
      </c>
      <c r="X278" s="213">
        <f>'Saimnieciskas pamatdarbibas NP'!X72</f>
        <v>5730.0000000000009</v>
      </c>
      <c r="Y278" s="213">
        <f>'Saimnieciskas pamatdarbibas NP'!Y72</f>
        <v>5840</v>
      </c>
      <c r="Z278" s="213">
        <f>'Saimnieciskas pamatdarbibas NP'!Z72</f>
        <v>5949.9999999999982</v>
      </c>
      <c r="AA278" s="213">
        <f>'Saimnieciskas pamatdarbibas NP'!AA72</f>
        <v>6060</v>
      </c>
      <c r="AB278" s="213">
        <f>'Saimnieciskas pamatdarbibas NP'!AB72</f>
        <v>6170</v>
      </c>
      <c r="AC278" s="213">
        <f>'Saimnieciskas pamatdarbibas NP'!AC72</f>
        <v>6270</v>
      </c>
      <c r="AD278" s="213">
        <f>'Saimnieciskas pamatdarbibas NP'!AD72</f>
        <v>6379.9999999999991</v>
      </c>
      <c r="AE278" s="213">
        <f>'Saimnieciskas pamatdarbibas NP'!AE72</f>
        <v>6489.9999999999991</v>
      </c>
      <c r="AF278" s="213">
        <f>'Saimnieciskas pamatdarbibas NP'!AF72</f>
        <v>6600</v>
      </c>
      <c r="AG278" s="213">
        <f>'Saimnieciskas pamatdarbibas NP'!AG72</f>
        <v>6729.9999999999991</v>
      </c>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c r="BT278" s="214"/>
      <c r="BU278" s="214"/>
      <c r="BV278" s="214"/>
      <c r="BW278" s="214"/>
      <c r="BX278" s="214"/>
      <c r="BY278" s="214"/>
      <c r="BZ278" s="214"/>
      <c r="CA278" s="214"/>
      <c r="CB278" s="214"/>
      <c r="CC278" s="214"/>
      <c r="CD278" s="214"/>
      <c r="CE278" s="214"/>
      <c r="CF278" s="214"/>
      <c r="CG278" s="214"/>
      <c r="CH278" s="214"/>
      <c r="CI278" s="214"/>
      <c r="CJ278" s="214"/>
      <c r="CK278" s="214"/>
      <c r="CL278" s="214"/>
      <c r="CM278" s="214"/>
      <c r="CN278" s="214"/>
      <c r="CO278" s="214"/>
      <c r="CP278" s="214"/>
      <c r="CQ278" s="214"/>
      <c r="CR278" s="214"/>
      <c r="CS278" s="214"/>
      <c r="CT278" s="214"/>
      <c r="CU278" s="214"/>
      <c r="CV278" s="214"/>
      <c r="CW278" s="214"/>
      <c r="CX278" s="214"/>
      <c r="CY278" s="214"/>
      <c r="CZ278" s="214"/>
      <c r="DA278" s="214"/>
      <c r="DB278" s="214"/>
      <c r="DC278" s="214"/>
      <c r="DD278" s="214"/>
      <c r="DE278" s="214"/>
      <c r="DF278" s="214"/>
      <c r="DG278" s="214"/>
      <c r="DH278" s="214"/>
      <c r="DI278" s="214"/>
      <c r="DJ278" s="214"/>
      <c r="DK278" s="214"/>
      <c r="DL278" s="214"/>
      <c r="DM278" s="214"/>
      <c r="DN278" s="214"/>
      <c r="DO278" s="214"/>
      <c r="DP278" s="214"/>
      <c r="DQ278" s="214"/>
      <c r="DR278" s="214"/>
      <c r="DS278" s="214"/>
      <c r="DT278" s="214"/>
      <c r="DU278" s="214"/>
      <c r="DV278" s="214"/>
      <c r="DW278" s="214"/>
      <c r="DX278" s="214"/>
      <c r="DY278" s="214"/>
      <c r="DZ278" s="214"/>
      <c r="EA278" s="214"/>
      <c r="EB278" s="214"/>
      <c r="EC278" s="214"/>
      <c r="ED278" s="214"/>
      <c r="EE278" s="214"/>
      <c r="EF278" s="214"/>
      <c r="EG278" s="214"/>
      <c r="EH278" s="214"/>
      <c r="EI278" s="214"/>
      <c r="EJ278" s="214"/>
      <c r="EK278" s="214"/>
      <c r="EL278" s="214"/>
      <c r="EM278" s="214"/>
      <c r="EN278" s="214"/>
      <c r="EO278" s="214"/>
      <c r="EP278" s="214"/>
      <c r="EQ278" s="214"/>
      <c r="ER278" s="214"/>
      <c r="ES278" s="214"/>
      <c r="ET278" s="214"/>
      <c r="EU278" s="214"/>
      <c r="EV278" s="214"/>
      <c r="EW278" s="214"/>
      <c r="EX278" s="214"/>
      <c r="EY278" s="214"/>
      <c r="EZ278" s="214"/>
      <c r="FA278" s="214"/>
      <c r="FB278" s="214"/>
      <c r="FC278" s="214"/>
      <c r="FD278" s="214"/>
      <c r="FE278" s="214"/>
      <c r="FF278" s="214"/>
      <c r="FG278" s="214"/>
      <c r="FH278" s="214"/>
      <c r="FI278" s="214"/>
      <c r="FJ278" s="214"/>
      <c r="FK278" s="214"/>
      <c r="FL278" s="214"/>
      <c r="FM278" s="214"/>
      <c r="FN278" s="214"/>
      <c r="FO278" s="214"/>
      <c r="FP278" s="214"/>
      <c r="FQ278" s="214"/>
      <c r="FR278" s="214"/>
      <c r="FS278" s="214"/>
      <c r="FT278" s="214"/>
      <c r="FU278" s="214"/>
      <c r="FV278" s="214"/>
      <c r="FW278" s="214"/>
      <c r="FX278" s="214"/>
      <c r="FY278" s="214"/>
      <c r="FZ278" s="214"/>
      <c r="GA278" s="214"/>
      <c r="GB278" s="214"/>
      <c r="GC278" s="214"/>
      <c r="GD278" s="214"/>
      <c r="GE278" s="214"/>
      <c r="GF278" s="214"/>
      <c r="GG278" s="214"/>
      <c r="GH278" s="214"/>
      <c r="GI278" s="214"/>
      <c r="GJ278" s="214"/>
      <c r="GK278" s="214"/>
      <c r="GL278" s="214"/>
      <c r="GM278" s="214"/>
      <c r="GN278" s="214"/>
      <c r="GO278" s="214"/>
      <c r="GP278" s="214"/>
      <c r="GQ278" s="214"/>
      <c r="GR278" s="214"/>
      <c r="GS278" s="214"/>
      <c r="GT278" s="214"/>
      <c r="GU278" s="214"/>
      <c r="GV278" s="214"/>
      <c r="GW278" s="214"/>
      <c r="GX278" s="214"/>
      <c r="GY278" s="214"/>
      <c r="GZ278" s="214"/>
      <c r="HA278" s="214"/>
      <c r="HB278" s="214"/>
      <c r="HC278" s="214"/>
      <c r="HD278" s="214"/>
      <c r="HE278" s="214"/>
      <c r="HF278" s="214"/>
      <c r="HG278" s="214"/>
      <c r="HH278" s="214"/>
      <c r="HI278" s="214"/>
      <c r="HJ278" s="214"/>
      <c r="HK278" s="214"/>
      <c r="HL278" s="214"/>
      <c r="HM278" s="214"/>
      <c r="HN278" s="214"/>
      <c r="HO278" s="214"/>
      <c r="HP278" s="214"/>
      <c r="HQ278" s="214"/>
      <c r="HR278" s="214"/>
      <c r="HS278" s="214"/>
      <c r="HT278" s="214"/>
      <c r="HU278" s="214"/>
      <c r="HV278" s="214"/>
      <c r="HW278" s="214"/>
      <c r="HX278" s="214"/>
      <c r="HY278" s="214"/>
      <c r="HZ278" s="214"/>
      <c r="IA278" s="214"/>
      <c r="IB278" s="214"/>
      <c r="IC278" s="214"/>
      <c r="ID278" s="214"/>
      <c r="IE278" s="214"/>
      <c r="IF278" s="214"/>
      <c r="IG278" s="214"/>
      <c r="IH278" s="214"/>
      <c r="II278" s="214"/>
      <c r="IJ278" s="214"/>
      <c r="IK278" s="214"/>
      <c r="IL278" s="214"/>
      <c r="IM278" s="214"/>
      <c r="IN278" s="214"/>
      <c r="IO278" s="214"/>
      <c r="IP278" s="214"/>
      <c r="IQ278" s="214"/>
      <c r="IR278" s="214"/>
    </row>
    <row r="279" spans="1:252" s="163" customFormat="1" x14ac:dyDescent="0.2">
      <c r="A279" s="581" t="s">
        <v>301</v>
      </c>
      <c r="B279" s="160">
        <f>SUM(Aprekini!B59,Aprekini!B65,Aprekini!B71)*Aprekini!$B$157</f>
        <v>0</v>
      </c>
      <c r="C279" s="160">
        <f>SUM(Aprekini!C59,Aprekini!C65,Aprekini!C71)*Aprekini!$B$157</f>
        <v>0</v>
      </c>
      <c r="D279" s="160">
        <f>SUM(Aprekini!D59,Aprekini!D65,Aprekini!D71)*Aprekini!$B$157</f>
        <v>0</v>
      </c>
      <c r="E279" s="160">
        <f>SUM(Aprekini!E59,Aprekini!E65,Aprekini!E71)*Aprekini!$B$157</f>
        <v>4227.7016666666659</v>
      </c>
      <c r="F279" s="213">
        <f>SUM(Aprekini!F59,Aprekini!F65,Aprekini!F71)*Aprekini!$B$157</f>
        <v>4227.7016666666659</v>
      </c>
      <c r="G279" s="160">
        <f>SUM(Aprekini!G59,Aprekini!G65,Aprekini!G71)*Aprekini!$B$157</f>
        <v>4227.7016666666659</v>
      </c>
      <c r="H279" s="160">
        <f>SUM(Aprekini!H59,Aprekini!H65,Aprekini!H71)*Aprekini!$B$157</f>
        <v>4227.7016666666659</v>
      </c>
      <c r="I279" s="160">
        <f>SUM(Aprekini!I59,Aprekini!I65,Aprekini!I71)*Aprekini!$B$157</f>
        <v>4227.7016666666659</v>
      </c>
      <c r="J279" s="160">
        <f>SUM(Aprekini!J59,Aprekini!J65,Aprekini!J71)*Aprekini!$B$157</f>
        <v>4227.7016666666659</v>
      </c>
      <c r="K279" s="160">
        <f>SUM(Aprekini!K59,Aprekini!K65,Aprekini!K71)*Aprekini!$B$157</f>
        <v>4227.7016666666659</v>
      </c>
      <c r="L279" s="160">
        <f>SUM(Aprekini!L59,Aprekini!L65,Aprekini!L71)*Aprekini!$B$157</f>
        <v>4227.7016666666659</v>
      </c>
      <c r="M279" s="160">
        <f>SUM(Aprekini!M59,Aprekini!M65,Aprekini!M71)*Aprekini!$B$157</f>
        <v>4227.7016666666659</v>
      </c>
      <c r="N279" s="160">
        <f>SUM(Aprekini!N59,Aprekini!N65,Aprekini!N71)*Aprekini!$B$157</f>
        <v>4227.7016666666659</v>
      </c>
      <c r="O279" s="160">
        <f>SUM(Aprekini!O59,Aprekini!O65,Aprekini!O71)*Aprekini!$B$157</f>
        <v>3709.9666666666662</v>
      </c>
      <c r="P279" s="160">
        <f>SUM(Aprekini!P59,Aprekini!P65,Aprekini!P71)*Aprekini!$B$157</f>
        <v>3709.9666666666662</v>
      </c>
      <c r="Q279" s="160">
        <f>SUM(Aprekini!Q59,Aprekini!Q65,Aprekini!Q71)*Aprekini!$B$157</f>
        <v>3709.9666666666662</v>
      </c>
      <c r="R279" s="160">
        <f>SUM(Aprekini!R59,Aprekini!R65,Aprekini!R71)*Aprekini!$B$157</f>
        <v>3709.9666666666662</v>
      </c>
      <c r="S279" s="160">
        <f>SUM(Aprekini!S59,Aprekini!S65,Aprekini!S71)*Aprekini!$B$157</f>
        <v>3709.9666666666662</v>
      </c>
      <c r="T279" s="160">
        <f>SUM(Aprekini!T59,Aprekini!T65,Aprekini!T71)*Aprekini!$B$157</f>
        <v>1392.3</v>
      </c>
      <c r="U279" s="160">
        <f>SUM(Aprekini!U59,Aprekini!U65,Aprekini!U71)*Aprekini!$B$157</f>
        <v>1392.3</v>
      </c>
      <c r="V279" s="160">
        <f>SUM(Aprekini!V59,Aprekini!V65,Aprekini!V71)*Aprekini!$B$157</f>
        <v>1392.3</v>
      </c>
      <c r="W279" s="160">
        <f>SUM(Aprekini!W59,Aprekini!W65,Aprekini!W71)*Aprekini!$B$157</f>
        <v>1392.3</v>
      </c>
      <c r="X279" s="160">
        <f>SUM(Aprekini!X59,Aprekini!X65,Aprekini!X71)*Aprekini!$B$157</f>
        <v>1392.3</v>
      </c>
      <c r="Y279" s="160">
        <f>SUM(Aprekini!Y59,Aprekini!Y65,Aprekini!Y71)*Aprekini!$B$157</f>
        <v>1392.3</v>
      </c>
      <c r="Z279" s="160">
        <f>SUM(Aprekini!Z59,Aprekini!Z65,Aprekini!Z71)*Aprekini!$B$157</f>
        <v>1392.3</v>
      </c>
      <c r="AA279" s="160">
        <f>SUM(Aprekini!AA59,Aprekini!AA65,Aprekini!AA71)*Aprekini!$B$157</f>
        <v>1392.3</v>
      </c>
      <c r="AB279" s="160">
        <f>SUM(Aprekini!AB59,Aprekini!AB65,Aprekini!AB71)*Aprekini!$B$157</f>
        <v>1392.3</v>
      </c>
      <c r="AC279" s="160">
        <f>SUM(Aprekini!AC59,Aprekini!AC65,Aprekini!AC71)*Aprekini!$B$157</f>
        <v>1392.3</v>
      </c>
      <c r="AD279" s="160">
        <f>SUM(Aprekini!AD59,Aprekini!AD65,Aprekini!AD71)*Aprekini!$B$157</f>
        <v>1392.3</v>
      </c>
      <c r="AE279" s="160">
        <f>SUM(Aprekini!AE59,Aprekini!AE65,Aprekini!AE71)*Aprekini!$B$157</f>
        <v>1392.3</v>
      </c>
      <c r="AF279" s="160">
        <f>SUM(Aprekini!AF59,Aprekini!AF65,Aprekini!AF71)*Aprekini!$B$157</f>
        <v>1392.3</v>
      </c>
      <c r="AG279" s="160">
        <f>SUM(Aprekini!AG59,Aprekini!AG65,Aprekini!AG71)*Aprekini!$B$157</f>
        <v>1392.3</v>
      </c>
      <c r="AH279" s="161"/>
      <c r="AI279" s="161"/>
      <c r="AJ279" s="161"/>
      <c r="AK279" s="161"/>
      <c r="AL279" s="161"/>
      <c r="AM279" s="161"/>
      <c r="AN279" s="161"/>
      <c r="AO279" s="161"/>
      <c r="AP279" s="161"/>
      <c r="AQ279" s="161"/>
      <c r="AR279" s="161"/>
      <c r="AS279" s="161"/>
      <c r="AT279" s="161"/>
      <c r="AU279" s="161"/>
      <c r="AV279" s="161"/>
      <c r="AW279" s="161"/>
      <c r="AX279" s="161"/>
      <c r="AY279" s="161"/>
      <c r="AZ279" s="161"/>
      <c r="BA279" s="161"/>
      <c r="BB279" s="161"/>
      <c r="BC279" s="161"/>
      <c r="BD279" s="161"/>
      <c r="BE279" s="161"/>
      <c r="BF279" s="161"/>
      <c r="BG279" s="161"/>
      <c r="BH279" s="161"/>
      <c r="BI279" s="161"/>
      <c r="BJ279" s="161"/>
      <c r="BK279" s="161"/>
      <c r="BL279" s="161"/>
      <c r="BM279" s="161"/>
      <c r="BN279" s="161"/>
      <c r="BO279" s="161"/>
      <c r="BP279" s="161"/>
      <c r="BQ279" s="161"/>
      <c r="BR279" s="161"/>
      <c r="BS279" s="161"/>
      <c r="BT279" s="161"/>
      <c r="BU279" s="161"/>
      <c r="BV279" s="161"/>
      <c r="BW279" s="161"/>
      <c r="BX279" s="161"/>
      <c r="BY279" s="161"/>
      <c r="BZ279" s="161"/>
      <c r="CA279" s="161"/>
      <c r="CB279" s="161"/>
      <c r="CC279" s="161"/>
      <c r="CD279" s="161"/>
      <c r="CE279" s="161"/>
      <c r="CF279" s="161"/>
      <c r="CG279" s="161"/>
      <c r="CH279" s="161"/>
      <c r="CI279" s="161"/>
      <c r="CJ279" s="161"/>
      <c r="CK279" s="161"/>
      <c r="CL279" s="161"/>
      <c r="CM279" s="161"/>
      <c r="CN279" s="161"/>
      <c r="CO279" s="161"/>
      <c r="CP279" s="161"/>
      <c r="CQ279" s="161"/>
      <c r="CR279" s="161"/>
      <c r="CS279" s="161"/>
      <c r="CT279" s="161"/>
      <c r="CU279" s="161"/>
      <c r="CV279" s="161"/>
      <c r="CW279" s="161"/>
      <c r="CX279" s="161"/>
      <c r="CY279" s="161"/>
      <c r="CZ279" s="161"/>
      <c r="DA279" s="161"/>
      <c r="DB279" s="161"/>
      <c r="DC279" s="161"/>
      <c r="DD279" s="161"/>
      <c r="DE279" s="161"/>
      <c r="DF279" s="161"/>
      <c r="DG279" s="161"/>
      <c r="DH279" s="161"/>
      <c r="DI279" s="161"/>
      <c r="DJ279" s="161"/>
      <c r="DK279" s="161"/>
      <c r="DL279" s="161"/>
      <c r="DM279" s="161"/>
      <c r="DN279" s="161"/>
      <c r="DO279" s="161"/>
      <c r="DP279" s="161"/>
      <c r="DQ279" s="161"/>
      <c r="DR279" s="161"/>
      <c r="DS279" s="161"/>
      <c r="DT279" s="161"/>
      <c r="DU279" s="161"/>
      <c r="DV279" s="161"/>
      <c r="DW279" s="161"/>
      <c r="DX279" s="161"/>
      <c r="DY279" s="161"/>
      <c r="DZ279" s="161"/>
      <c r="EA279" s="161"/>
      <c r="EB279" s="161"/>
      <c r="EC279" s="161"/>
      <c r="ED279" s="161"/>
      <c r="EE279" s="161"/>
      <c r="EF279" s="161"/>
      <c r="EG279" s="161"/>
      <c r="EH279" s="161"/>
      <c r="EI279" s="161"/>
      <c r="EJ279" s="161"/>
      <c r="EK279" s="161"/>
      <c r="EL279" s="161"/>
      <c r="EM279" s="161"/>
      <c r="EN279" s="161"/>
      <c r="EO279" s="161"/>
      <c r="EP279" s="161"/>
      <c r="EQ279" s="161"/>
      <c r="ER279" s="161"/>
      <c r="ES279" s="161"/>
      <c r="ET279" s="161"/>
      <c r="EU279" s="161"/>
      <c r="EV279" s="161"/>
      <c r="EW279" s="161"/>
      <c r="EX279" s="161"/>
      <c r="EY279" s="161"/>
      <c r="EZ279" s="161"/>
      <c r="FA279" s="161"/>
      <c r="FB279" s="161"/>
      <c r="FC279" s="161"/>
      <c r="FD279" s="161"/>
      <c r="FE279" s="161"/>
      <c r="FF279" s="161"/>
      <c r="FG279" s="161"/>
      <c r="FH279" s="161"/>
      <c r="FI279" s="161"/>
      <c r="FJ279" s="161"/>
      <c r="FK279" s="161"/>
      <c r="FL279" s="161"/>
      <c r="FM279" s="161"/>
      <c r="FN279" s="161"/>
      <c r="FO279" s="161"/>
      <c r="FP279" s="161"/>
      <c r="FQ279" s="161"/>
      <c r="FR279" s="161"/>
      <c r="FS279" s="161"/>
      <c r="FT279" s="161"/>
      <c r="FU279" s="161"/>
      <c r="FV279" s="161"/>
      <c r="FW279" s="161"/>
      <c r="FX279" s="161"/>
      <c r="FY279" s="161"/>
      <c r="FZ279" s="161"/>
      <c r="GA279" s="161"/>
      <c r="GB279" s="161"/>
      <c r="GC279" s="161"/>
      <c r="GD279" s="161"/>
      <c r="GE279" s="161"/>
      <c r="GF279" s="161"/>
      <c r="GG279" s="161"/>
      <c r="GH279" s="161"/>
      <c r="GI279" s="161"/>
      <c r="GJ279" s="161"/>
      <c r="GK279" s="161"/>
      <c r="GL279" s="161"/>
      <c r="GM279" s="161"/>
      <c r="GN279" s="161"/>
      <c r="GO279" s="161"/>
      <c r="GP279" s="161"/>
      <c r="GQ279" s="161"/>
      <c r="GR279" s="161"/>
      <c r="GS279" s="161"/>
      <c r="GT279" s="161"/>
      <c r="GU279" s="161"/>
      <c r="GV279" s="161"/>
      <c r="GW279" s="161"/>
      <c r="GX279" s="161"/>
      <c r="GY279" s="161"/>
      <c r="GZ279" s="161"/>
      <c r="HA279" s="161"/>
      <c r="HB279" s="161"/>
      <c r="HC279" s="161"/>
      <c r="HD279" s="161"/>
      <c r="HE279" s="161"/>
      <c r="HF279" s="161"/>
      <c r="HG279" s="161"/>
      <c r="HH279" s="161"/>
      <c r="HI279" s="161"/>
      <c r="HJ279" s="161"/>
      <c r="HK279" s="161"/>
      <c r="HL279" s="161"/>
      <c r="HM279" s="161"/>
      <c r="HN279" s="161"/>
      <c r="HO279" s="161"/>
      <c r="HP279" s="161"/>
      <c r="HQ279" s="161"/>
      <c r="HR279" s="161"/>
      <c r="HS279" s="161"/>
      <c r="HT279" s="161"/>
      <c r="HU279" s="161"/>
      <c r="HV279" s="161"/>
      <c r="HW279" s="161"/>
      <c r="HX279" s="161"/>
      <c r="HY279" s="161"/>
      <c r="HZ279" s="161"/>
      <c r="IA279" s="161"/>
      <c r="IB279" s="161"/>
      <c r="IC279" s="161"/>
      <c r="ID279" s="161"/>
      <c r="IE279" s="161"/>
      <c r="IF279" s="161"/>
      <c r="IG279" s="161"/>
      <c r="IH279" s="161"/>
      <c r="II279" s="161"/>
      <c r="IJ279" s="161"/>
      <c r="IK279" s="161"/>
      <c r="IL279" s="161"/>
      <c r="IM279" s="161"/>
      <c r="IN279" s="161"/>
      <c r="IO279" s="161"/>
      <c r="IP279" s="161"/>
      <c r="IQ279" s="161"/>
      <c r="IR279" s="161"/>
    </row>
    <row r="280" spans="1:252" s="215" customFormat="1" x14ac:dyDescent="0.2">
      <c r="A280" s="336" t="s">
        <v>302</v>
      </c>
      <c r="B280" s="337">
        <f t="shared" ref="B280:AG280" si="99">SUM(B281,B287)</f>
        <v>21738.815000000002</v>
      </c>
      <c r="C280" s="337">
        <f t="shared" si="99"/>
        <v>22239.979449999999</v>
      </c>
      <c r="D280" s="337">
        <f t="shared" si="99"/>
        <v>24661.143899999999</v>
      </c>
      <c r="E280" s="337">
        <f t="shared" si="99"/>
        <v>28686.696499999998</v>
      </c>
      <c r="F280" s="337">
        <f t="shared" si="99"/>
        <v>29557.712800000001</v>
      </c>
      <c r="G280" s="337">
        <f t="shared" si="99"/>
        <v>30100.049099999997</v>
      </c>
      <c r="H280" s="337">
        <f t="shared" si="99"/>
        <v>30708.773550000002</v>
      </c>
      <c r="I280" s="337">
        <f t="shared" si="99"/>
        <v>31317.498</v>
      </c>
      <c r="J280" s="337">
        <f t="shared" si="99"/>
        <v>31926.222450000001</v>
      </c>
      <c r="K280" s="337">
        <f t="shared" si="99"/>
        <v>32534.946900000003</v>
      </c>
      <c r="L280" s="337">
        <f t="shared" si="99"/>
        <v>33143.671349999997</v>
      </c>
      <c r="M280" s="337">
        <f t="shared" si="99"/>
        <v>33752.395799999998</v>
      </c>
      <c r="N280" s="337">
        <f t="shared" si="99"/>
        <v>34361.12025</v>
      </c>
      <c r="O280" s="337">
        <f t="shared" si="99"/>
        <v>34972.844700000001</v>
      </c>
      <c r="P280" s="337">
        <f t="shared" si="99"/>
        <v>35786.349149999995</v>
      </c>
      <c r="Q280" s="337">
        <f t="shared" si="99"/>
        <v>36599.853600000002</v>
      </c>
      <c r="R280" s="337">
        <f t="shared" si="99"/>
        <v>37413.358049999995</v>
      </c>
      <c r="S280" s="337">
        <f t="shared" si="99"/>
        <v>38226.862500000003</v>
      </c>
      <c r="T280" s="337">
        <f t="shared" si="99"/>
        <v>39040.366949999996</v>
      </c>
      <c r="U280" s="337">
        <f t="shared" si="99"/>
        <v>39853.871400000004</v>
      </c>
      <c r="V280" s="337">
        <f t="shared" si="99"/>
        <v>40667.375849999997</v>
      </c>
      <c r="W280" s="337">
        <f t="shared" si="99"/>
        <v>41480.880300000004</v>
      </c>
      <c r="X280" s="337">
        <f t="shared" si="99"/>
        <v>42360.772899999996</v>
      </c>
      <c r="Y280" s="337">
        <f t="shared" si="99"/>
        <v>43240.665500000003</v>
      </c>
      <c r="Z280" s="337">
        <f t="shared" si="99"/>
        <v>44120.558100000002</v>
      </c>
      <c r="AA280" s="337">
        <f t="shared" si="99"/>
        <v>45000.450700000001</v>
      </c>
      <c r="AB280" s="337">
        <f t="shared" si="99"/>
        <v>45880.343299999993</v>
      </c>
      <c r="AC280" s="337">
        <f t="shared" si="99"/>
        <v>46760.2359</v>
      </c>
      <c r="AD280" s="337">
        <f t="shared" si="99"/>
        <v>47640.128499999999</v>
      </c>
      <c r="AE280" s="337">
        <f t="shared" si="99"/>
        <v>48520.021099999998</v>
      </c>
      <c r="AF280" s="337">
        <f t="shared" si="99"/>
        <v>49402.913699999997</v>
      </c>
      <c r="AG280" s="337">
        <f t="shared" si="99"/>
        <v>50487.586300000003</v>
      </c>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c r="BT280" s="214"/>
      <c r="BU280" s="214"/>
      <c r="BV280" s="214"/>
      <c r="BW280" s="214"/>
      <c r="BX280" s="214"/>
      <c r="BY280" s="214"/>
      <c r="BZ280" s="214"/>
      <c r="CA280" s="214"/>
      <c r="CB280" s="214"/>
      <c r="CC280" s="214"/>
      <c r="CD280" s="214"/>
      <c r="CE280" s="214"/>
      <c r="CF280" s="214"/>
      <c r="CG280" s="214"/>
      <c r="CH280" s="214"/>
      <c r="CI280" s="214"/>
      <c r="CJ280" s="214"/>
      <c r="CK280" s="214"/>
      <c r="CL280" s="214"/>
      <c r="CM280" s="214"/>
      <c r="CN280" s="214"/>
      <c r="CO280" s="214"/>
      <c r="CP280" s="214"/>
      <c r="CQ280" s="214"/>
      <c r="CR280" s="214"/>
      <c r="CS280" s="214"/>
      <c r="CT280" s="214"/>
      <c r="CU280" s="214"/>
      <c r="CV280" s="214"/>
      <c r="CW280" s="214"/>
      <c r="CX280" s="214"/>
      <c r="CY280" s="214"/>
      <c r="CZ280" s="214"/>
      <c r="DA280" s="214"/>
      <c r="DB280" s="214"/>
      <c r="DC280" s="214"/>
      <c r="DD280" s="214"/>
      <c r="DE280" s="214"/>
      <c r="DF280" s="214"/>
      <c r="DG280" s="214"/>
      <c r="DH280" s="214"/>
      <c r="DI280" s="214"/>
      <c r="DJ280" s="214"/>
      <c r="DK280" s="214"/>
      <c r="DL280" s="214"/>
      <c r="DM280" s="214"/>
      <c r="DN280" s="214"/>
      <c r="DO280" s="214"/>
      <c r="DP280" s="214"/>
      <c r="DQ280" s="214"/>
      <c r="DR280" s="214"/>
      <c r="DS280" s="214"/>
      <c r="DT280" s="214"/>
      <c r="DU280" s="214"/>
      <c r="DV280" s="214"/>
      <c r="DW280" s="214"/>
      <c r="DX280" s="214"/>
      <c r="DY280" s="214"/>
      <c r="DZ280" s="214"/>
      <c r="EA280" s="214"/>
      <c r="EB280" s="214"/>
      <c r="EC280" s="214"/>
      <c r="ED280" s="214"/>
      <c r="EE280" s="214"/>
      <c r="EF280" s="214"/>
      <c r="EG280" s="214"/>
      <c r="EH280" s="214"/>
      <c r="EI280" s="214"/>
      <c r="EJ280" s="214"/>
      <c r="EK280" s="214"/>
      <c r="EL280" s="214"/>
      <c r="EM280" s="214"/>
      <c r="EN280" s="214"/>
      <c r="EO280" s="214"/>
      <c r="EP280" s="214"/>
      <c r="EQ280" s="214"/>
      <c r="ER280" s="214"/>
      <c r="ES280" s="214"/>
      <c r="ET280" s="214"/>
      <c r="EU280" s="214"/>
      <c r="EV280" s="214"/>
      <c r="EW280" s="214"/>
      <c r="EX280" s="214"/>
      <c r="EY280" s="214"/>
      <c r="EZ280" s="214"/>
      <c r="FA280" s="214"/>
      <c r="FB280" s="214"/>
      <c r="FC280" s="214"/>
      <c r="FD280" s="214"/>
      <c r="FE280" s="214"/>
      <c r="FF280" s="214"/>
      <c r="FG280" s="214"/>
      <c r="FH280" s="214"/>
      <c r="FI280" s="214"/>
      <c r="FJ280" s="214"/>
      <c r="FK280" s="214"/>
      <c r="FL280" s="214"/>
      <c r="FM280" s="214"/>
      <c r="FN280" s="214"/>
      <c r="FO280" s="214"/>
      <c r="FP280" s="214"/>
      <c r="FQ280" s="214"/>
      <c r="FR280" s="214"/>
      <c r="FS280" s="214"/>
      <c r="FT280" s="214"/>
      <c r="FU280" s="214"/>
      <c r="FV280" s="214"/>
      <c r="FW280" s="214"/>
      <c r="FX280" s="214"/>
      <c r="FY280" s="214"/>
      <c r="FZ280" s="214"/>
      <c r="GA280" s="214"/>
      <c r="GB280" s="214"/>
      <c r="GC280" s="214"/>
      <c r="GD280" s="214"/>
      <c r="GE280" s="214"/>
      <c r="GF280" s="214"/>
      <c r="GG280" s="214"/>
      <c r="GH280" s="214"/>
      <c r="GI280" s="214"/>
      <c r="GJ280" s="214"/>
      <c r="GK280" s="214"/>
      <c r="GL280" s="214"/>
      <c r="GM280" s="214"/>
      <c r="GN280" s="214"/>
      <c r="GO280" s="214"/>
      <c r="GP280" s="214"/>
      <c r="GQ280" s="214"/>
      <c r="GR280" s="214"/>
      <c r="GS280" s="214"/>
      <c r="GT280" s="214"/>
      <c r="GU280" s="214"/>
      <c r="GV280" s="214"/>
      <c r="GW280" s="214"/>
      <c r="GX280" s="214"/>
      <c r="GY280" s="214"/>
      <c r="GZ280" s="214"/>
      <c r="HA280" s="214"/>
      <c r="HB280" s="214"/>
      <c r="HC280" s="214"/>
      <c r="HD280" s="214"/>
      <c r="HE280" s="214"/>
      <c r="HF280" s="214"/>
      <c r="HG280" s="214"/>
      <c r="HH280" s="214"/>
      <c r="HI280" s="214"/>
      <c r="HJ280" s="214"/>
      <c r="HK280" s="214"/>
      <c r="HL280" s="214"/>
      <c r="HM280" s="214"/>
      <c r="HN280" s="214"/>
      <c r="HO280" s="214"/>
      <c r="HP280" s="214"/>
      <c r="HQ280" s="214"/>
      <c r="HR280" s="214"/>
      <c r="HS280" s="214"/>
      <c r="HT280" s="214"/>
      <c r="HU280" s="214"/>
      <c r="HV280" s="214"/>
      <c r="HW280" s="214"/>
      <c r="HX280" s="214"/>
      <c r="HY280" s="214"/>
      <c r="HZ280" s="214"/>
      <c r="IA280" s="214"/>
      <c r="IB280" s="214"/>
      <c r="IC280" s="214"/>
      <c r="ID280" s="214"/>
      <c r="IE280" s="214"/>
      <c r="IF280" s="214"/>
      <c r="IG280" s="214"/>
      <c r="IH280" s="214"/>
      <c r="II280" s="214"/>
      <c r="IJ280" s="214"/>
      <c r="IK280" s="214"/>
      <c r="IL280" s="214"/>
      <c r="IM280" s="214"/>
      <c r="IN280" s="214"/>
      <c r="IO280" s="214"/>
      <c r="IP280" s="214"/>
      <c r="IQ280" s="214"/>
      <c r="IR280" s="214"/>
    </row>
    <row r="281" spans="1:252" s="215" customFormat="1" x14ac:dyDescent="0.2">
      <c r="A281" s="393" t="s">
        <v>303</v>
      </c>
      <c r="B281" s="394">
        <f t="shared" ref="B281:AG281" si="100">SUM(B282:B286)</f>
        <v>15100</v>
      </c>
      <c r="C281" s="394">
        <f t="shared" si="100"/>
        <v>15402</v>
      </c>
      <c r="D281" s="394">
        <f t="shared" si="100"/>
        <v>17624</v>
      </c>
      <c r="E281" s="394">
        <f t="shared" si="100"/>
        <v>21384</v>
      </c>
      <c r="F281" s="394">
        <f t="shared" si="100"/>
        <v>22122.240000000002</v>
      </c>
      <c r="G281" s="394">
        <f t="shared" si="100"/>
        <v>22531.8</v>
      </c>
      <c r="H281" s="394">
        <f t="shared" si="100"/>
        <v>22941.360000000001</v>
      </c>
      <c r="I281" s="394">
        <f t="shared" si="100"/>
        <v>23350.92</v>
      </c>
      <c r="J281" s="394">
        <f t="shared" si="100"/>
        <v>23760.48</v>
      </c>
      <c r="K281" s="394">
        <f t="shared" si="100"/>
        <v>24170.04</v>
      </c>
      <c r="L281" s="394">
        <f t="shared" si="100"/>
        <v>24579.599999999999</v>
      </c>
      <c r="M281" s="394">
        <f t="shared" si="100"/>
        <v>24989.16</v>
      </c>
      <c r="N281" s="394">
        <f t="shared" si="100"/>
        <v>25398.720000000001</v>
      </c>
      <c r="O281" s="394">
        <f t="shared" si="100"/>
        <v>25811.279999999999</v>
      </c>
      <c r="P281" s="394">
        <f t="shared" si="100"/>
        <v>26425.62</v>
      </c>
      <c r="Q281" s="394">
        <f t="shared" si="100"/>
        <v>27039.96</v>
      </c>
      <c r="R281" s="394">
        <f t="shared" si="100"/>
        <v>27654.3</v>
      </c>
      <c r="S281" s="394">
        <f t="shared" si="100"/>
        <v>28268.639999999999</v>
      </c>
      <c r="T281" s="394">
        <f t="shared" si="100"/>
        <v>28882.98</v>
      </c>
      <c r="U281" s="394">
        <f t="shared" si="100"/>
        <v>29497.32</v>
      </c>
      <c r="V281" s="394">
        <f t="shared" si="100"/>
        <v>30111.66</v>
      </c>
      <c r="W281" s="394">
        <f t="shared" si="100"/>
        <v>30726</v>
      </c>
      <c r="X281" s="394">
        <f t="shared" si="100"/>
        <v>31340.34</v>
      </c>
      <c r="Y281" s="394">
        <f t="shared" si="100"/>
        <v>31954.68</v>
      </c>
      <c r="Z281" s="394">
        <f t="shared" si="100"/>
        <v>32569.02</v>
      </c>
      <c r="AA281" s="394">
        <f t="shared" si="100"/>
        <v>33183.360000000001</v>
      </c>
      <c r="AB281" s="394">
        <f t="shared" si="100"/>
        <v>33797.699999999997</v>
      </c>
      <c r="AC281" s="394">
        <f t="shared" si="100"/>
        <v>34412.04</v>
      </c>
      <c r="AD281" s="394">
        <f t="shared" si="100"/>
        <v>35026.379999999997</v>
      </c>
      <c r="AE281" s="394">
        <f t="shared" si="100"/>
        <v>35640.720000000001</v>
      </c>
      <c r="AF281" s="394">
        <f t="shared" si="100"/>
        <v>36258.06</v>
      </c>
      <c r="AG281" s="394">
        <f t="shared" si="100"/>
        <v>37077.18</v>
      </c>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c r="BT281" s="214"/>
      <c r="BU281" s="214"/>
      <c r="BV281" s="214"/>
      <c r="BW281" s="214"/>
      <c r="BX281" s="214"/>
      <c r="BY281" s="214"/>
      <c r="BZ281" s="214"/>
      <c r="CA281" s="214"/>
      <c r="CB281" s="214"/>
      <c r="CC281" s="214"/>
      <c r="CD281" s="214"/>
      <c r="CE281" s="214"/>
      <c r="CF281" s="214"/>
      <c r="CG281" s="214"/>
      <c r="CH281" s="214"/>
      <c r="CI281" s="214"/>
      <c r="CJ281" s="214"/>
      <c r="CK281" s="214"/>
      <c r="CL281" s="214"/>
      <c r="CM281" s="214"/>
      <c r="CN281" s="214"/>
      <c r="CO281" s="214"/>
      <c r="CP281" s="214"/>
      <c r="CQ281" s="214"/>
      <c r="CR281" s="214"/>
      <c r="CS281" s="214"/>
      <c r="CT281" s="214"/>
      <c r="CU281" s="214"/>
      <c r="CV281" s="214"/>
      <c r="CW281" s="214"/>
      <c r="CX281" s="214"/>
      <c r="CY281" s="214"/>
      <c r="CZ281" s="214"/>
      <c r="DA281" s="214"/>
      <c r="DB281" s="214"/>
      <c r="DC281" s="214"/>
      <c r="DD281" s="214"/>
      <c r="DE281" s="214"/>
      <c r="DF281" s="214"/>
      <c r="DG281" s="214"/>
      <c r="DH281" s="214"/>
      <c r="DI281" s="214"/>
      <c r="DJ281" s="214"/>
      <c r="DK281" s="214"/>
      <c r="DL281" s="214"/>
      <c r="DM281" s="214"/>
      <c r="DN281" s="214"/>
      <c r="DO281" s="214"/>
      <c r="DP281" s="214"/>
      <c r="DQ281" s="214"/>
      <c r="DR281" s="214"/>
      <c r="DS281" s="214"/>
      <c r="DT281" s="214"/>
      <c r="DU281" s="214"/>
      <c r="DV281" s="214"/>
      <c r="DW281" s="214"/>
      <c r="DX281" s="214"/>
      <c r="DY281" s="214"/>
      <c r="DZ281" s="214"/>
      <c r="EA281" s="214"/>
      <c r="EB281" s="214"/>
      <c r="EC281" s="214"/>
      <c r="ED281" s="214"/>
      <c r="EE281" s="214"/>
      <c r="EF281" s="214"/>
      <c r="EG281" s="214"/>
      <c r="EH281" s="214"/>
      <c r="EI281" s="214"/>
      <c r="EJ281" s="214"/>
      <c r="EK281" s="214"/>
      <c r="EL281" s="214"/>
      <c r="EM281" s="214"/>
      <c r="EN281" s="214"/>
      <c r="EO281" s="214"/>
      <c r="EP281" s="214"/>
      <c r="EQ281" s="214"/>
      <c r="ER281" s="214"/>
      <c r="ES281" s="214"/>
      <c r="ET281" s="214"/>
      <c r="EU281" s="214"/>
      <c r="EV281" s="214"/>
      <c r="EW281" s="214"/>
      <c r="EX281" s="214"/>
      <c r="EY281" s="214"/>
      <c r="EZ281" s="214"/>
      <c r="FA281" s="214"/>
      <c r="FB281" s="214"/>
      <c r="FC281" s="214"/>
      <c r="FD281" s="214"/>
      <c r="FE281" s="214"/>
      <c r="FF281" s="214"/>
      <c r="FG281" s="214"/>
      <c r="FH281" s="214"/>
      <c r="FI281" s="214"/>
      <c r="FJ281" s="214"/>
      <c r="FK281" s="214"/>
      <c r="FL281" s="214"/>
      <c r="FM281" s="214"/>
      <c r="FN281" s="214"/>
      <c r="FO281" s="214"/>
      <c r="FP281" s="214"/>
      <c r="FQ281" s="214"/>
      <c r="FR281" s="214"/>
      <c r="FS281" s="214"/>
      <c r="FT281" s="214"/>
      <c r="FU281" s="214"/>
      <c r="FV281" s="214"/>
      <c r="FW281" s="214"/>
      <c r="FX281" s="214"/>
      <c r="FY281" s="214"/>
      <c r="FZ281" s="214"/>
      <c r="GA281" s="214"/>
      <c r="GB281" s="214"/>
      <c r="GC281" s="214"/>
      <c r="GD281" s="214"/>
      <c r="GE281" s="214"/>
      <c r="GF281" s="214"/>
      <c r="GG281" s="214"/>
      <c r="GH281" s="214"/>
      <c r="GI281" s="214"/>
      <c r="GJ281" s="214"/>
      <c r="GK281" s="214"/>
      <c r="GL281" s="214"/>
      <c r="GM281" s="214"/>
      <c r="GN281" s="214"/>
      <c r="GO281" s="214"/>
      <c r="GP281" s="214"/>
      <c r="GQ281" s="214"/>
      <c r="GR281" s="214"/>
      <c r="GS281" s="214"/>
      <c r="GT281" s="214"/>
      <c r="GU281" s="214"/>
      <c r="GV281" s="214"/>
      <c r="GW281" s="214"/>
      <c r="GX281" s="214"/>
      <c r="GY281" s="214"/>
      <c r="GZ281" s="214"/>
      <c r="HA281" s="214"/>
      <c r="HB281" s="214"/>
      <c r="HC281" s="214"/>
      <c r="HD281" s="214"/>
      <c r="HE281" s="214"/>
      <c r="HF281" s="214"/>
      <c r="HG281" s="214"/>
      <c r="HH281" s="214"/>
      <c r="HI281" s="214"/>
      <c r="HJ281" s="214"/>
      <c r="HK281" s="214"/>
      <c r="HL281" s="214"/>
      <c r="HM281" s="214"/>
      <c r="HN281" s="214"/>
      <c r="HO281" s="214"/>
      <c r="HP281" s="214"/>
      <c r="HQ281" s="214"/>
      <c r="HR281" s="214"/>
      <c r="HS281" s="214"/>
      <c r="HT281" s="214"/>
      <c r="HU281" s="214"/>
      <c r="HV281" s="214"/>
      <c r="HW281" s="214"/>
      <c r="HX281" s="214"/>
      <c r="HY281" s="214"/>
      <c r="HZ281" s="214"/>
      <c r="IA281" s="214"/>
      <c r="IB281" s="214"/>
      <c r="IC281" s="214"/>
      <c r="ID281" s="214"/>
      <c r="IE281" s="214"/>
      <c r="IF281" s="214"/>
      <c r="IG281" s="214"/>
      <c r="IH281" s="214"/>
      <c r="II281" s="214"/>
      <c r="IJ281" s="214"/>
      <c r="IK281" s="214"/>
      <c r="IL281" s="214"/>
      <c r="IM281" s="214"/>
      <c r="IN281" s="214"/>
      <c r="IO281" s="214"/>
      <c r="IP281" s="214"/>
      <c r="IQ281" s="214"/>
      <c r="IR281" s="214"/>
    </row>
    <row r="282" spans="1:252" s="163" customFormat="1" x14ac:dyDescent="0.2">
      <c r="A282" s="581" t="s">
        <v>304</v>
      </c>
      <c r="B282" s="160">
        <f>'Saimnieciskas pamatdarbibas NP'!B44+'Saimnieciskas pamatdarbibas NP'!B50</f>
        <v>7000</v>
      </c>
      <c r="C282" s="160">
        <f>'Saimnieciskas pamatdarbibas NP'!C44+'Saimnieciskas pamatdarbibas NP'!C50</f>
        <v>7140</v>
      </c>
      <c r="D282" s="160">
        <f>'Saimnieciskas pamatdarbibas NP'!D44+'Saimnieciskas pamatdarbibas NP'!D50</f>
        <v>7660</v>
      </c>
      <c r="E282" s="160">
        <f>'Saimnieciskas pamatdarbibas NP'!E44+'Saimnieciskas pamatdarbibas NP'!E50</f>
        <v>8120</v>
      </c>
      <c r="F282" s="213">
        <f>'Saimnieciskas pamatdarbibas NP'!F44+'Saimnieciskas pamatdarbibas NP'!F50</f>
        <v>8322</v>
      </c>
      <c r="G282" s="160">
        <f>'Saimnieciskas pamatdarbibas NP'!G44+'Saimnieciskas pamatdarbibas NP'!G50</f>
        <v>8476.0000000000018</v>
      </c>
      <c r="H282" s="160">
        <f>'Saimnieciskas pamatdarbibas NP'!H44+'Saimnieciskas pamatdarbibas NP'!H50</f>
        <v>8630</v>
      </c>
      <c r="I282" s="160">
        <f>'Saimnieciskas pamatdarbibas NP'!I44+'Saimnieciskas pamatdarbibas NP'!I50</f>
        <v>8784</v>
      </c>
      <c r="J282" s="160">
        <f>'Saimnieciskas pamatdarbibas NP'!J44+'Saimnieciskas pamatdarbibas NP'!J50</f>
        <v>8938</v>
      </c>
      <c r="K282" s="160">
        <f>'Saimnieciskas pamatdarbibas NP'!K44+'Saimnieciskas pamatdarbibas NP'!K50</f>
        <v>9092</v>
      </c>
      <c r="L282" s="160">
        <f>'Saimnieciskas pamatdarbibas NP'!L44+'Saimnieciskas pamatdarbibas NP'!L50</f>
        <v>9246</v>
      </c>
      <c r="M282" s="160">
        <f>'Saimnieciskas pamatdarbibas NP'!M44+'Saimnieciskas pamatdarbibas NP'!M50</f>
        <v>9400</v>
      </c>
      <c r="N282" s="160">
        <f>'Saimnieciskas pamatdarbibas NP'!N44+'Saimnieciskas pamatdarbibas NP'!N50</f>
        <v>9554</v>
      </c>
      <c r="O282" s="160">
        <f>'Saimnieciskas pamatdarbibas NP'!O44+'Saimnieciskas pamatdarbibas NP'!O50</f>
        <v>9711</v>
      </c>
      <c r="P282" s="160">
        <f>'Saimnieciskas pamatdarbibas NP'!P44+'Saimnieciskas pamatdarbibas NP'!P50</f>
        <v>9942</v>
      </c>
      <c r="Q282" s="160">
        <f>'Saimnieciskas pamatdarbibas NP'!Q44+'Saimnieciskas pamatdarbibas NP'!Q50</f>
        <v>10173</v>
      </c>
      <c r="R282" s="160">
        <f>'Saimnieciskas pamatdarbibas NP'!R44+'Saimnieciskas pamatdarbibas NP'!R50</f>
        <v>10404</v>
      </c>
      <c r="S282" s="160">
        <f>'Saimnieciskas pamatdarbibas NP'!S44+'Saimnieciskas pamatdarbibas NP'!S50</f>
        <v>10635</v>
      </c>
      <c r="T282" s="160">
        <f>'Saimnieciskas pamatdarbibas NP'!T44+'Saimnieciskas pamatdarbibas NP'!T50</f>
        <v>10866</v>
      </c>
      <c r="U282" s="160">
        <f>'Saimnieciskas pamatdarbibas NP'!U44+'Saimnieciskas pamatdarbibas NP'!U50</f>
        <v>11097</v>
      </c>
      <c r="V282" s="160">
        <f>'Saimnieciskas pamatdarbibas NP'!V44+'Saimnieciskas pamatdarbibas NP'!V50</f>
        <v>11328</v>
      </c>
      <c r="W282" s="160">
        <f>'Saimnieciskas pamatdarbibas NP'!W44+'Saimnieciskas pamatdarbibas NP'!W50</f>
        <v>11559</v>
      </c>
      <c r="X282" s="160">
        <f>'Saimnieciskas pamatdarbibas NP'!X44+'Saimnieciskas pamatdarbibas NP'!X50</f>
        <v>11790</v>
      </c>
      <c r="Y282" s="160">
        <f>'Saimnieciskas pamatdarbibas NP'!Y44+'Saimnieciskas pamatdarbibas NP'!Y50</f>
        <v>12021</v>
      </c>
      <c r="Z282" s="160">
        <f>'Saimnieciskas pamatdarbibas NP'!Z44+'Saimnieciskas pamatdarbibas NP'!Z50</f>
        <v>12252</v>
      </c>
      <c r="AA282" s="160">
        <f>'Saimnieciskas pamatdarbibas NP'!AA44+'Saimnieciskas pamatdarbibas NP'!AA50</f>
        <v>12483</v>
      </c>
      <c r="AB282" s="160">
        <f>'Saimnieciskas pamatdarbibas NP'!AB44+'Saimnieciskas pamatdarbibas NP'!AB50</f>
        <v>12714</v>
      </c>
      <c r="AC282" s="160">
        <f>'Saimnieciskas pamatdarbibas NP'!AC44+'Saimnieciskas pamatdarbibas NP'!AC50</f>
        <v>12945</v>
      </c>
      <c r="AD282" s="160">
        <f>'Saimnieciskas pamatdarbibas NP'!AD44+'Saimnieciskas pamatdarbibas NP'!AD50</f>
        <v>13176</v>
      </c>
      <c r="AE282" s="160">
        <f>'Saimnieciskas pamatdarbibas NP'!AE44+'Saimnieciskas pamatdarbibas NP'!AE50</f>
        <v>13407</v>
      </c>
      <c r="AF282" s="160">
        <f>'Saimnieciskas pamatdarbibas NP'!AF44+'Saimnieciskas pamatdarbibas NP'!AF50</f>
        <v>13641</v>
      </c>
      <c r="AG282" s="160">
        <f>'Saimnieciskas pamatdarbibas NP'!AG44+'Saimnieciskas pamatdarbibas NP'!AG50</f>
        <v>13949</v>
      </c>
      <c r="AH282" s="161"/>
      <c r="AI282" s="161"/>
      <c r="AJ282" s="161"/>
      <c r="AK282" s="161"/>
      <c r="AL282" s="161"/>
      <c r="AM282" s="161"/>
      <c r="AN282" s="161"/>
      <c r="AO282" s="161"/>
      <c r="AP282" s="161"/>
      <c r="AQ282" s="161"/>
      <c r="AR282" s="161"/>
      <c r="AS282" s="161"/>
      <c r="AT282" s="161"/>
      <c r="AU282" s="161"/>
      <c r="AV282" s="161"/>
      <c r="AW282" s="161"/>
      <c r="AX282" s="161"/>
      <c r="AY282" s="161"/>
      <c r="AZ282" s="161"/>
      <c r="BA282" s="161"/>
      <c r="BB282" s="161"/>
      <c r="BC282" s="161"/>
      <c r="BD282" s="161"/>
      <c r="BE282" s="161"/>
      <c r="BF282" s="161"/>
      <c r="BG282" s="161"/>
      <c r="BH282" s="161"/>
      <c r="BI282" s="161"/>
      <c r="BJ282" s="161"/>
      <c r="BK282" s="161"/>
      <c r="BL282" s="161"/>
      <c r="BM282" s="161"/>
      <c r="BN282" s="161"/>
      <c r="BO282" s="161"/>
      <c r="BP282" s="161"/>
      <c r="BQ282" s="161"/>
      <c r="BR282" s="161"/>
      <c r="BS282" s="161"/>
      <c r="BT282" s="161"/>
      <c r="BU282" s="161"/>
      <c r="BV282" s="161"/>
      <c r="BW282" s="161"/>
      <c r="BX282" s="161"/>
      <c r="BY282" s="161"/>
      <c r="BZ282" s="161"/>
      <c r="CA282" s="161"/>
      <c r="CB282" s="161"/>
      <c r="CC282" s="161"/>
      <c r="CD282" s="161"/>
      <c r="CE282" s="161"/>
      <c r="CF282" s="161"/>
      <c r="CG282" s="161"/>
      <c r="CH282" s="161"/>
      <c r="CI282" s="161"/>
      <c r="CJ282" s="161"/>
      <c r="CK282" s="161"/>
      <c r="CL282" s="161"/>
      <c r="CM282" s="161"/>
      <c r="CN282" s="161"/>
      <c r="CO282" s="161"/>
      <c r="CP282" s="161"/>
      <c r="CQ282" s="161"/>
      <c r="CR282" s="161"/>
      <c r="CS282" s="161"/>
      <c r="CT282" s="161"/>
      <c r="CU282" s="161"/>
      <c r="CV282" s="161"/>
      <c r="CW282" s="161"/>
      <c r="CX282" s="161"/>
      <c r="CY282" s="161"/>
      <c r="CZ282" s="161"/>
      <c r="DA282" s="161"/>
      <c r="DB282" s="161"/>
      <c r="DC282" s="161"/>
      <c r="DD282" s="161"/>
      <c r="DE282" s="161"/>
      <c r="DF282" s="161"/>
      <c r="DG282" s="161"/>
      <c r="DH282" s="161"/>
      <c r="DI282" s="161"/>
      <c r="DJ282" s="161"/>
      <c r="DK282" s="161"/>
      <c r="DL282" s="161"/>
      <c r="DM282" s="161"/>
      <c r="DN282" s="161"/>
      <c r="DO282" s="161"/>
      <c r="DP282" s="161"/>
      <c r="DQ282" s="161"/>
      <c r="DR282" s="161"/>
      <c r="DS282" s="161"/>
      <c r="DT282" s="161"/>
      <c r="DU282" s="161"/>
      <c r="DV282" s="161"/>
      <c r="DW282" s="161"/>
      <c r="DX282" s="161"/>
      <c r="DY282" s="161"/>
      <c r="DZ282" s="161"/>
      <c r="EA282" s="161"/>
      <c r="EB282" s="161"/>
      <c r="EC282" s="161"/>
      <c r="ED282" s="161"/>
      <c r="EE282" s="161"/>
      <c r="EF282" s="161"/>
      <c r="EG282" s="161"/>
      <c r="EH282" s="161"/>
      <c r="EI282" s="161"/>
      <c r="EJ282" s="161"/>
      <c r="EK282" s="161"/>
      <c r="EL282" s="161"/>
      <c r="EM282" s="161"/>
      <c r="EN282" s="161"/>
      <c r="EO282" s="161"/>
      <c r="EP282" s="161"/>
      <c r="EQ282" s="161"/>
      <c r="ER282" s="161"/>
      <c r="ES282" s="161"/>
      <c r="ET282" s="161"/>
      <c r="EU282" s="161"/>
      <c r="EV282" s="161"/>
      <c r="EW282" s="161"/>
      <c r="EX282" s="161"/>
      <c r="EY282" s="161"/>
      <c r="EZ282" s="161"/>
      <c r="FA282" s="161"/>
      <c r="FB282" s="161"/>
      <c r="FC282" s="161"/>
      <c r="FD282" s="161"/>
      <c r="FE282" s="161"/>
      <c r="FF282" s="161"/>
      <c r="FG282" s="161"/>
      <c r="FH282" s="161"/>
      <c r="FI282" s="161"/>
      <c r="FJ282" s="161"/>
      <c r="FK282" s="161"/>
      <c r="FL282" s="161"/>
      <c r="FM282" s="161"/>
      <c r="FN282" s="161"/>
      <c r="FO282" s="161"/>
      <c r="FP282" s="161"/>
      <c r="FQ282" s="161"/>
      <c r="FR282" s="161"/>
      <c r="FS282" s="161"/>
      <c r="FT282" s="161"/>
      <c r="FU282" s="161"/>
      <c r="FV282" s="161"/>
      <c r="FW282" s="161"/>
      <c r="FX282" s="161"/>
      <c r="FY282" s="161"/>
      <c r="FZ282" s="161"/>
      <c r="GA282" s="161"/>
      <c r="GB282" s="161"/>
      <c r="GC282" s="161"/>
      <c r="GD282" s="161"/>
      <c r="GE282" s="161"/>
      <c r="GF282" s="161"/>
      <c r="GG282" s="161"/>
      <c r="GH282" s="161"/>
      <c r="GI282" s="161"/>
      <c r="GJ282" s="161"/>
      <c r="GK282" s="161"/>
      <c r="GL282" s="161"/>
      <c r="GM282" s="161"/>
      <c r="GN282" s="161"/>
      <c r="GO282" s="161"/>
      <c r="GP282" s="161"/>
      <c r="GQ282" s="161"/>
      <c r="GR282" s="161"/>
      <c r="GS282" s="161"/>
      <c r="GT282" s="161"/>
      <c r="GU282" s="161"/>
      <c r="GV282" s="161"/>
      <c r="GW282" s="161"/>
      <c r="GX282" s="161"/>
      <c r="GY282" s="161"/>
      <c r="GZ282" s="161"/>
      <c r="HA282" s="161"/>
      <c r="HB282" s="161"/>
      <c r="HC282" s="161"/>
      <c r="HD282" s="161"/>
      <c r="HE282" s="161"/>
      <c r="HF282" s="161"/>
      <c r="HG282" s="161"/>
      <c r="HH282" s="161"/>
      <c r="HI282" s="161"/>
      <c r="HJ282" s="161"/>
      <c r="HK282" s="161"/>
      <c r="HL282" s="161"/>
      <c r="HM282" s="161"/>
      <c r="HN282" s="161"/>
      <c r="HO282" s="161"/>
      <c r="HP282" s="161"/>
      <c r="HQ282" s="161"/>
      <c r="HR282" s="161"/>
      <c r="HS282" s="161"/>
      <c r="HT282" s="161"/>
      <c r="HU282" s="161"/>
      <c r="HV282" s="161"/>
      <c r="HW282" s="161"/>
      <c r="HX282" s="161"/>
      <c r="HY282" s="161"/>
      <c r="HZ282" s="161"/>
      <c r="IA282" s="161"/>
      <c r="IB282" s="161"/>
      <c r="IC282" s="161"/>
      <c r="ID282" s="161"/>
      <c r="IE282" s="161"/>
      <c r="IF282" s="161"/>
      <c r="IG282" s="161"/>
      <c r="IH282" s="161"/>
      <c r="II282" s="161"/>
      <c r="IJ282" s="161"/>
      <c r="IK282" s="161"/>
      <c r="IL282" s="161"/>
      <c r="IM282" s="161"/>
      <c r="IN282" s="161"/>
      <c r="IO282" s="161"/>
      <c r="IP282" s="161"/>
      <c r="IQ282" s="161"/>
      <c r="IR282" s="161"/>
    </row>
    <row r="283" spans="1:252" s="163" customFormat="1" x14ac:dyDescent="0.2">
      <c r="A283" s="581" t="s">
        <v>305</v>
      </c>
      <c r="B283" s="160">
        <f>'Saimnieciskas pamatdarbibas NP'!B45+'Saimnieciskas pamatdarbibas NP'!B51</f>
        <v>5700</v>
      </c>
      <c r="C283" s="160">
        <f>'Saimnieciskas pamatdarbibas NP'!C45+'Saimnieciskas pamatdarbibas NP'!C51</f>
        <v>5814</v>
      </c>
      <c r="D283" s="160">
        <f>'Saimnieciskas pamatdarbibas NP'!D45+'Saimnieciskas pamatdarbibas NP'!D51</f>
        <v>7528</v>
      </c>
      <c r="E283" s="160">
        <f>'Saimnieciskas pamatdarbibas NP'!E45+'Saimnieciskas pamatdarbibas NP'!E51</f>
        <v>11042</v>
      </c>
      <c r="F283" s="213">
        <f>'Saimnieciskas pamatdarbibas NP'!F45+'Saimnieciskas pamatdarbibas NP'!F51</f>
        <v>11556</v>
      </c>
      <c r="G283" s="160">
        <f>'Saimnieciskas pamatdarbibas NP'!G45+'Saimnieciskas pamatdarbibas NP'!G51</f>
        <v>11770</v>
      </c>
      <c r="H283" s="160">
        <f>'Saimnieciskas pamatdarbibas NP'!H45+'Saimnieciskas pamatdarbibas NP'!H51</f>
        <v>11984.000000000002</v>
      </c>
      <c r="I283" s="160">
        <f>'Saimnieciskas pamatdarbibas NP'!I45+'Saimnieciskas pamatdarbibas NP'!I51</f>
        <v>12197.999999999998</v>
      </c>
      <c r="J283" s="160">
        <f>'Saimnieciskas pamatdarbibas NP'!J45+'Saimnieciskas pamatdarbibas NP'!J51</f>
        <v>12412</v>
      </c>
      <c r="K283" s="160">
        <f>'Saimnieciskas pamatdarbibas NP'!K45+'Saimnieciskas pamatdarbibas NP'!K51</f>
        <v>12626</v>
      </c>
      <c r="L283" s="160">
        <f>'Saimnieciskas pamatdarbibas NP'!L45+'Saimnieciskas pamatdarbibas NP'!L51</f>
        <v>12840</v>
      </c>
      <c r="M283" s="160">
        <f>'Saimnieciskas pamatdarbibas NP'!M45+'Saimnieciskas pamatdarbibas NP'!M51</f>
        <v>13054</v>
      </c>
      <c r="N283" s="160">
        <f>'Saimnieciskas pamatdarbibas NP'!N45+'Saimnieciskas pamatdarbibas NP'!N51</f>
        <v>13268</v>
      </c>
      <c r="O283" s="160">
        <f>'Saimnieciskas pamatdarbibas NP'!O45+'Saimnieciskas pamatdarbibas NP'!O51</f>
        <v>13482</v>
      </c>
      <c r="P283" s="160">
        <f>'Saimnieciskas pamatdarbibas NP'!P45+'Saimnieciskas pamatdarbibas NP'!P51</f>
        <v>13803</v>
      </c>
      <c r="Q283" s="160">
        <f>'Saimnieciskas pamatdarbibas NP'!Q45+'Saimnieciskas pamatdarbibas NP'!Q51</f>
        <v>14124</v>
      </c>
      <c r="R283" s="160">
        <f>'Saimnieciskas pamatdarbibas NP'!R45+'Saimnieciskas pamatdarbibas NP'!R51</f>
        <v>14445</v>
      </c>
      <c r="S283" s="160">
        <f>'Saimnieciskas pamatdarbibas NP'!S45+'Saimnieciskas pamatdarbibas NP'!S51</f>
        <v>14766</v>
      </c>
      <c r="T283" s="160">
        <f>'Saimnieciskas pamatdarbibas NP'!T45+'Saimnieciskas pamatdarbibas NP'!T51</f>
        <v>15087</v>
      </c>
      <c r="U283" s="160">
        <f>'Saimnieciskas pamatdarbibas NP'!U45+'Saimnieciskas pamatdarbibas NP'!U51</f>
        <v>15408</v>
      </c>
      <c r="V283" s="160">
        <f>'Saimnieciskas pamatdarbibas NP'!V45+'Saimnieciskas pamatdarbibas NP'!V51</f>
        <v>15729</v>
      </c>
      <c r="W283" s="160">
        <f>'Saimnieciskas pamatdarbibas NP'!W45+'Saimnieciskas pamatdarbibas NP'!W51</f>
        <v>16050</v>
      </c>
      <c r="X283" s="160">
        <f>'Saimnieciskas pamatdarbibas NP'!X45+'Saimnieciskas pamatdarbibas NP'!X51</f>
        <v>16371</v>
      </c>
      <c r="Y283" s="160">
        <f>'Saimnieciskas pamatdarbibas NP'!Y45+'Saimnieciskas pamatdarbibas NP'!Y51</f>
        <v>16692</v>
      </c>
      <c r="Z283" s="160">
        <f>'Saimnieciskas pamatdarbibas NP'!Z45+'Saimnieciskas pamatdarbibas NP'!Z51</f>
        <v>17013</v>
      </c>
      <c r="AA283" s="160">
        <f>'Saimnieciskas pamatdarbibas NP'!AA45+'Saimnieciskas pamatdarbibas NP'!AA51</f>
        <v>17334</v>
      </c>
      <c r="AB283" s="160">
        <f>'Saimnieciskas pamatdarbibas NP'!AB45+'Saimnieciskas pamatdarbibas NP'!AB51</f>
        <v>17655</v>
      </c>
      <c r="AC283" s="160">
        <f>'Saimnieciskas pamatdarbibas NP'!AC45+'Saimnieciskas pamatdarbibas NP'!AC51</f>
        <v>17976</v>
      </c>
      <c r="AD283" s="160">
        <f>'Saimnieciskas pamatdarbibas NP'!AD45+'Saimnieciskas pamatdarbibas NP'!AD51</f>
        <v>18297</v>
      </c>
      <c r="AE283" s="160">
        <f>'Saimnieciskas pamatdarbibas NP'!AE45+'Saimnieciskas pamatdarbibas NP'!AE51</f>
        <v>18618</v>
      </c>
      <c r="AF283" s="160">
        <f>'Saimnieciskas pamatdarbibas NP'!AF45+'Saimnieciskas pamatdarbibas NP'!AF51</f>
        <v>18939</v>
      </c>
      <c r="AG283" s="160">
        <f>'Saimnieciskas pamatdarbibas NP'!AG45+'Saimnieciskas pamatdarbibas NP'!AG51</f>
        <v>19367</v>
      </c>
      <c r="AH283" s="161"/>
      <c r="AI283" s="161"/>
      <c r="AJ283" s="161"/>
      <c r="AK283" s="161"/>
      <c r="AL283" s="161"/>
      <c r="AM283" s="161"/>
      <c r="AN283" s="161"/>
      <c r="AO283" s="161"/>
      <c r="AP283" s="161"/>
      <c r="AQ283" s="161"/>
      <c r="AR283" s="161"/>
      <c r="AS283" s="161"/>
      <c r="AT283" s="161"/>
      <c r="AU283" s="161"/>
      <c r="AV283" s="161"/>
      <c r="AW283" s="161"/>
      <c r="AX283" s="161"/>
      <c r="AY283" s="161"/>
      <c r="AZ283" s="161"/>
      <c r="BA283" s="161"/>
      <c r="BB283" s="161"/>
      <c r="BC283" s="161"/>
      <c r="BD283" s="161"/>
      <c r="BE283" s="161"/>
      <c r="BF283" s="161"/>
      <c r="BG283" s="161"/>
      <c r="BH283" s="161"/>
      <c r="BI283" s="161"/>
      <c r="BJ283" s="161"/>
      <c r="BK283" s="161"/>
      <c r="BL283" s="161"/>
      <c r="BM283" s="161"/>
      <c r="BN283" s="161"/>
      <c r="BO283" s="161"/>
      <c r="BP283" s="161"/>
      <c r="BQ283" s="161"/>
      <c r="BR283" s="161"/>
      <c r="BS283" s="161"/>
      <c r="BT283" s="161"/>
      <c r="BU283" s="161"/>
      <c r="BV283" s="161"/>
      <c r="BW283" s="161"/>
      <c r="BX283" s="161"/>
      <c r="BY283" s="161"/>
      <c r="BZ283" s="161"/>
      <c r="CA283" s="161"/>
      <c r="CB283" s="161"/>
      <c r="CC283" s="161"/>
      <c r="CD283" s="161"/>
      <c r="CE283" s="161"/>
      <c r="CF283" s="161"/>
      <c r="CG283" s="161"/>
      <c r="CH283" s="161"/>
      <c r="CI283" s="161"/>
      <c r="CJ283" s="161"/>
      <c r="CK283" s="161"/>
      <c r="CL283" s="161"/>
      <c r="CM283" s="161"/>
      <c r="CN283" s="161"/>
      <c r="CO283" s="161"/>
      <c r="CP283" s="161"/>
      <c r="CQ283" s="161"/>
      <c r="CR283" s="161"/>
      <c r="CS283" s="161"/>
      <c r="CT283" s="161"/>
      <c r="CU283" s="161"/>
      <c r="CV283" s="161"/>
      <c r="CW283" s="161"/>
      <c r="CX283" s="161"/>
      <c r="CY283" s="161"/>
      <c r="CZ283" s="161"/>
      <c r="DA283" s="161"/>
      <c r="DB283" s="161"/>
      <c r="DC283" s="161"/>
      <c r="DD283" s="161"/>
      <c r="DE283" s="161"/>
      <c r="DF283" s="161"/>
      <c r="DG283" s="161"/>
      <c r="DH283" s="161"/>
      <c r="DI283" s="161"/>
      <c r="DJ283" s="161"/>
      <c r="DK283" s="161"/>
      <c r="DL283" s="161"/>
      <c r="DM283" s="161"/>
      <c r="DN283" s="161"/>
      <c r="DO283" s="161"/>
      <c r="DP283" s="161"/>
      <c r="DQ283" s="161"/>
      <c r="DR283" s="161"/>
      <c r="DS283" s="161"/>
      <c r="DT283" s="161"/>
      <c r="DU283" s="161"/>
      <c r="DV283" s="161"/>
      <c r="DW283" s="161"/>
      <c r="DX283" s="161"/>
      <c r="DY283" s="161"/>
      <c r="DZ283" s="161"/>
      <c r="EA283" s="161"/>
      <c r="EB283" s="161"/>
      <c r="EC283" s="161"/>
      <c r="ED283" s="161"/>
      <c r="EE283" s="161"/>
      <c r="EF283" s="161"/>
      <c r="EG283" s="161"/>
      <c r="EH283" s="161"/>
      <c r="EI283" s="161"/>
      <c r="EJ283" s="161"/>
      <c r="EK283" s="161"/>
      <c r="EL283" s="161"/>
      <c r="EM283" s="161"/>
      <c r="EN283" s="161"/>
      <c r="EO283" s="161"/>
      <c r="EP283" s="161"/>
      <c r="EQ283" s="161"/>
      <c r="ER283" s="161"/>
      <c r="ES283" s="161"/>
      <c r="ET283" s="161"/>
      <c r="EU283" s="161"/>
      <c r="EV283" s="161"/>
      <c r="EW283" s="161"/>
      <c r="EX283" s="161"/>
      <c r="EY283" s="161"/>
      <c r="EZ283" s="161"/>
      <c r="FA283" s="161"/>
      <c r="FB283" s="161"/>
      <c r="FC283" s="161"/>
      <c r="FD283" s="161"/>
      <c r="FE283" s="161"/>
      <c r="FF283" s="161"/>
      <c r="FG283" s="161"/>
      <c r="FH283" s="161"/>
      <c r="FI283" s="161"/>
      <c r="FJ283" s="161"/>
      <c r="FK283" s="161"/>
      <c r="FL283" s="161"/>
      <c r="FM283" s="161"/>
      <c r="FN283" s="161"/>
      <c r="FO283" s="161"/>
      <c r="FP283" s="161"/>
      <c r="FQ283" s="161"/>
      <c r="FR283" s="161"/>
      <c r="FS283" s="161"/>
      <c r="FT283" s="161"/>
      <c r="FU283" s="161"/>
      <c r="FV283" s="161"/>
      <c r="FW283" s="161"/>
      <c r="FX283" s="161"/>
      <c r="FY283" s="161"/>
      <c r="FZ283" s="161"/>
      <c r="GA283" s="161"/>
      <c r="GB283" s="161"/>
      <c r="GC283" s="161"/>
      <c r="GD283" s="161"/>
      <c r="GE283" s="161"/>
      <c r="GF283" s="161"/>
      <c r="GG283" s="161"/>
      <c r="GH283" s="161"/>
      <c r="GI283" s="161"/>
      <c r="GJ283" s="161"/>
      <c r="GK283" s="161"/>
      <c r="GL283" s="161"/>
      <c r="GM283" s="161"/>
      <c r="GN283" s="161"/>
      <c r="GO283" s="161"/>
      <c r="GP283" s="161"/>
      <c r="GQ283" s="161"/>
      <c r="GR283" s="161"/>
      <c r="GS283" s="161"/>
      <c r="GT283" s="161"/>
      <c r="GU283" s="161"/>
      <c r="GV283" s="161"/>
      <c r="GW283" s="161"/>
      <c r="GX283" s="161"/>
      <c r="GY283" s="161"/>
      <c r="GZ283" s="161"/>
      <c r="HA283" s="161"/>
      <c r="HB283" s="161"/>
      <c r="HC283" s="161"/>
      <c r="HD283" s="161"/>
      <c r="HE283" s="161"/>
      <c r="HF283" s="161"/>
      <c r="HG283" s="161"/>
      <c r="HH283" s="161"/>
      <c r="HI283" s="161"/>
      <c r="HJ283" s="161"/>
      <c r="HK283" s="161"/>
      <c r="HL283" s="161"/>
      <c r="HM283" s="161"/>
      <c r="HN283" s="161"/>
      <c r="HO283" s="161"/>
      <c r="HP283" s="161"/>
      <c r="HQ283" s="161"/>
      <c r="HR283" s="161"/>
      <c r="HS283" s="161"/>
      <c r="HT283" s="161"/>
      <c r="HU283" s="161"/>
      <c r="HV283" s="161"/>
      <c r="HW283" s="161"/>
      <c r="HX283" s="161"/>
      <c r="HY283" s="161"/>
      <c r="HZ283" s="161"/>
      <c r="IA283" s="161"/>
      <c r="IB283" s="161"/>
      <c r="IC283" s="161"/>
      <c r="ID283" s="161"/>
      <c r="IE283" s="161"/>
      <c r="IF283" s="161"/>
      <c r="IG283" s="161"/>
      <c r="IH283" s="161"/>
      <c r="II283" s="161"/>
      <c r="IJ283" s="161"/>
      <c r="IK283" s="161"/>
      <c r="IL283" s="161"/>
      <c r="IM283" s="161"/>
      <c r="IN283" s="161"/>
      <c r="IO283" s="161"/>
      <c r="IP283" s="161"/>
      <c r="IQ283" s="161"/>
      <c r="IR283" s="161"/>
    </row>
    <row r="284" spans="1:252" s="163" customFormat="1" x14ac:dyDescent="0.2">
      <c r="A284" s="581" t="s">
        <v>306</v>
      </c>
      <c r="B284" s="160">
        <f>'Saimnieciskas pamatdarbibas NP'!B52+'Saimnieciskas pamatdarbibas NP'!B46</f>
        <v>1400</v>
      </c>
      <c r="C284" s="160">
        <f>'Saimnieciskas pamatdarbibas NP'!C52+'Saimnieciskas pamatdarbibas NP'!C46</f>
        <v>1428</v>
      </c>
      <c r="D284" s="160">
        <f>'Saimnieciskas pamatdarbibas NP'!D52+'Saimnieciskas pamatdarbibas NP'!D46</f>
        <v>1396</v>
      </c>
      <c r="E284" s="160">
        <f>'Saimnieciskas pamatdarbibas NP'!E52+'Saimnieciskas pamatdarbibas NP'!E46</f>
        <v>1362</v>
      </c>
      <c r="F284" s="213">
        <f>'Saimnieciskas pamatdarbibas NP'!F52+'Saimnieciskas pamatdarbibas NP'!F46</f>
        <v>1380.2400000000002</v>
      </c>
      <c r="G284" s="160">
        <f>'Saimnieciskas pamatdarbibas NP'!G52+'Saimnieciskas pamatdarbibas NP'!G46</f>
        <v>1405.8000000000002</v>
      </c>
      <c r="H284" s="160">
        <f>'Saimnieciskas pamatdarbibas NP'!H52+'Saimnieciskas pamatdarbibas NP'!H46</f>
        <v>1431.3600000000001</v>
      </c>
      <c r="I284" s="160">
        <f>'Saimnieciskas pamatdarbibas NP'!I52+'Saimnieciskas pamatdarbibas NP'!I46</f>
        <v>1456.9199999999998</v>
      </c>
      <c r="J284" s="160">
        <f>'Saimnieciskas pamatdarbibas NP'!J52+'Saimnieciskas pamatdarbibas NP'!J46</f>
        <v>1482.48</v>
      </c>
      <c r="K284" s="160">
        <f>'Saimnieciskas pamatdarbibas NP'!K52+'Saimnieciskas pamatdarbibas NP'!K46</f>
        <v>1508.04</v>
      </c>
      <c r="L284" s="160">
        <f>'Saimnieciskas pamatdarbibas NP'!L52+'Saimnieciskas pamatdarbibas NP'!L46</f>
        <v>1533.6</v>
      </c>
      <c r="M284" s="160">
        <f>'Saimnieciskas pamatdarbibas NP'!M52+'Saimnieciskas pamatdarbibas NP'!M46</f>
        <v>1559.1599999999999</v>
      </c>
      <c r="N284" s="160">
        <f>'Saimnieciskas pamatdarbibas NP'!N52+'Saimnieciskas pamatdarbibas NP'!N46</f>
        <v>1584.72</v>
      </c>
      <c r="O284" s="160">
        <f>'Saimnieciskas pamatdarbibas NP'!O52+'Saimnieciskas pamatdarbibas NP'!O46</f>
        <v>1610.28</v>
      </c>
      <c r="P284" s="160">
        <f>'Saimnieciskas pamatdarbibas NP'!P52+'Saimnieciskas pamatdarbibas NP'!P46</f>
        <v>1648.62</v>
      </c>
      <c r="Q284" s="160">
        <f>'Saimnieciskas pamatdarbibas NP'!Q52+'Saimnieciskas pamatdarbibas NP'!Q46</f>
        <v>1686.96</v>
      </c>
      <c r="R284" s="160">
        <f>'Saimnieciskas pamatdarbibas NP'!R52+'Saimnieciskas pamatdarbibas NP'!R46</f>
        <v>1725.3</v>
      </c>
      <c r="S284" s="160">
        <f>'Saimnieciskas pamatdarbibas NP'!S52+'Saimnieciskas pamatdarbibas NP'!S46</f>
        <v>1763.6399999999999</v>
      </c>
      <c r="T284" s="160">
        <f>'Saimnieciskas pamatdarbibas NP'!T52+'Saimnieciskas pamatdarbibas NP'!T46</f>
        <v>1801.98</v>
      </c>
      <c r="U284" s="160">
        <f>'Saimnieciskas pamatdarbibas NP'!U52+'Saimnieciskas pamatdarbibas NP'!U46</f>
        <v>1840.32</v>
      </c>
      <c r="V284" s="160">
        <f>'Saimnieciskas pamatdarbibas NP'!V52+'Saimnieciskas pamatdarbibas NP'!V46</f>
        <v>1878.66</v>
      </c>
      <c r="W284" s="160">
        <f>'Saimnieciskas pamatdarbibas NP'!W52+'Saimnieciskas pamatdarbibas NP'!W46</f>
        <v>1917</v>
      </c>
      <c r="X284" s="160">
        <f>'Saimnieciskas pamatdarbibas NP'!X52+'Saimnieciskas pamatdarbibas NP'!X46</f>
        <v>1955.34</v>
      </c>
      <c r="Y284" s="160">
        <f>'Saimnieciskas pamatdarbibas NP'!Y52+'Saimnieciskas pamatdarbibas NP'!Y46</f>
        <v>1993.68</v>
      </c>
      <c r="Z284" s="160">
        <f>'Saimnieciskas pamatdarbibas NP'!Z52+'Saimnieciskas pamatdarbibas NP'!Z46</f>
        <v>2032.02</v>
      </c>
      <c r="AA284" s="160">
        <f>'Saimnieciskas pamatdarbibas NP'!AA52+'Saimnieciskas pamatdarbibas NP'!AA46</f>
        <v>2070.36</v>
      </c>
      <c r="AB284" s="160">
        <f>'Saimnieciskas pamatdarbibas NP'!AB52+'Saimnieciskas pamatdarbibas NP'!AB46</f>
        <v>2108.6999999999998</v>
      </c>
      <c r="AC284" s="160">
        <f>'Saimnieciskas pamatdarbibas NP'!AC52+'Saimnieciskas pamatdarbibas NP'!AC46</f>
        <v>2147.04</v>
      </c>
      <c r="AD284" s="160">
        <f>'Saimnieciskas pamatdarbibas NP'!AD52+'Saimnieciskas pamatdarbibas NP'!AD46</f>
        <v>2185.38</v>
      </c>
      <c r="AE284" s="160">
        <f>'Saimnieciskas pamatdarbibas NP'!AE52+'Saimnieciskas pamatdarbibas NP'!AE46</f>
        <v>2223.7200000000003</v>
      </c>
      <c r="AF284" s="160">
        <f>'Saimnieciskas pamatdarbibas NP'!AF52+'Saimnieciskas pamatdarbibas NP'!AF46</f>
        <v>2262.06</v>
      </c>
      <c r="AG284" s="160">
        <f>'Saimnieciskas pamatdarbibas NP'!AG52+'Saimnieciskas pamatdarbibas NP'!AG46</f>
        <v>2313.1800000000003</v>
      </c>
      <c r="AH284" s="161"/>
      <c r="AI284" s="161"/>
      <c r="AJ284" s="161"/>
      <c r="AK284" s="161"/>
      <c r="AL284" s="161"/>
      <c r="AM284" s="161"/>
      <c r="AN284" s="161"/>
      <c r="AO284" s="161"/>
      <c r="AP284" s="161"/>
      <c r="AQ284" s="161"/>
      <c r="AR284" s="161"/>
      <c r="AS284" s="161"/>
      <c r="AT284" s="161"/>
      <c r="AU284" s="161"/>
      <c r="AV284" s="161"/>
      <c r="AW284" s="161"/>
      <c r="AX284" s="161"/>
      <c r="AY284" s="161"/>
      <c r="AZ284" s="161"/>
      <c r="BA284" s="161"/>
      <c r="BB284" s="161"/>
      <c r="BC284" s="161"/>
      <c r="BD284" s="161"/>
      <c r="BE284" s="161"/>
      <c r="BF284" s="161"/>
      <c r="BG284" s="161"/>
      <c r="BH284" s="161"/>
      <c r="BI284" s="161"/>
      <c r="BJ284" s="161"/>
      <c r="BK284" s="161"/>
      <c r="BL284" s="161"/>
      <c r="BM284" s="161"/>
      <c r="BN284" s="161"/>
      <c r="BO284" s="161"/>
      <c r="BP284" s="161"/>
      <c r="BQ284" s="161"/>
      <c r="BR284" s="161"/>
      <c r="BS284" s="161"/>
      <c r="BT284" s="161"/>
      <c r="BU284" s="161"/>
      <c r="BV284" s="161"/>
      <c r="BW284" s="161"/>
      <c r="BX284" s="161"/>
      <c r="BY284" s="161"/>
      <c r="BZ284" s="161"/>
      <c r="CA284" s="161"/>
      <c r="CB284" s="161"/>
      <c r="CC284" s="161"/>
      <c r="CD284" s="161"/>
      <c r="CE284" s="161"/>
      <c r="CF284" s="161"/>
      <c r="CG284" s="161"/>
      <c r="CH284" s="161"/>
      <c r="CI284" s="161"/>
      <c r="CJ284" s="161"/>
      <c r="CK284" s="161"/>
      <c r="CL284" s="161"/>
      <c r="CM284" s="161"/>
      <c r="CN284" s="161"/>
      <c r="CO284" s="161"/>
      <c r="CP284" s="161"/>
      <c r="CQ284" s="161"/>
      <c r="CR284" s="161"/>
      <c r="CS284" s="161"/>
      <c r="CT284" s="161"/>
      <c r="CU284" s="161"/>
      <c r="CV284" s="161"/>
      <c r="CW284" s="161"/>
      <c r="CX284" s="161"/>
      <c r="CY284" s="161"/>
      <c r="CZ284" s="161"/>
      <c r="DA284" s="161"/>
      <c r="DB284" s="161"/>
      <c r="DC284" s="161"/>
      <c r="DD284" s="161"/>
      <c r="DE284" s="161"/>
      <c r="DF284" s="161"/>
      <c r="DG284" s="161"/>
      <c r="DH284" s="161"/>
      <c r="DI284" s="161"/>
      <c r="DJ284" s="161"/>
      <c r="DK284" s="161"/>
      <c r="DL284" s="161"/>
      <c r="DM284" s="161"/>
      <c r="DN284" s="161"/>
      <c r="DO284" s="161"/>
      <c r="DP284" s="161"/>
      <c r="DQ284" s="161"/>
      <c r="DR284" s="161"/>
      <c r="DS284" s="161"/>
      <c r="DT284" s="161"/>
      <c r="DU284" s="161"/>
      <c r="DV284" s="161"/>
      <c r="DW284" s="161"/>
      <c r="DX284" s="161"/>
      <c r="DY284" s="161"/>
      <c r="DZ284" s="161"/>
      <c r="EA284" s="161"/>
      <c r="EB284" s="161"/>
      <c r="EC284" s="161"/>
      <c r="ED284" s="161"/>
      <c r="EE284" s="161"/>
      <c r="EF284" s="161"/>
      <c r="EG284" s="161"/>
      <c r="EH284" s="161"/>
      <c r="EI284" s="161"/>
      <c r="EJ284" s="161"/>
      <c r="EK284" s="161"/>
      <c r="EL284" s="161"/>
      <c r="EM284" s="161"/>
      <c r="EN284" s="161"/>
      <c r="EO284" s="161"/>
      <c r="EP284" s="161"/>
      <c r="EQ284" s="161"/>
      <c r="ER284" s="161"/>
      <c r="ES284" s="161"/>
      <c r="ET284" s="161"/>
      <c r="EU284" s="161"/>
      <c r="EV284" s="161"/>
      <c r="EW284" s="161"/>
      <c r="EX284" s="161"/>
      <c r="EY284" s="161"/>
      <c r="EZ284" s="161"/>
      <c r="FA284" s="161"/>
      <c r="FB284" s="161"/>
      <c r="FC284" s="161"/>
      <c r="FD284" s="161"/>
      <c r="FE284" s="161"/>
      <c r="FF284" s="161"/>
      <c r="FG284" s="161"/>
      <c r="FH284" s="161"/>
      <c r="FI284" s="161"/>
      <c r="FJ284" s="161"/>
      <c r="FK284" s="161"/>
      <c r="FL284" s="161"/>
      <c r="FM284" s="161"/>
      <c r="FN284" s="161"/>
      <c r="FO284" s="161"/>
      <c r="FP284" s="161"/>
      <c r="FQ284" s="161"/>
      <c r="FR284" s="161"/>
      <c r="FS284" s="161"/>
      <c r="FT284" s="161"/>
      <c r="FU284" s="161"/>
      <c r="FV284" s="161"/>
      <c r="FW284" s="161"/>
      <c r="FX284" s="161"/>
      <c r="FY284" s="161"/>
      <c r="FZ284" s="161"/>
      <c r="GA284" s="161"/>
      <c r="GB284" s="161"/>
      <c r="GC284" s="161"/>
      <c r="GD284" s="161"/>
      <c r="GE284" s="161"/>
      <c r="GF284" s="161"/>
      <c r="GG284" s="161"/>
      <c r="GH284" s="161"/>
      <c r="GI284" s="161"/>
      <c r="GJ284" s="161"/>
      <c r="GK284" s="161"/>
      <c r="GL284" s="161"/>
      <c r="GM284" s="161"/>
      <c r="GN284" s="161"/>
      <c r="GO284" s="161"/>
      <c r="GP284" s="161"/>
      <c r="GQ284" s="161"/>
      <c r="GR284" s="161"/>
      <c r="GS284" s="161"/>
      <c r="GT284" s="161"/>
      <c r="GU284" s="161"/>
      <c r="GV284" s="161"/>
      <c r="GW284" s="161"/>
      <c r="GX284" s="161"/>
      <c r="GY284" s="161"/>
      <c r="GZ284" s="161"/>
      <c r="HA284" s="161"/>
      <c r="HB284" s="161"/>
      <c r="HC284" s="161"/>
      <c r="HD284" s="161"/>
      <c r="HE284" s="161"/>
      <c r="HF284" s="161"/>
      <c r="HG284" s="161"/>
      <c r="HH284" s="161"/>
      <c r="HI284" s="161"/>
      <c r="HJ284" s="161"/>
      <c r="HK284" s="161"/>
      <c r="HL284" s="161"/>
      <c r="HM284" s="161"/>
      <c r="HN284" s="161"/>
      <c r="HO284" s="161"/>
      <c r="HP284" s="161"/>
      <c r="HQ284" s="161"/>
      <c r="HR284" s="161"/>
      <c r="HS284" s="161"/>
      <c r="HT284" s="161"/>
      <c r="HU284" s="161"/>
      <c r="HV284" s="161"/>
      <c r="HW284" s="161"/>
      <c r="HX284" s="161"/>
      <c r="HY284" s="161"/>
      <c r="HZ284" s="161"/>
      <c r="IA284" s="161"/>
      <c r="IB284" s="161"/>
      <c r="IC284" s="161"/>
      <c r="ID284" s="161"/>
      <c r="IE284" s="161"/>
      <c r="IF284" s="161"/>
      <c r="IG284" s="161"/>
      <c r="IH284" s="161"/>
      <c r="II284" s="161"/>
      <c r="IJ284" s="161"/>
      <c r="IK284" s="161"/>
      <c r="IL284" s="161"/>
      <c r="IM284" s="161"/>
      <c r="IN284" s="161"/>
      <c r="IO284" s="161"/>
      <c r="IP284" s="161"/>
      <c r="IQ284" s="161"/>
      <c r="IR284" s="161"/>
    </row>
    <row r="285" spans="1:252" s="163" customFormat="1" x14ac:dyDescent="0.2">
      <c r="A285" s="581" t="s">
        <v>307</v>
      </c>
      <c r="B285" s="160">
        <f>'Saimnieciskas pamatdarbibas NP'!B53+'Saimnieciskas pamatdarbibas NP'!B47</f>
        <v>1000</v>
      </c>
      <c r="C285" s="160">
        <f>'Saimnieciskas pamatdarbibas NP'!C53+'Saimnieciskas pamatdarbibas NP'!C47</f>
        <v>1020</v>
      </c>
      <c r="D285" s="160">
        <f>'Saimnieciskas pamatdarbibas NP'!D53+'Saimnieciskas pamatdarbibas NP'!D47</f>
        <v>1040</v>
      </c>
      <c r="E285" s="160">
        <f>'Saimnieciskas pamatdarbibas NP'!E53+'Saimnieciskas pamatdarbibas NP'!E47</f>
        <v>860</v>
      </c>
      <c r="F285" s="213">
        <f>'Saimnieciskas pamatdarbibas NP'!F53+'Saimnieciskas pamatdarbibas NP'!F47</f>
        <v>864</v>
      </c>
      <c r="G285" s="160">
        <f>'Saimnieciskas pamatdarbibas NP'!G53+'Saimnieciskas pamatdarbibas NP'!G47</f>
        <v>880.00000000000011</v>
      </c>
      <c r="H285" s="160">
        <f>'Saimnieciskas pamatdarbibas NP'!H53+'Saimnieciskas pamatdarbibas NP'!H47</f>
        <v>896.00000000000023</v>
      </c>
      <c r="I285" s="160">
        <f>'Saimnieciskas pamatdarbibas NP'!I53+'Saimnieciskas pamatdarbibas NP'!I47</f>
        <v>911.99999999999977</v>
      </c>
      <c r="J285" s="160">
        <f>'Saimnieciskas pamatdarbibas NP'!J53+'Saimnieciskas pamatdarbibas NP'!J47</f>
        <v>928</v>
      </c>
      <c r="K285" s="160">
        <f>'Saimnieciskas pamatdarbibas NP'!K53+'Saimnieciskas pamatdarbibas NP'!K47</f>
        <v>944</v>
      </c>
      <c r="L285" s="160">
        <f>'Saimnieciskas pamatdarbibas NP'!L53+'Saimnieciskas pamatdarbibas NP'!L47</f>
        <v>960</v>
      </c>
      <c r="M285" s="160">
        <f>'Saimnieciskas pamatdarbibas NP'!M53+'Saimnieciskas pamatdarbibas NP'!M47</f>
        <v>976</v>
      </c>
      <c r="N285" s="160">
        <f>'Saimnieciskas pamatdarbibas NP'!N53+'Saimnieciskas pamatdarbibas NP'!N47</f>
        <v>992</v>
      </c>
      <c r="O285" s="160">
        <f>'Saimnieciskas pamatdarbibas NP'!O53+'Saimnieciskas pamatdarbibas NP'!O47</f>
        <v>1008</v>
      </c>
      <c r="P285" s="160">
        <f>'Saimnieciskas pamatdarbibas NP'!P53+'Saimnieciskas pamatdarbibas NP'!P47</f>
        <v>1032</v>
      </c>
      <c r="Q285" s="160">
        <f>'Saimnieciskas pamatdarbibas NP'!Q53+'Saimnieciskas pamatdarbibas NP'!Q47</f>
        <v>1056</v>
      </c>
      <c r="R285" s="160">
        <f>'Saimnieciskas pamatdarbibas NP'!R53+'Saimnieciskas pamatdarbibas NP'!R47</f>
        <v>1080</v>
      </c>
      <c r="S285" s="160">
        <f>'Saimnieciskas pamatdarbibas NP'!S53+'Saimnieciskas pamatdarbibas NP'!S47</f>
        <v>1103.9999999999998</v>
      </c>
      <c r="T285" s="160">
        <f>'Saimnieciskas pamatdarbibas NP'!T53+'Saimnieciskas pamatdarbibas NP'!T47</f>
        <v>1128</v>
      </c>
      <c r="U285" s="160">
        <f>'Saimnieciskas pamatdarbibas NP'!U53+'Saimnieciskas pamatdarbibas NP'!U47</f>
        <v>1152</v>
      </c>
      <c r="V285" s="160">
        <f>'Saimnieciskas pamatdarbibas NP'!V53+'Saimnieciskas pamatdarbibas NP'!V47</f>
        <v>1176</v>
      </c>
      <c r="W285" s="160">
        <f>'Saimnieciskas pamatdarbibas NP'!W53+'Saimnieciskas pamatdarbibas NP'!W47</f>
        <v>1200</v>
      </c>
      <c r="X285" s="160">
        <f>'Saimnieciskas pamatdarbibas NP'!X53+'Saimnieciskas pamatdarbibas NP'!X47</f>
        <v>1224</v>
      </c>
      <c r="Y285" s="160">
        <f>'Saimnieciskas pamatdarbibas NP'!Y53+'Saimnieciskas pamatdarbibas NP'!Y47</f>
        <v>1248</v>
      </c>
      <c r="Z285" s="160">
        <f>'Saimnieciskas pamatdarbibas NP'!Z53+'Saimnieciskas pamatdarbibas NP'!Z47</f>
        <v>1272</v>
      </c>
      <c r="AA285" s="160">
        <f>'Saimnieciskas pamatdarbibas NP'!AA53+'Saimnieciskas pamatdarbibas NP'!AA47</f>
        <v>1296</v>
      </c>
      <c r="AB285" s="160">
        <f>'Saimnieciskas pamatdarbibas NP'!AB53+'Saimnieciskas pamatdarbibas NP'!AB47</f>
        <v>1320</v>
      </c>
      <c r="AC285" s="160">
        <f>'Saimnieciskas pamatdarbibas NP'!AC53+'Saimnieciskas pamatdarbibas NP'!AC47</f>
        <v>1344</v>
      </c>
      <c r="AD285" s="160">
        <f>'Saimnieciskas pamatdarbibas NP'!AD53+'Saimnieciskas pamatdarbibas NP'!AD47</f>
        <v>1368</v>
      </c>
      <c r="AE285" s="160">
        <f>'Saimnieciskas pamatdarbibas NP'!AE53+'Saimnieciskas pamatdarbibas NP'!AE47</f>
        <v>1392</v>
      </c>
      <c r="AF285" s="160">
        <f>'Saimnieciskas pamatdarbibas NP'!AF53+'Saimnieciskas pamatdarbibas NP'!AF47</f>
        <v>1416</v>
      </c>
      <c r="AG285" s="160">
        <f>'Saimnieciskas pamatdarbibas NP'!AG53+'Saimnieciskas pamatdarbibas NP'!AG47</f>
        <v>1448</v>
      </c>
      <c r="AH285" s="161"/>
      <c r="AI285" s="161"/>
      <c r="AJ285" s="161"/>
      <c r="AK285" s="161"/>
      <c r="AL285" s="161"/>
      <c r="AM285" s="161"/>
      <c r="AN285" s="161"/>
      <c r="AO285" s="161"/>
      <c r="AP285" s="161"/>
      <c r="AQ285" s="161"/>
      <c r="AR285" s="161"/>
      <c r="AS285" s="161"/>
      <c r="AT285" s="161"/>
      <c r="AU285" s="161"/>
      <c r="AV285" s="161"/>
      <c r="AW285" s="161"/>
      <c r="AX285" s="161"/>
      <c r="AY285" s="161"/>
      <c r="AZ285" s="161"/>
      <c r="BA285" s="161"/>
      <c r="BB285" s="161"/>
      <c r="BC285" s="161"/>
      <c r="BD285" s="161"/>
      <c r="BE285" s="161"/>
      <c r="BF285" s="161"/>
      <c r="BG285" s="161"/>
      <c r="BH285" s="161"/>
      <c r="BI285" s="161"/>
      <c r="BJ285" s="161"/>
      <c r="BK285" s="161"/>
      <c r="BL285" s="161"/>
      <c r="BM285" s="161"/>
      <c r="BN285" s="161"/>
      <c r="BO285" s="161"/>
      <c r="BP285" s="161"/>
      <c r="BQ285" s="161"/>
      <c r="BR285" s="161"/>
      <c r="BS285" s="161"/>
      <c r="BT285" s="161"/>
      <c r="BU285" s="161"/>
      <c r="BV285" s="161"/>
      <c r="BW285" s="161"/>
      <c r="BX285" s="161"/>
      <c r="BY285" s="161"/>
      <c r="BZ285" s="161"/>
      <c r="CA285" s="161"/>
      <c r="CB285" s="161"/>
      <c r="CC285" s="161"/>
      <c r="CD285" s="161"/>
      <c r="CE285" s="161"/>
      <c r="CF285" s="161"/>
      <c r="CG285" s="161"/>
      <c r="CH285" s="161"/>
      <c r="CI285" s="161"/>
      <c r="CJ285" s="161"/>
      <c r="CK285" s="161"/>
      <c r="CL285" s="161"/>
      <c r="CM285" s="161"/>
      <c r="CN285" s="161"/>
      <c r="CO285" s="161"/>
      <c r="CP285" s="161"/>
      <c r="CQ285" s="161"/>
      <c r="CR285" s="161"/>
      <c r="CS285" s="161"/>
      <c r="CT285" s="161"/>
      <c r="CU285" s="161"/>
      <c r="CV285" s="161"/>
      <c r="CW285" s="161"/>
      <c r="CX285" s="161"/>
      <c r="CY285" s="161"/>
      <c r="CZ285" s="161"/>
      <c r="DA285" s="161"/>
      <c r="DB285" s="161"/>
      <c r="DC285" s="161"/>
      <c r="DD285" s="161"/>
      <c r="DE285" s="161"/>
      <c r="DF285" s="161"/>
      <c r="DG285" s="161"/>
      <c r="DH285" s="161"/>
      <c r="DI285" s="161"/>
      <c r="DJ285" s="161"/>
      <c r="DK285" s="161"/>
      <c r="DL285" s="161"/>
      <c r="DM285" s="161"/>
      <c r="DN285" s="161"/>
      <c r="DO285" s="161"/>
      <c r="DP285" s="161"/>
      <c r="DQ285" s="161"/>
      <c r="DR285" s="161"/>
      <c r="DS285" s="161"/>
      <c r="DT285" s="161"/>
      <c r="DU285" s="161"/>
      <c r="DV285" s="161"/>
      <c r="DW285" s="161"/>
      <c r="DX285" s="161"/>
      <c r="DY285" s="161"/>
      <c r="DZ285" s="161"/>
      <c r="EA285" s="161"/>
      <c r="EB285" s="161"/>
      <c r="EC285" s="161"/>
      <c r="ED285" s="161"/>
      <c r="EE285" s="161"/>
      <c r="EF285" s="161"/>
      <c r="EG285" s="161"/>
      <c r="EH285" s="161"/>
      <c r="EI285" s="161"/>
      <c r="EJ285" s="161"/>
      <c r="EK285" s="161"/>
      <c r="EL285" s="161"/>
      <c r="EM285" s="161"/>
      <c r="EN285" s="161"/>
      <c r="EO285" s="161"/>
      <c r="EP285" s="161"/>
      <c r="EQ285" s="161"/>
      <c r="ER285" s="161"/>
      <c r="ES285" s="161"/>
      <c r="ET285" s="161"/>
      <c r="EU285" s="161"/>
      <c r="EV285" s="161"/>
      <c r="EW285" s="161"/>
      <c r="EX285" s="161"/>
      <c r="EY285" s="161"/>
      <c r="EZ285" s="161"/>
      <c r="FA285" s="161"/>
      <c r="FB285" s="161"/>
      <c r="FC285" s="161"/>
      <c r="FD285" s="161"/>
      <c r="FE285" s="161"/>
      <c r="FF285" s="161"/>
      <c r="FG285" s="161"/>
      <c r="FH285" s="161"/>
      <c r="FI285" s="161"/>
      <c r="FJ285" s="161"/>
      <c r="FK285" s="161"/>
      <c r="FL285" s="161"/>
      <c r="FM285" s="161"/>
      <c r="FN285" s="161"/>
      <c r="FO285" s="161"/>
      <c r="FP285" s="161"/>
      <c r="FQ285" s="161"/>
      <c r="FR285" s="161"/>
      <c r="FS285" s="161"/>
      <c r="FT285" s="161"/>
      <c r="FU285" s="161"/>
      <c r="FV285" s="161"/>
      <c r="FW285" s="161"/>
      <c r="FX285" s="161"/>
      <c r="FY285" s="161"/>
      <c r="FZ285" s="161"/>
      <c r="GA285" s="161"/>
      <c r="GB285" s="161"/>
      <c r="GC285" s="161"/>
      <c r="GD285" s="161"/>
      <c r="GE285" s="161"/>
      <c r="GF285" s="161"/>
      <c r="GG285" s="161"/>
      <c r="GH285" s="161"/>
      <c r="GI285" s="161"/>
      <c r="GJ285" s="161"/>
      <c r="GK285" s="161"/>
      <c r="GL285" s="161"/>
      <c r="GM285" s="161"/>
      <c r="GN285" s="161"/>
      <c r="GO285" s="161"/>
      <c r="GP285" s="161"/>
      <c r="GQ285" s="161"/>
      <c r="GR285" s="161"/>
      <c r="GS285" s="161"/>
      <c r="GT285" s="161"/>
      <c r="GU285" s="161"/>
      <c r="GV285" s="161"/>
      <c r="GW285" s="161"/>
      <c r="GX285" s="161"/>
      <c r="GY285" s="161"/>
      <c r="GZ285" s="161"/>
      <c r="HA285" s="161"/>
      <c r="HB285" s="161"/>
      <c r="HC285" s="161"/>
      <c r="HD285" s="161"/>
      <c r="HE285" s="161"/>
      <c r="HF285" s="161"/>
      <c r="HG285" s="161"/>
      <c r="HH285" s="161"/>
      <c r="HI285" s="161"/>
      <c r="HJ285" s="161"/>
      <c r="HK285" s="161"/>
      <c r="HL285" s="161"/>
      <c r="HM285" s="161"/>
      <c r="HN285" s="161"/>
      <c r="HO285" s="161"/>
      <c r="HP285" s="161"/>
      <c r="HQ285" s="161"/>
      <c r="HR285" s="161"/>
      <c r="HS285" s="161"/>
      <c r="HT285" s="161"/>
      <c r="HU285" s="161"/>
      <c r="HV285" s="161"/>
      <c r="HW285" s="161"/>
      <c r="HX285" s="161"/>
      <c r="HY285" s="161"/>
      <c r="HZ285" s="161"/>
      <c r="IA285" s="161"/>
      <c r="IB285" s="161"/>
      <c r="IC285" s="161"/>
      <c r="ID285" s="161"/>
      <c r="IE285" s="161"/>
      <c r="IF285" s="161"/>
      <c r="IG285" s="161"/>
      <c r="IH285" s="161"/>
      <c r="II285" s="161"/>
      <c r="IJ285" s="161"/>
      <c r="IK285" s="161"/>
      <c r="IL285" s="161"/>
      <c r="IM285" s="161"/>
      <c r="IN285" s="161"/>
      <c r="IO285" s="161"/>
      <c r="IP285" s="161"/>
      <c r="IQ285" s="161"/>
      <c r="IR285" s="161"/>
    </row>
    <row r="286" spans="1:252" s="163" customFormat="1" x14ac:dyDescent="0.2">
      <c r="A286" s="581" t="s">
        <v>308</v>
      </c>
      <c r="B286" s="160">
        <f>'Saimnieciskas pamatdarbibas NP'!B48+'Saimnieciskas pamatdarbibas NP'!B54</f>
        <v>0</v>
      </c>
      <c r="C286" s="160">
        <f>'Saimnieciskas pamatdarbibas NP'!C48+'Saimnieciskas pamatdarbibas NP'!C54</f>
        <v>0</v>
      </c>
      <c r="D286" s="160">
        <f>'Saimnieciskas pamatdarbibas NP'!D48+'Saimnieciskas pamatdarbibas NP'!D54</f>
        <v>0</v>
      </c>
      <c r="E286" s="160">
        <f>'Saimnieciskas pamatdarbibas NP'!E48+'Saimnieciskas pamatdarbibas NP'!E54</f>
        <v>0</v>
      </c>
      <c r="F286" s="213">
        <f>'Saimnieciskas pamatdarbibas NP'!F48+'Saimnieciskas pamatdarbibas NP'!F54</f>
        <v>0</v>
      </c>
      <c r="G286" s="160">
        <f>'Saimnieciskas pamatdarbibas NP'!G48+'Saimnieciskas pamatdarbibas NP'!G54</f>
        <v>0</v>
      </c>
      <c r="H286" s="160">
        <f>'Saimnieciskas pamatdarbibas NP'!H48+'Saimnieciskas pamatdarbibas NP'!H54</f>
        <v>0</v>
      </c>
      <c r="I286" s="160">
        <f>'Saimnieciskas pamatdarbibas NP'!I48+'Saimnieciskas pamatdarbibas NP'!I54</f>
        <v>0</v>
      </c>
      <c r="J286" s="160">
        <f>'Saimnieciskas pamatdarbibas NP'!J48+'Saimnieciskas pamatdarbibas NP'!J54</f>
        <v>0</v>
      </c>
      <c r="K286" s="160">
        <f>'Saimnieciskas pamatdarbibas NP'!K48+'Saimnieciskas pamatdarbibas NP'!K54</f>
        <v>0</v>
      </c>
      <c r="L286" s="160">
        <f>'Saimnieciskas pamatdarbibas NP'!L48+'Saimnieciskas pamatdarbibas NP'!L54</f>
        <v>0</v>
      </c>
      <c r="M286" s="160">
        <f>'Saimnieciskas pamatdarbibas NP'!M48+'Saimnieciskas pamatdarbibas NP'!M54</f>
        <v>0</v>
      </c>
      <c r="N286" s="160">
        <f>'Saimnieciskas pamatdarbibas NP'!N48+'Saimnieciskas pamatdarbibas NP'!N54</f>
        <v>0</v>
      </c>
      <c r="O286" s="160">
        <f>'Saimnieciskas pamatdarbibas NP'!O48+'Saimnieciskas pamatdarbibas NP'!O54</f>
        <v>0</v>
      </c>
      <c r="P286" s="160">
        <f>'Saimnieciskas pamatdarbibas NP'!P48+'Saimnieciskas pamatdarbibas NP'!P54</f>
        <v>0</v>
      </c>
      <c r="Q286" s="160">
        <f>'Saimnieciskas pamatdarbibas NP'!Q48+'Saimnieciskas pamatdarbibas NP'!Q54</f>
        <v>0</v>
      </c>
      <c r="R286" s="160">
        <f>'Saimnieciskas pamatdarbibas NP'!R48+'Saimnieciskas pamatdarbibas NP'!R54</f>
        <v>0</v>
      </c>
      <c r="S286" s="160">
        <f>'Saimnieciskas pamatdarbibas NP'!S48+'Saimnieciskas pamatdarbibas NP'!S54</f>
        <v>0</v>
      </c>
      <c r="T286" s="160">
        <f>'Saimnieciskas pamatdarbibas NP'!T48+'Saimnieciskas pamatdarbibas NP'!T54</f>
        <v>0</v>
      </c>
      <c r="U286" s="160">
        <f>'Saimnieciskas pamatdarbibas NP'!U48+'Saimnieciskas pamatdarbibas NP'!U54</f>
        <v>0</v>
      </c>
      <c r="V286" s="160">
        <f>'Saimnieciskas pamatdarbibas NP'!V48+'Saimnieciskas pamatdarbibas NP'!V54</f>
        <v>0</v>
      </c>
      <c r="W286" s="160">
        <f>'Saimnieciskas pamatdarbibas NP'!W48+'Saimnieciskas pamatdarbibas NP'!W54</f>
        <v>0</v>
      </c>
      <c r="X286" s="160">
        <f>'Saimnieciskas pamatdarbibas NP'!X48+'Saimnieciskas pamatdarbibas NP'!X54</f>
        <v>0</v>
      </c>
      <c r="Y286" s="160">
        <f>'Saimnieciskas pamatdarbibas NP'!Y48+'Saimnieciskas pamatdarbibas NP'!Y54</f>
        <v>0</v>
      </c>
      <c r="Z286" s="160">
        <f>'Saimnieciskas pamatdarbibas NP'!Z48+'Saimnieciskas pamatdarbibas NP'!Z54</f>
        <v>0</v>
      </c>
      <c r="AA286" s="160">
        <f>'Saimnieciskas pamatdarbibas NP'!AA48+'Saimnieciskas pamatdarbibas NP'!AA54</f>
        <v>0</v>
      </c>
      <c r="AB286" s="160">
        <f>'Saimnieciskas pamatdarbibas NP'!AB48+'Saimnieciskas pamatdarbibas NP'!AB54</f>
        <v>0</v>
      </c>
      <c r="AC286" s="160">
        <f>'Saimnieciskas pamatdarbibas NP'!AC48+'Saimnieciskas pamatdarbibas NP'!AC54</f>
        <v>0</v>
      </c>
      <c r="AD286" s="160">
        <f>'Saimnieciskas pamatdarbibas NP'!AD48+'Saimnieciskas pamatdarbibas NP'!AD54</f>
        <v>0</v>
      </c>
      <c r="AE286" s="160">
        <f>'Saimnieciskas pamatdarbibas NP'!AE48+'Saimnieciskas pamatdarbibas NP'!AE54</f>
        <v>0</v>
      </c>
      <c r="AF286" s="160">
        <f>'Saimnieciskas pamatdarbibas NP'!AF48+'Saimnieciskas pamatdarbibas NP'!AF54</f>
        <v>0</v>
      </c>
      <c r="AG286" s="160">
        <f>'Saimnieciskas pamatdarbibas NP'!AG48+'Saimnieciskas pamatdarbibas NP'!AG54</f>
        <v>0</v>
      </c>
      <c r="AH286" s="161"/>
      <c r="AI286" s="161"/>
      <c r="AJ286" s="161"/>
      <c r="AK286" s="161"/>
      <c r="AL286" s="161"/>
      <c r="AM286" s="161"/>
      <c r="AN286" s="161"/>
      <c r="AO286" s="161"/>
      <c r="AP286" s="161"/>
      <c r="AQ286" s="161"/>
      <c r="AR286" s="161"/>
      <c r="AS286" s="161"/>
      <c r="AT286" s="161"/>
      <c r="AU286" s="161"/>
      <c r="AV286" s="161"/>
      <c r="AW286" s="161"/>
      <c r="AX286" s="161"/>
      <c r="AY286" s="161"/>
      <c r="AZ286" s="161"/>
      <c r="BA286" s="161"/>
      <c r="BB286" s="161"/>
      <c r="BC286" s="161"/>
      <c r="BD286" s="161"/>
      <c r="BE286" s="161"/>
      <c r="BF286" s="161"/>
      <c r="BG286" s="161"/>
      <c r="BH286" s="161"/>
      <c r="BI286" s="161"/>
      <c r="BJ286" s="161"/>
      <c r="BK286" s="161"/>
      <c r="BL286" s="161"/>
      <c r="BM286" s="161"/>
      <c r="BN286" s="161"/>
      <c r="BO286" s="161"/>
      <c r="BP286" s="161"/>
      <c r="BQ286" s="161"/>
      <c r="BR286" s="161"/>
      <c r="BS286" s="161"/>
      <c r="BT286" s="161"/>
      <c r="BU286" s="161"/>
      <c r="BV286" s="161"/>
      <c r="BW286" s="161"/>
      <c r="BX286" s="161"/>
      <c r="BY286" s="161"/>
      <c r="BZ286" s="161"/>
      <c r="CA286" s="161"/>
      <c r="CB286" s="161"/>
      <c r="CC286" s="161"/>
      <c r="CD286" s="161"/>
      <c r="CE286" s="161"/>
      <c r="CF286" s="161"/>
      <c r="CG286" s="161"/>
      <c r="CH286" s="161"/>
      <c r="CI286" s="161"/>
      <c r="CJ286" s="161"/>
      <c r="CK286" s="161"/>
      <c r="CL286" s="161"/>
      <c r="CM286" s="161"/>
      <c r="CN286" s="161"/>
      <c r="CO286" s="161"/>
      <c r="CP286" s="161"/>
      <c r="CQ286" s="161"/>
      <c r="CR286" s="161"/>
      <c r="CS286" s="161"/>
      <c r="CT286" s="161"/>
      <c r="CU286" s="161"/>
      <c r="CV286" s="161"/>
      <c r="CW286" s="161"/>
      <c r="CX286" s="161"/>
      <c r="CY286" s="161"/>
      <c r="CZ286" s="161"/>
      <c r="DA286" s="161"/>
      <c r="DB286" s="161"/>
      <c r="DC286" s="161"/>
      <c r="DD286" s="161"/>
      <c r="DE286" s="161"/>
      <c r="DF286" s="161"/>
      <c r="DG286" s="161"/>
      <c r="DH286" s="161"/>
      <c r="DI286" s="161"/>
      <c r="DJ286" s="161"/>
      <c r="DK286" s="161"/>
      <c r="DL286" s="161"/>
      <c r="DM286" s="161"/>
      <c r="DN286" s="161"/>
      <c r="DO286" s="161"/>
      <c r="DP286" s="161"/>
      <c r="DQ286" s="161"/>
      <c r="DR286" s="161"/>
      <c r="DS286" s="161"/>
      <c r="DT286" s="161"/>
      <c r="DU286" s="161"/>
      <c r="DV286" s="161"/>
      <c r="DW286" s="161"/>
      <c r="DX286" s="161"/>
      <c r="DY286" s="161"/>
      <c r="DZ286" s="161"/>
      <c r="EA286" s="161"/>
      <c r="EB286" s="161"/>
      <c r="EC286" s="161"/>
      <c r="ED286" s="161"/>
      <c r="EE286" s="161"/>
      <c r="EF286" s="161"/>
      <c r="EG286" s="161"/>
      <c r="EH286" s="161"/>
      <c r="EI286" s="161"/>
      <c r="EJ286" s="161"/>
      <c r="EK286" s="161"/>
      <c r="EL286" s="161"/>
      <c r="EM286" s="161"/>
      <c r="EN286" s="161"/>
      <c r="EO286" s="161"/>
      <c r="EP286" s="161"/>
      <c r="EQ286" s="161"/>
      <c r="ER286" s="161"/>
      <c r="ES286" s="161"/>
      <c r="ET286" s="161"/>
      <c r="EU286" s="161"/>
      <c r="EV286" s="161"/>
      <c r="EW286" s="161"/>
      <c r="EX286" s="161"/>
      <c r="EY286" s="161"/>
      <c r="EZ286" s="161"/>
      <c r="FA286" s="161"/>
      <c r="FB286" s="161"/>
      <c r="FC286" s="161"/>
      <c r="FD286" s="161"/>
      <c r="FE286" s="161"/>
      <c r="FF286" s="161"/>
      <c r="FG286" s="161"/>
      <c r="FH286" s="161"/>
      <c r="FI286" s="161"/>
      <c r="FJ286" s="161"/>
      <c r="FK286" s="161"/>
      <c r="FL286" s="161"/>
      <c r="FM286" s="161"/>
      <c r="FN286" s="161"/>
      <c r="FO286" s="161"/>
      <c r="FP286" s="161"/>
      <c r="FQ286" s="161"/>
      <c r="FR286" s="161"/>
      <c r="FS286" s="161"/>
      <c r="FT286" s="161"/>
      <c r="FU286" s="161"/>
      <c r="FV286" s="161"/>
      <c r="FW286" s="161"/>
      <c r="FX286" s="161"/>
      <c r="FY286" s="161"/>
      <c r="FZ286" s="161"/>
      <c r="GA286" s="161"/>
      <c r="GB286" s="161"/>
      <c r="GC286" s="161"/>
      <c r="GD286" s="161"/>
      <c r="GE286" s="161"/>
      <c r="GF286" s="161"/>
      <c r="GG286" s="161"/>
      <c r="GH286" s="161"/>
      <c r="GI286" s="161"/>
      <c r="GJ286" s="161"/>
      <c r="GK286" s="161"/>
      <c r="GL286" s="161"/>
      <c r="GM286" s="161"/>
      <c r="GN286" s="161"/>
      <c r="GO286" s="161"/>
      <c r="GP286" s="161"/>
      <c r="GQ286" s="161"/>
      <c r="GR286" s="161"/>
      <c r="GS286" s="161"/>
      <c r="GT286" s="161"/>
      <c r="GU286" s="161"/>
      <c r="GV286" s="161"/>
      <c r="GW286" s="161"/>
      <c r="GX286" s="161"/>
      <c r="GY286" s="161"/>
      <c r="GZ286" s="161"/>
      <c r="HA286" s="161"/>
      <c r="HB286" s="161"/>
      <c r="HC286" s="161"/>
      <c r="HD286" s="161"/>
      <c r="HE286" s="161"/>
      <c r="HF286" s="161"/>
      <c r="HG286" s="161"/>
      <c r="HH286" s="161"/>
      <c r="HI286" s="161"/>
      <c r="HJ286" s="161"/>
      <c r="HK286" s="161"/>
      <c r="HL286" s="161"/>
      <c r="HM286" s="161"/>
      <c r="HN286" s="161"/>
      <c r="HO286" s="161"/>
      <c r="HP286" s="161"/>
      <c r="HQ286" s="161"/>
      <c r="HR286" s="161"/>
      <c r="HS286" s="161"/>
      <c r="HT286" s="161"/>
      <c r="HU286" s="161"/>
      <c r="HV286" s="161"/>
      <c r="HW286" s="161"/>
      <c r="HX286" s="161"/>
      <c r="HY286" s="161"/>
      <c r="HZ286" s="161"/>
      <c r="IA286" s="161"/>
      <c r="IB286" s="161"/>
      <c r="IC286" s="161"/>
      <c r="ID286" s="161"/>
      <c r="IE286" s="161"/>
      <c r="IF286" s="161"/>
      <c r="IG286" s="161"/>
      <c r="IH286" s="161"/>
      <c r="II286" s="161"/>
      <c r="IJ286" s="161"/>
      <c r="IK286" s="161"/>
      <c r="IL286" s="161"/>
      <c r="IM286" s="161"/>
      <c r="IN286" s="161"/>
      <c r="IO286" s="161"/>
      <c r="IP286" s="161"/>
      <c r="IQ286" s="161"/>
      <c r="IR286" s="161"/>
    </row>
    <row r="287" spans="1:252" s="163" customFormat="1" ht="12.75" customHeight="1" x14ac:dyDescent="0.2">
      <c r="A287" s="630" t="s">
        <v>309</v>
      </c>
      <c r="B287" s="631">
        <f t="shared" ref="B287:AG287" si="101">SUM(B288:B290)</f>
        <v>6638.8150000000005</v>
      </c>
      <c r="C287" s="631">
        <f t="shared" si="101"/>
        <v>6837.9794499999998</v>
      </c>
      <c r="D287" s="631">
        <f t="shared" si="101"/>
        <v>7037.1439</v>
      </c>
      <c r="E287" s="631">
        <f t="shared" si="101"/>
        <v>7302.6965</v>
      </c>
      <c r="F287" s="394">
        <f t="shared" si="101"/>
        <v>7435.4728000000014</v>
      </c>
      <c r="G287" s="631">
        <f t="shared" si="101"/>
        <v>7568.2490999999991</v>
      </c>
      <c r="H287" s="631">
        <f t="shared" si="101"/>
        <v>7767.4135500000002</v>
      </c>
      <c r="I287" s="631">
        <f t="shared" si="101"/>
        <v>7966.5779999999995</v>
      </c>
      <c r="J287" s="631">
        <f t="shared" si="101"/>
        <v>8165.7424499999997</v>
      </c>
      <c r="K287" s="631">
        <f t="shared" si="101"/>
        <v>8364.9069</v>
      </c>
      <c r="L287" s="631">
        <f t="shared" si="101"/>
        <v>8564.0713500000002</v>
      </c>
      <c r="M287" s="631">
        <f t="shared" si="101"/>
        <v>8763.2358000000004</v>
      </c>
      <c r="N287" s="631">
        <f t="shared" si="101"/>
        <v>8962.4002500000006</v>
      </c>
      <c r="O287" s="631">
        <f t="shared" si="101"/>
        <v>9161.564699999999</v>
      </c>
      <c r="P287" s="631">
        <f t="shared" si="101"/>
        <v>9360.7291499999992</v>
      </c>
      <c r="Q287" s="631">
        <f t="shared" si="101"/>
        <v>9559.8935999999994</v>
      </c>
      <c r="R287" s="631">
        <f t="shared" si="101"/>
        <v>9759.0580499999996</v>
      </c>
      <c r="S287" s="631">
        <f t="shared" si="101"/>
        <v>9958.2224999999999</v>
      </c>
      <c r="T287" s="631">
        <f t="shared" si="101"/>
        <v>10157.38695</v>
      </c>
      <c r="U287" s="631">
        <f t="shared" si="101"/>
        <v>10356.5514</v>
      </c>
      <c r="V287" s="631">
        <f t="shared" si="101"/>
        <v>10555.715850000001</v>
      </c>
      <c r="W287" s="631">
        <f t="shared" si="101"/>
        <v>10754.880300000001</v>
      </c>
      <c r="X287" s="631">
        <f t="shared" si="101"/>
        <v>11020.4329</v>
      </c>
      <c r="Y287" s="631">
        <f t="shared" si="101"/>
        <v>11285.985499999999</v>
      </c>
      <c r="Z287" s="631">
        <f t="shared" si="101"/>
        <v>11551.5381</v>
      </c>
      <c r="AA287" s="631">
        <f t="shared" si="101"/>
        <v>11817.090700000001</v>
      </c>
      <c r="AB287" s="631">
        <f t="shared" si="101"/>
        <v>12082.6433</v>
      </c>
      <c r="AC287" s="631">
        <f t="shared" si="101"/>
        <v>12348.195899999999</v>
      </c>
      <c r="AD287" s="631">
        <f t="shared" si="101"/>
        <v>12613.7485</v>
      </c>
      <c r="AE287" s="631">
        <f t="shared" si="101"/>
        <v>12879.301100000001</v>
      </c>
      <c r="AF287" s="631">
        <f t="shared" si="101"/>
        <v>13144.8537</v>
      </c>
      <c r="AG287" s="631">
        <f t="shared" si="101"/>
        <v>13410.406300000001</v>
      </c>
      <c r="AH287" s="161"/>
      <c r="AI287" s="161"/>
      <c r="AJ287" s="161"/>
      <c r="AK287" s="161"/>
      <c r="AL287" s="161"/>
      <c r="AM287" s="161"/>
      <c r="AN287" s="161"/>
      <c r="AO287" s="161"/>
      <c r="AP287" s="161"/>
      <c r="AQ287" s="161"/>
      <c r="AR287" s="161"/>
      <c r="AS287" s="161"/>
      <c r="AT287" s="161"/>
      <c r="AU287" s="161"/>
      <c r="AV287" s="161"/>
      <c r="AW287" s="161"/>
      <c r="AX287" s="161"/>
      <c r="AY287" s="161"/>
      <c r="AZ287" s="161"/>
      <c r="BA287" s="161"/>
      <c r="BB287" s="161"/>
      <c r="BC287" s="161"/>
      <c r="BD287" s="161"/>
      <c r="BE287" s="161"/>
      <c r="BF287" s="161"/>
      <c r="BG287" s="161"/>
      <c r="BH287" s="161"/>
      <c r="BI287" s="161"/>
      <c r="BJ287" s="161"/>
      <c r="BK287" s="161"/>
      <c r="BL287" s="161"/>
      <c r="BM287" s="161"/>
      <c r="BN287" s="161"/>
      <c r="BO287" s="161"/>
      <c r="BP287" s="161"/>
      <c r="BQ287" s="161"/>
      <c r="BR287" s="161"/>
      <c r="BS287" s="161"/>
      <c r="BT287" s="161"/>
      <c r="BU287" s="161"/>
      <c r="BV287" s="161"/>
      <c r="BW287" s="161"/>
      <c r="BX287" s="161"/>
      <c r="BY287" s="161"/>
      <c r="BZ287" s="161"/>
      <c r="CA287" s="161"/>
      <c r="CB287" s="161"/>
      <c r="CC287" s="161"/>
      <c r="CD287" s="161"/>
      <c r="CE287" s="161"/>
      <c r="CF287" s="161"/>
      <c r="CG287" s="161"/>
      <c r="CH287" s="161"/>
      <c r="CI287" s="161"/>
      <c r="CJ287" s="161"/>
      <c r="CK287" s="161"/>
      <c r="CL287" s="161"/>
      <c r="CM287" s="161"/>
      <c r="CN287" s="161"/>
      <c r="CO287" s="161"/>
      <c r="CP287" s="161"/>
      <c r="CQ287" s="161"/>
      <c r="CR287" s="161"/>
      <c r="CS287" s="161"/>
      <c r="CT287" s="161"/>
      <c r="CU287" s="161"/>
      <c r="CV287" s="161"/>
      <c r="CW287" s="161"/>
      <c r="CX287" s="161"/>
      <c r="CY287" s="161"/>
      <c r="CZ287" s="161"/>
      <c r="DA287" s="161"/>
      <c r="DB287" s="161"/>
      <c r="DC287" s="161"/>
      <c r="DD287" s="161"/>
      <c r="DE287" s="161"/>
      <c r="DF287" s="161"/>
      <c r="DG287" s="161"/>
      <c r="DH287" s="161"/>
      <c r="DI287" s="161"/>
      <c r="DJ287" s="161"/>
      <c r="DK287" s="161"/>
      <c r="DL287" s="161"/>
      <c r="DM287" s="161"/>
      <c r="DN287" s="161"/>
      <c r="DO287" s="161"/>
      <c r="DP287" s="161"/>
      <c r="DQ287" s="161"/>
      <c r="DR287" s="161"/>
      <c r="DS287" s="161"/>
      <c r="DT287" s="161"/>
      <c r="DU287" s="161"/>
      <c r="DV287" s="161"/>
      <c r="DW287" s="161"/>
      <c r="DX287" s="161"/>
      <c r="DY287" s="161"/>
      <c r="DZ287" s="161"/>
      <c r="EA287" s="161"/>
      <c r="EB287" s="161"/>
      <c r="EC287" s="161"/>
      <c r="ED287" s="161"/>
      <c r="EE287" s="161"/>
      <c r="EF287" s="161"/>
      <c r="EG287" s="161"/>
      <c r="EH287" s="161"/>
      <c r="EI287" s="161"/>
      <c r="EJ287" s="161"/>
      <c r="EK287" s="161"/>
      <c r="EL287" s="161"/>
      <c r="EM287" s="161"/>
      <c r="EN287" s="161"/>
      <c r="EO287" s="161"/>
      <c r="EP287" s="161"/>
      <c r="EQ287" s="161"/>
      <c r="ER287" s="161"/>
      <c r="ES287" s="161"/>
      <c r="ET287" s="161"/>
      <c r="EU287" s="161"/>
      <c r="EV287" s="161"/>
      <c r="EW287" s="161"/>
      <c r="EX287" s="161"/>
      <c r="EY287" s="161"/>
      <c r="EZ287" s="161"/>
      <c r="FA287" s="161"/>
      <c r="FB287" s="161"/>
      <c r="FC287" s="161"/>
      <c r="FD287" s="161"/>
      <c r="FE287" s="161"/>
      <c r="FF287" s="161"/>
      <c r="FG287" s="161"/>
      <c r="FH287" s="161"/>
      <c r="FI287" s="161"/>
      <c r="FJ287" s="161"/>
      <c r="FK287" s="161"/>
      <c r="FL287" s="161"/>
      <c r="FM287" s="161"/>
      <c r="FN287" s="161"/>
      <c r="FO287" s="161"/>
      <c r="FP287" s="161"/>
      <c r="FQ287" s="161"/>
      <c r="FR287" s="161"/>
      <c r="FS287" s="161"/>
      <c r="FT287" s="161"/>
      <c r="FU287" s="161"/>
      <c r="FV287" s="161"/>
      <c r="FW287" s="161"/>
      <c r="FX287" s="161"/>
      <c r="FY287" s="161"/>
      <c r="FZ287" s="161"/>
      <c r="GA287" s="161"/>
      <c r="GB287" s="161"/>
      <c r="GC287" s="161"/>
      <c r="GD287" s="161"/>
      <c r="GE287" s="161"/>
      <c r="GF287" s="161"/>
      <c r="GG287" s="161"/>
      <c r="GH287" s="161"/>
      <c r="GI287" s="161"/>
      <c r="GJ287" s="161"/>
      <c r="GK287" s="161"/>
      <c r="GL287" s="161"/>
      <c r="GM287" s="161"/>
      <c r="GN287" s="161"/>
      <c r="GO287" s="161"/>
      <c r="GP287" s="161"/>
      <c r="GQ287" s="161"/>
      <c r="GR287" s="161"/>
      <c r="GS287" s="161"/>
      <c r="GT287" s="161"/>
      <c r="GU287" s="161"/>
      <c r="GV287" s="161"/>
      <c r="GW287" s="161"/>
      <c r="GX287" s="161"/>
      <c r="GY287" s="161"/>
      <c r="GZ287" s="161"/>
      <c r="HA287" s="161"/>
      <c r="HB287" s="161"/>
      <c r="HC287" s="161"/>
      <c r="HD287" s="161"/>
      <c r="HE287" s="161"/>
      <c r="HF287" s="161"/>
      <c r="HG287" s="161"/>
      <c r="HH287" s="161"/>
      <c r="HI287" s="161"/>
      <c r="HJ287" s="161"/>
      <c r="HK287" s="161"/>
      <c r="HL287" s="161"/>
      <c r="HM287" s="161"/>
      <c r="HN287" s="161"/>
      <c r="HO287" s="161"/>
      <c r="HP287" s="161"/>
      <c r="HQ287" s="161"/>
      <c r="HR287" s="161"/>
      <c r="HS287" s="161"/>
      <c r="HT287" s="161"/>
      <c r="HU287" s="161"/>
      <c r="HV287" s="161"/>
      <c r="HW287" s="161"/>
      <c r="HX287" s="161"/>
      <c r="HY287" s="161"/>
      <c r="HZ287" s="161"/>
      <c r="IA287" s="161"/>
      <c r="IB287" s="161"/>
      <c r="IC287" s="161"/>
      <c r="ID287" s="161"/>
      <c r="IE287" s="161"/>
      <c r="IF287" s="161"/>
      <c r="IG287" s="161"/>
      <c r="IH287" s="161"/>
      <c r="II287" s="161"/>
      <c r="IJ287" s="161"/>
      <c r="IK287" s="161"/>
      <c r="IL287" s="161"/>
      <c r="IM287" s="161"/>
      <c r="IN287" s="161"/>
      <c r="IO287" s="161"/>
      <c r="IP287" s="161"/>
      <c r="IQ287" s="161"/>
      <c r="IR287" s="161"/>
    </row>
    <row r="288" spans="1:252" s="163" customFormat="1" x14ac:dyDescent="0.2">
      <c r="A288" s="581" t="s">
        <v>310</v>
      </c>
      <c r="B288" s="160">
        <f>'Saimnieciskas pamatdarbibas NP'!B57+'Saimnieciskas pamatdarbibas NP'!B61</f>
        <v>5350</v>
      </c>
      <c r="C288" s="160">
        <f>'Saimnieciskas pamatdarbibas NP'!C57+'Saimnieciskas pamatdarbibas NP'!C61</f>
        <v>5510.5</v>
      </c>
      <c r="D288" s="160">
        <f>'Saimnieciskas pamatdarbibas NP'!D57+'Saimnieciskas pamatdarbibas NP'!D61</f>
        <v>5671</v>
      </c>
      <c r="E288" s="160">
        <f>'Saimnieciskas pamatdarbibas NP'!E57+'Saimnieciskas pamatdarbibas NP'!E61</f>
        <v>5885</v>
      </c>
      <c r="F288" s="213">
        <f>'Saimnieciskas pamatdarbibas NP'!F57+'Saimnieciskas pamatdarbibas NP'!F61</f>
        <v>5992.0000000000009</v>
      </c>
      <c r="G288" s="160">
        <f>'Saimnieciskas pamatdarbibas NP'!G57+'Saimnieciskas pamatdarbibas NP'!G61</f>
        <v>6098.9999999999991</v>
      </c>
      <c r="H288" s="160">
        <f>'Saimnieciskas pamatdarbibas NP'!H57+'Saimnieciskas pamatdarbibas NP'!H61</f>
        <v>6259.5</v>
      </c>
      <c r="I288" s="160">
        <f>'Saimnieciskas pamatdarbibas NP'!I57+'Saimnieciskas pamatdarbibas NP'!I61</f>
        <v>6420</v>
      </c>
      <c r="J288" s="160">
        <f>'Saimnieciskas pamatdarbibas NP'!J57+'Saimnieciskas pamatdarbibas NP'!J61</f>
        <v>6580.5</v>
      </c>
      <c r="K288" s="160">
        <f>'Saimnieciskas pamatdarbibas NP'!K57+'Saimnieciskas pamatdarbibas NP'!K61</f>
        <v>6741</v>
      </c>
      <c r="L288" s="160">
        <f>'Saimnieciskas pamatdarbibas NP'!L57+'Saimnieciskas pamatdarbibas NP'!L61</f>
        <v>6901.5</v>
      </c>
      <c r="M288" s="160">
        <f>'Saimnieciskas pamatdarbibas NP'!M57+'Saimnieciskas pamatdarbibas NP'!M61</f>
        <v>7062</v>
      </c>
      <c r="N288" s="160">
        <f>'Saimnieciskas pamatdarbibas NP'!N57+'Saimnieciskas pamatdarbibas NP'!N61</f>
        <v>7222.5</v>
      </c>
      <c r="O288" s="160">
        <f>'Saimnieciskas pamatdarbibas NP'!O57+'Saimnieciskas pamatdarbibas NP'!O61</f>
        <v>7382.9999999999991</v>
      </c>
      <c r="P288" s="160">
        <f>'Saimnieciskas pamatdarbibas NP'!P57+'Saimnieciskas pamatdarbibas NP'!P61</f>
        <v>7543.5</v>
      </c>
      <c r="Q288" s="160">
        <f>'Saimnieciskas pamatdarbibas NP'!Q57+'Saimnieciskas pamatdarbibas NP'!Q61</f>
        <v>7704</v>
      </c>
      <c r="R288" s="160">
        <f>'Saimnieciskas pamatdarbibas NP'!R57+'Saimnieciskas pamatdarbibas NP'!R61</f>
        <v>7864.5</v>
      </c>
      <c r="S288" s="160">
        <f>'Saimnieciskas pamatdarbibas NP'!S57+'Saimnieciskas pamatdarbibas NP'!S61</f>
        <v>8025</v>
      </c>
      <c r="T288" s="160">
        <f>'Saimnieciskas pamatdarbibas NP'!T57+'Saimnieciskas pamatdarbibas NP'!T61</f>
        <v>8185.5</v>
      </c>
      <c r="U288" s="160">
        <f>'Saimnieciskas pamatdarbibas NP'!U57+'Saimnieciskas pamatdarbibas NP'!U61</f>
        <v>8346</v>
      </c>
      <c r="V288" s="160">
        <f>'Saimnieciskas pamatdarbibas NP'!V57+'Saimnieciskas pamatdarbibas NP'!V61</f>
        <v>8506.5</v>
      </c>
      <c r="W288" s="160">
        <f>'Saimnieciskas pamatdarbibas NP'!W57+'Saimnieciskas pamatdarbibas NP'!W61</f>
        <v>8667</v>
      </c>
      <c r="X288" s="160">
        <f>'Saimnieciskas pamatdarbibas NP'!X57+'Saimnieciskas pamatdarbibas NP'!X61</f>
        <v>8881</v>
      </c>
      <c r="Y288" s="160">
        <f>'Saimnieciskas pamatdarbibas NP'!Y57+'Saimnieciskas pamatdarbibas NP'!Y61</f>
        <v>9095</v>
      </c>
      <c r="Z288" s="160">
        <f>'Saimnieciskas pamatdarbibas NP'!Z57+'Saimnieciskas pamatdarbibas NP'!Z61</f>
        <v>9309</v>
      </c>
      <c r="AA288" s="160">
        <f>'Saimnieciskas pamatdarbibas NP'!AA57+'Saimnieciskas pamatdarbibas NP'!AA61</f>
        <v>9523</v>
      </c>
      <c r="AB288" s="160">
        <f>'Saimnieciskas pamatdarbibas NP'!AB57+'Saimnieciskas pamatdarbibas NP'!AB61</f>
        <v>9737</v>
      </c>
      <c r="AC288" s="160">
        <f>'Saimnieciskas pamatdarbibas NP'!AC57+'Saimnieciskas pamatdarbibas NP'!AC61</f>
        <v>9951</v>
      </c>
      <c r="AD288" s="160">
        <f>'Saimnieciskas pamatdarbibas NP'!AD57+'Saimnieciskas pamatdarbibas NP'!AD61</f>
        <v>10165</v>
      </c>
      <c r="AE288" s="160">
        <f>'Saimnieciskas pamatdarbibas NP'!AE57+'Saimnieciskas pamatdarbibas NP'!AE61</f>
        <v>10379</v>
      </c>
      <c r="AF288" s="160">
        <f>'Saimnieciskas pamatdarbibas NP'!AF57+'Saimnieciskas pamatdarbibas NP'!AF61</f>
        <v>10593</v>
      </c>
      <c r="AG288" s="160">
        <f>'Saimnieciskas pamatdarbibas NP'!AG57+'Saimnieciskas pamatdarbibas NP'!AG61</f>
        <v>10807</v>
      </c>
      <c r="AH288" s="161"/>
      <c r="AI288" s="161"/>
      <c r="AJ288" s="161"/>
      <c r="AK288" s="161"/>
      <c r="AL288" s="161"/>
      <c r="AM288" s="161"/>
      <c r="AN288" s="161"/>
      <c r="AO288" s="161"/>
      <c r="AP288" s="161"/>
      <c r="AQ288" s="161"/>
      <c r="AR288" s="161"/>
      <c r="AS288" s="161"/>
      <c r="AT288" s="161"/>
      <c r="AU288" s="161"/>
      <c r="AV288" s="161"/>
      <c r="AW288" s="161"/>
      <c r="AX288" s="161"/>
      <c r="AY288" s="161"/>
      <c r="AZ288" s="161"/>
      <c r="BA288" s="161"/>
      <c r="BB288" s="161"/>
      <c r="BC288" s="161"/>
      <c r="BD288" s="161"/>
      <c r="BE288" s="161"/>
      <c r="BF288" s="161"/>
      <c r="BG288" s="161"/>
      <c r="BH288" s="161"/>
      <c r="BI288" s="161"/>
      <c r="BJ288" s="161"/>
      <c r="BK288" s="161"/>
      <c r="BL288" s="161"/>
      <c r="BM288" s="161"/>
      <c r="BN288" s="161"/>
      <c r="BO288" s="161"/>
      <c r="BP288" s="161"/>
      <c r="BQ288" s="161"/>
      <c r="BR288" s="161"/>
      <c r="BS288" s="161"/>
      <c r="BT288" s="161"/>
      <c r="BU288" s="161"/>
      <c r="BV288" s="161"/>
      <c r="BW288" s="161"/>
      <c r="BX288" s="161"/>
      <c r="BY288" s="161"/>
      <c r="BZ288" s="161"/>
      <c r="CA288" s="161"/>
      <c r="CB288" s="161"/>
      <c r="CC288" s="161"/>
      <c r="CD288" s="161"/>
      <c r="CE288" s="161"/>
      <c r="CF288" s="161"/>
      <c r="CG288" s="161"/>
      <c r="CH288" s="161"/>
      <c r="CI288" s="161"/>
      <c r="CJ288" s="161"/>
      <c r="CK288" s="161"/>
      <c r="CL288" s="161"/>
      <c r="CM288" s="161"/>
      <c r="CN288" s="161"/>
      <c r="CO288" s="161"/>
      <c r="CP288" s="161"/>
      <c r="CQ288" s="161"/>
      <c r="CR288" s="161"/>
      <c r="CS288" s="161"/>
      <c r="CT288" s="161"/>
      <c r="CU288" s="161"/>
      <c r="CV288" s="161"/>
      <c r="CW288" s="161"/>
      <c r="CX288" s="161"/>
      <c r="CY288" s="161"/>
      <c r="CZ288" s="161"/>
      <c r="DA288" s="161"/>
      <c r="DB288" s="161"/>
      <c r="DC288" s="161"/>
      <c r="DD288" s="161"/>
      <c r="DE288" s="161"/>
      <c r="DF288" s="161"/>
      <c r="DG288" s="161"/>
      <c r="DH288" s="161"/>
      <c r="DI288" s="161"/>
      <c r="DJ288" s="161"/>
      <c r="DK288" s="161"/>
      <c r="DL288" s="161"/>
      <c r="DM288" s="161"/>
      <c r="DN288" s="161"/>
      <c r="DO288" s="161"/>
      <c r="DP288" s="161"/>
      <c r="DQ288" s="161"/>
      <c r="DR288" s="161"/>
      <c r="DS288" s="161"/>
      <c r="DT288" s="161"/>
      <c r="DU288" s="161"/>
      <c r="DV288" s="161"/>
      <c r="DW288" s="161"/>
      <c r="DX288" s="161"/>
      <c r="DY288" s="161"/>
      <c r="DZ288" s="161"/>
      <c r="EA288" s="161"/>
      <c r="EB288" s="161"/>
      <c r="EC288" s="161"/>
      <c r="ED288" s="161"/>
      <c r="EE288" s="161"/>
      <c r="EF288" s="161"/>
      <c r="EG288" s="161"/>
      <c r="EH288" s="161"/>
      <c r="EI288" s="161"/>
      <c r="EJ288" s="161"/>
      <c r="EK288" s="161"/>
      <c r="EL288" s="161"/>
      <c r="EM288" s="161"/>
      <c r="EN288" s="161"/>
      <c r="EO288" s="161"/>
      <c r="EP288" s="161"/>
      <c r="EQ288" s="161"/>
      <c r="ER288" s="161"/>
      <c r="ES288" s="161"/>
      <c r="ET288" s="161"/>
      <c r="EU288" s="161"/>
      <c r="EV288" s="161"/>
      <c r="EW288" s="161"/>
      <c r="EX288" s="161"/>
      <c r="EY288" s="161"/>
      <c r="EZ288" s="161"/>
      <c r="FA288" s="161"/>
      <c r="FB288" s="161"/>
      <c r="FC288" s="161"/>
      <c r="FD288" s="161"/>
      <c r="FE288" s="161"/>
      <c r="FF288" s="161"/>
      <c r="FG288" s="161"/>
      <c r="FH288" s="161"/>
      <c r="FI288" s="161"/>
      <c r="FJ288" s="161"/>
      <c r="FK288" s="161"/>
      <c r="FL288" s="161"/>
      <c r="FM288" s="161"/>
      <c r="FN288" s="161"/>
      <c r="FO288" s="161"/>
      <c r="FP288" s="161"/>
      <c r="FQ288" s="161"/>
      <c r="FR288" s="161"/>
      <c r="FS288" s="161"/>
      <c r="FT288" s="161"/>
      <c r="FU288" s="161"/>
      <c r="FV288" s="161"/>
      <c r="FW288" s="161"/>
      <c r="FX288" s="161"/>
      <c r="FY288" s="161"/>
      <c r="FZ288" s="161"/>
      <c r="GA288" s="161"/>
      <c r="GB288" s="161"/>
      <c r="GC288" s="161"/>
      <c r="GD288" s="161"/>
      <c r="GE288" s="161"/>
      <c r="GF288" s="161"/>
      <c r="GG288" s="161"/>
      <c r="GH288" s="161"/>
      <c r="GI288" s="161"/>
      <c r="GJ288" s="161"/>
      <c r="GK288" s="161"/>
      <c r="GL288" s="161"/>
      <c r="GM288" s="161"/>
      <c r="GN288" s="161"/>
      <c r="GO288" s="161"/>
      <c r="GP288" s="161"/>
      <c r="GQ288" s="161"/>
      <c r="GR288" s="161"/>
      <c r="GS288" s="161"/>
      <c r="GT288" s="161"/>
      <c r="GU288" s="161"/>
      <c r="GV288" s="161"/>
      <c r="GW288" s="161"/>
      <c r="GX288" s="161"/>
      <c r="GY288" s="161"/>
      <c r="GZ288" s="161"/>
      <c r="HA288" s="161"/>
      <c r="HB288" s="161"/>
      <c r="HC288" s="161"/>
      <c r="HD288" s="161"/>
      <c r="HE288" s="161"/>
      <c r="HF288" s="161"/>
      <c r="HG288" s="161"/>
      <c r="HH288" s="161"/>
      <c r="HI288" s="161"/>
      <c r="HJ288" s="161"/>
      <c r="HK288" s="161"/>
      <c r="HL288" s="161"/>
      <c r="HM288" s="161"/>
      <c r="HN288" s="161"/>
      <c r="HO288" s="161"/>
      <c r="HP288" s="161"/>
      <c r="HQ288" s="161"/>
      <c r="HR288" s="161"/>
      <c r="HS288" s="161"/>
      <c r="HT288" s="161"/>
      <c r="HU288" s="161"/>
      <c r="HV288" s="161"/>
      <c r="HW288" s="161"/>
      <c r="HX288" s="161"/>
      <c r="HY288" s="161"/>
      <c r="HZ288" s="161"/>
      <c r="IA288" s="161"/>
      <c r="IB288" s="161"/>
      <c r="IC288" s="161"/>
      <c r="ID288" s="161"/>
      <c r="IE288" s="161"/>
      <c r="IF288" s="161"/>
      <c r="IG288" s="161"/>
      <c r="IH288" s="161"/>
      <c r="II288" s="161"/>
      <c r="IJ288" s="161"/>
      <c r="IK288" s="161"/>
      <c r="IL288" s="161"/>
      <c r="IM288" s="161"/>
      <c r="IN288" s="161"/>
      <c r="IO288" s="161"/>
      <c r="IP288" s="161"/>
      <c r="IQ288" s="161"/>
      <c r="IR288" s="161"/>
    </row>
    <row r="289" spans="1:252" s="163" customFormat="1" x14ac:dyDescent="0.2">
      <c r="A289" s="581" t="s">
        <v>311</v>
      </c>
      <c r="B289" s="160">
        <f>'Saimnieciskas pamatdarbibas NP'!B58+'Saimnieciskas pamatdarbibas NP'!B62</f>
        <v>1288.8150000000001</v>
      </c>
      <c r="C289" s="160">
        <f>'Saimnieciskas pamatdarbibas NP'!C58+'Saimnieciskas pamatdarbibas NP'!C62</f>
        <v>1327.47945</v>
      </c>
      <c r="D289" s="160">
        <f>'Saimnieciskas pamatdarbibas NP'!D58+'Saimnieciskas pamatdarbibas NP'!D62</f>
        <v>1366.1439</v>
      </c>
      <c r="E289" s="160">
        <f>'Saimnieciskas pamatdarbibas NP'!E58+'Saimnieciskas pamatdarbibas NP'!E62</f>
        <v>1417.6965</v>
      </c>
      <c r="F289" s="213">
        <f>'Saimnieciskas pamatdarbibas NP'!F58+'Saimnieciskas pamatdarbibas NP'!F62</f>
        <v>1443.4728000000002</v>
      </c>
      <c r="G289" s="160">
        <f>'Saimnieciskas pamatdarbibas NP'!G58+'Saimnieciskas pamatdarbibas NP'!G62</f>
        <v>1469.2491</v>
      </c>
      <c r="H289" s="160">
        <f>'Saimnieciskas pamatdarbibas NP'!H58+'Saimnieciskas pamatdarbibas NP'!H62</f>
        <v>1507.9135500000002</v>
      </c>
      <c r="I289" s="160">
        <f>'Saimnieciskas pamatdarbibas NP'!I58+'Saimnieciskas pamatdarbibas NP'!I62</f>
        <v>1546.578</v>
      </c>
      <c r="J289" s="160">
        <f>'Saimnieciskas pamatdarbibas NP'!J58+'Saimnieciskas pamatdarbibas NP'!J62</f>
        <v>1585.2424500000002</v>
      </c>
      <c r="K289" s="160">
        <f>'Saimnieciskas pamatdarbibas NP'!K58+'Saimnieciskas pamatdarbibas NP'!K62</f>
        <v>1623.9069</v>
      </c>
      <c r="L289" s="160">
        <f>'Saimnieciskas pamatdarbibas NP'!L58+'Saimnieciskas pamatdarbibas NP'!L62</f>
        <v>1662.5713500000002</v>
      </c>
      <c r="M289" s="160">
        <f>'Saimnieciskas pamatdarbibas NP'!M58+'Saimnieciskas pamatdarbibas NP'!M62</f>
        <v>1701.2357999999999</v>
      </c>
      <c r="N289" s="160">
        <f>'Saimnieciskas pamatdarbibas NP'!N58+'Saimnieciskas pamatdarbibas NP'!N62</f>
        <v>1739.9002500000001</v>
      </c>
      <c r="O289" s="160">
        <f>'Saimnieciskas pamatdarbibas NP'!O58+'Saimnieciskas pamatdarbibas NP'!O62</f>
        <v>1778.5646999999999</v>
      </c>
      <c r="P289" s="160">
        <f>'Saimnieciskas pamatdarbibas NP'!P58+'Saimnieciskas pamatdarbibas NP'!P62</f>
        <v>1817.2291499999999</v>
      </c>
      <c r="Q289" s="160">
        <f>'Saimnieciskas pamatdarbibas NP'!Q58+'Saimnieciskas pamatdarbibas NP'!Q62</f>
        <v>1855.8935999999999</v>
      </c>
      <c r="R289" s="160">
        <f>'Saimnieciskas pamatdarbibas NP'!R58+'Saimnieciskas pamatdarbibas NP'!R62</f>
        <v>1894.5580500000001</v>
      </c>
      <c r="S289" s="160">
        <f>'Saimnieciskas pamatdarbibas NP'!S58+'Saimnieciskas pamatdarbibas NP'!S62</f>
        <v>1933.2225000000001</v>
      </c>
      <c r="T289" s="160">
        <f>'Saimnieciskas pamatdarbibas NP'!T58+'Saimnieciskas pamatdarbibas NP'!T62</f>
        <v>1971.8869500000001</v>
      </c>
      <c r="U289" s="160">
        <f>'Saimnieciskas pamatdarbibas NP'!U58+'Saimnieciskas pamatdarbibas NP'!U62</f>
        <v>2010.5514000000001</v>
      </c>
      <c r="V289" s="160">
        <f>'Saimnieciskas pamatdarbibas NP'!V58+'Saimnieciskas pamatdarbibas NP'!V62</f>
        <v>2049.21585</v>
      </c>
      <c r="W289" s="160">
        <f>'Saimnieciskas pamatdarbibas NP'!W58+'Saimnieciskas pamatdarbibas NP'!W62</f>
        <v>2087.8803000000003</v>
      </c>
      <c r="X289" s="160">
        <f>'Saimnieciskas pamatdarbibas NP'!X58+'Saimnieciskas pamatdarbibas NP'!X62</f>
        <v>2139.4329000000002</v>
      </c>
      <c r="Y289" s="160">
        <f>'Saimnieciskas pamatdarbibas NP'!Y58+'Saimnieciskas pamatdarbibas NP'!Y62</f>
        <v>2190.9854999999998</v>
      </c>
      <c r="Z289" s="160">
        <f>'Saimnieciskas pamatdarbibas NP'!Z58+'Saimnieciskas pamatdarbibas NP'!Z62</f>
        <v>2242.5380999999998</v>
      </c>
      <c r="AA289" s="160">
        <f>'Saimnieciskas pamatdarbibas NP'!AA58+'Saimnieciskas pamatdarbibas NP'!AA62</f>
        <v>2294.0907000000002</v>
      </c>
      <c r="AB289" s="160">
        <f>'Saimnieciskas pamatdarbibas NP'!AB58+'Saimnieciskas pamatdarbibas NP'!AB62</f>
        <v>2345.6432999999997</v>
      </c>
      <c r="AC289" s="160">
        <f>'Saimnieciskas pamatdarbibas NP'!AC58+'Saimnieciskas pamatdarbibas NP'!AC62</f>
        <v>2397.1958999999997</v>
      </c>
      <c r="AD289" s="160">
        <f>'Saimnieciskas pamatdarbibas NP'!AD58+'Saimnieciskas pamatdarbibas NP'!AD62</f>
        <v>2448.7485000000001</v>
      </c>
      <c r="AE289" s="160">
        <f>'Saimnieciskas pamatdarbibas NP'!AE58+'Saimnieciskas pamatdarbibas NP'!AE62</f>
        <v>2500.3011000000001</v>
      </c>
      <c r="AF289" s="160">
        <f>'Saimnieciskas pamatdarbibas NP'!AF58+'Saimnieciskas pamatdarbibas NP'!AF62</f>
        <v>2551.8536999999997</v>
      </c>
      <c r="AG289" s="160">
        <f>'Saimnieciskas pamatdarbibas NP'!AG58+'Saimnieciskas pamatdarbibas NP'!AG62</f>
        <v>2603.4063000000001</v>
      </c>
      <c r="AH289" s="161"/>
      <c r="AI289" s="161"/>
      <c r="AJ289" s="161"/>
      <c r="AK289" s="161"/>
      <c r="AL289" s="161"/>
      <c r="AM289" s="161"/>
      <c r="AN289" s="161"/>
      <c r="AO289" s="161"/>
      <c r="AP289" s="161"/>
      <c r="AQ289" s="161"/>
      <c r="AR289" s="161"/>
      <c r="AS289" s="161"/>
      <c r="AT289" s="161"/>
      <c r="AU289" s="161"/>
      <c r="AV289" s="161"/>
      <c r="AW289" s="161"/>
      <c r="AX289" s="161"/>
      <c r="AY289" s="161"/>
      <c r="AZ289" s="161"/>
      <c r="BA289" s="161"/>
      <c r="BB289" s="161"/>
      <c r="BC289" s="161"/>
      <c r="BD289" s="161"/>
      <c r="BE289" s="161"/>
      <c r="BF289" s="161"/>
      <c r="BG289" s="161"/>
      <c r="BH289" s="161"/>
      <c r="BI289" s="161"/>
      <c r="BJ289" s="161"/>
      <c r="BK289" s="161"/>
      <c r="BL289" s="161"/>
      <c r="BM289" s="161"/>
      <c r="BN289" s="161"/>
      <c r="BO289" s="161"/>
      <c r="BP289" s="161"/>
      <c r="BQ289" s="161"/>
      <c r="BR289" s="161"/>
      <c r="BS289" s="161"/>
      <c r="BT289" s="161"/>
      <c r="BU289" s="161"/>
      <c r="BV289" s="161"/>
      <c r="BW289" s="161"/>
      <c r="BX289" s="161"/>
      <c r="BY289" s="161"/>
      <c r="BZ289" s="161"/>
      <c r="CA289" s="161"/>
      <c r="CB289" s="161"/>
      <c r="CC289" s="161"/>
      <c r="CD289" s="161"/>
      <c r="CE289" s="161"/>
      <c r="CF289" s="161"/>
      <c r="CG289" s="161"/>
      <c r="CH289" s="161"/>
      <c r="CI289" s="161"/>
      <c r="CJ289" s="161"/>
      <c r="CK289" s="161"/>
      <c r="CL289" s="161"/>
      <c r="CM289" s="161"/>
      <c r="CN289" s="161"/>
      <c r="CO289" s="161"/>
      <c r="CP289" s="161"/>
      <c r="CQ289" s="161"/>
      <c r="CR289" s="161"/>
      <c r="CS289" s="161"/>
      <c r="CT289" s="161"/>
      <c r="CU289" s="161"/>
      <c r="CV289" s="161"/>
      <c r="CW289" s="161"/>
      <c r="CX289" s="161"/>
      <c r="CY289" s="161"/>
      <c r="CZ289" s="161"/>
      <c r="DA289" s="161"/>
      <c r="DB289" s="161"/>
      <c r="DC289" s="161"/>
      <c r="DD289" s="161"/>
      <c r="DE289" s="161"/>
      <c r="DF289" s="161"/>
      <c r="DG289" s="161"/>
      <c r="DH289" s="161"/>
      <c r="DI289" s="161"/>
      <c r="DJ289" s="161"/>
      <c r="DK289" s="161"/>
      <c r="DL289" s="161"/>
      <c r="DM289" s="161"/>
      <c r="DN289" s="161"/>
      <c r="DO289" s="161"/>
      <c r="DP289" s="161"/>
      <c r="DQ289" s="161"/>
      <c r="DR289" s="161"/>
      <c r="DS289" s="161"/>
      <c r="DT289" s="161"/>
      <c r="DU289" s="161"/>
      <c r="DV289" s="161"/>
      <c r="DW289" s="161"/>
      <c r="DX289" s="161"/>
      <c r="DY289" s="161"/>
      <c r="DZ289" s="161"/>
      <c r="EA289" s="161"/>
      <c r="EB289" s="161"/>
      <c r="EC289" s="161"/>
      <c r="ED289" s="161"/>
      <c r="EE289" s="161"/>
      <c r="EF289" s="161"/>
      <c r="EG289" s="161"/>
      <c r="EH289" s="161"/>
      <c r="EI289" s="161"/>
      <c r="EJ289" s="161"/>
      <c r="EK289" s="161"/>
      <c r="EL289" s="161"/>
      <c r="EM289" s="161"/>
      <c r="EN289" s="161"/>
      <c r="EO289" s="161"/>
      <c r="EP289" s="161"/>
      <c r="EQ289" s="161"/>
      <c r="ER289" s="161"/>
      <c r="ES289" s="161"/>
      <c r="ET289" s="161"/>
      <c r="EU289" s="161"/>
      <c r="EV289" s="161"/>
      <c r="EW289" s="161"/>
      <c r="EX289" s="161"/>
      <c r="EY289" s="161"/>
      <c r="EZ289" s="161"/>
      <c r="FA289" s="161"/>
      <c r="FB289" s="161"/>
      <c r="FC289" s="161"/>
      <c r="FD289" s="161"/>
      <c r="FE289" s="161"/>
      <c r="FF289" s="161"/>
      <c r="FG289" s="161"/>
      <c r="FH289" s="161"/>
      <c r="FI289" s="161"/>
      <c r="FJ289" s="161"/>
      <c r="FK289" s="161"/>
      <c r="FL289" s="161"/>
      <c r="FM289" s="161"/>
      <c r="FN289" s="161"/>
      <c r="FO289" s="161"/>
      <c r="FP289" s="161"/>
      <c r="FQ289" s="161"/>
      <c r="FR289" s="161"/>
      <c r="FS289" s="161"/>
      <c r="FT289" s="161"/>
      <c r="FU289" s="161"/>
      <c r="FV289" s="161"/>
      <c r="FW289" s="161"/>
      <c r="FX289" s="161"/>
      <c r="FY289" s="161"/>
      <c r="FZ289" s="161"/>
      <c r="GA289" s="161"/>
      <c r="GB289" s="161"/>
      <c r="GC289" s="161"/>
      <c r="GD289" s="161"/>
      <c r="GE289" s="161"/>
      <c r="GF289" s="161"/>
      <c r="GG289" s="161"/>
      <c r="GH289" s="161"/>
      <c r="GI289" s="161"/>
      <c r="GJ289" s="161"/>
      <c r="GK289" s="161"/>
      <c r="GL289" s="161"/>
      <c r="GM289" s="161"/>
      <c r="GN289" s="161"/>
      <c r="GO289" s="161"/>
      <c r="GP289" s="161"/>
      <c r="GQ289" s="161"/>
      <c r="GR289" s="161"/>
      <c r="GS289" s="161"/>
      <c r="GT289" s="161"/>
      <c r="GU289" s="161"/>
      <c r="GV289" s="161"/>
      <c r="GW289" s="161"/>
      <c r="GX289" s="161"/>
      <c r="GY289" s="161"/>
      <c r="GZ289" s="161"/>
      <c r="HA289" s="161"/>
      <c r="HB289" s="161"/>
      <c r="HC289" s="161"/>
      <c r="HD289" s="161"/>
      <c r="HE289" s="161"/>
      <c r="HF289" s="161"/>
      <c r="HG289" s="161"/>
      <c r="HH289" s="161"/>
      <c r="HI289" s="161"/>
      <c r="HJ289" s="161"/>
      <c r="HK289" s="161"/>
      <c r="HL289" s="161"/>
      <c r="HM289" s="161"/>
      <c r="HN289" s="161"/>
      <c r="HO289" s="161"/>
      <c r="HP289" s="161"/>
      <c r="HQ289" s="161"/>
      <c r="HR289" s="161"/>
      <c r="HS289" s="161"/>
      <c r="HT289" s="161"/>
      <c r="HU289" s="161"/>
      <c r="HV289" s="161"/>
      <c r="HW289" s="161"/>
      <c r="HX289" s="161"/>
      <c r="HY289" s="161"/>
      <c r="HZ289" s="161"/>
      <c r="IA289" s="161"/>
      <c r="IB289" s="161"/>
      <c r="IC289" s="161"/>
      <c r="ID289" s="161"/>
      <c r="IE289" s="161"/>
      <c r="IF289" s="161"/>
      <c r="IG289" s="161"/>
      <c r="IH289" s="161"/>
      <c r="II289" s="161"/>
      <c r="IJ289" s="161"/>
      <c r="IK289" s="161"/>
      <c r="IL289" s="161"/>
      <c r="IM289" s="161"/>
      <c r="IN289" s="161"/>
      <c r="IO289" s="161"/>
      <c r="IP289" s="161"/>
      <c r="IQ289" s="161"/>
      <c r="IR289" s="161"/>
    </row>
    <row r="290" spans="1:252" s="163" customFormat="1" x14ac:dyDescent="0.2">
      <c r="A290" s="581" t="s">
        <v>312</v>
      </c>
      <c r="B290" s="160">
        <f>'Saimnieciskas pamatdarbibas NP'!B59+'Saimnieciskas pamatdarbibas NP'!B63</f>
        <v>0</v>
      </c>
      <c r="C290" s="160">
        <f>'Saimnieciskas pamatdarbibas NP'!C59+'Saimnieciskas pamatdarbibas NP'!C63</f>
        <v>0</v>
      </c>
      <c r="D290" s="160">
        <f>'Saimnieciskas pamatdarbibas NP'!D59+'Saimnieciskas pamatdarbibas NP'!D63</f>
        <v>0</v>
      </c>
      <c r="E290" s="160">
        <f>'Saimnieciskas pamatdarbibas NP'!E59+'Saimnieciskas pamatdarbibas NP'!E63</f>
        <v>0</v>
      </c>
      <c r="F290" s="213">
        <f>'Saimnieciskas pamatdarbibas NP'!F59+'Saimnieciskas pamatdarbibas NP'!F63</f>
        <v>0</v>
      </c>
      <c r="G290" s="160">
        <f>'Saimnieciskas pamatdarbibas NP'!G59+'Saimnieciskas pamatdarbibas NP'!G63</f>
        <v>0</v>
      </c>
      <c r="H290" s="160">
        <f>'Saimnieciskas pamatdarbibas NP'!H59+'Saimnieciskas pamatdarbibas NP'!H63</f>
        <v>0</v>
      </c>
      <c r="I290" s="160">
        <f>'Saimnieciskas pamatdarbibas NP'!I59+'Saimnieciskas pamatdarbibas NP'!I63</f>
        <v>0</v>
      </c>
      <c r="J290" s="160">
        <f>'Saimnieciskas pamatdarbibas NP'!J59+'Saimnieciskas pamatdarbibas NP'!J63</f>
        <v>0</v>
      </c>
      <c r="K290" s="160">
        <f>'Saimnieciskas pamatdarbibas NP'!K59+'Saimnieciskas pamatdarbibas NP'!K63</f>
        <v>0</v>
      </c>
      <c r="L290" s="160">
        <f>'Saimnieciskas pamatdarbibas NP'!L59+'Saimnieciskas pamatdarbibas NP'!L63</f>
        <v>0</v>
      </c>
      <c r="M290" s="160">
        <f>'Saimnieciskas pamatdarbibas NP'!M59+'Saimnieciskas pamatdarbibas NP'!M63</f>
        <v>0</v>
      </c>
      <c r="N290" s="160">
        <f>'Saimnieciskas pamatdarbibas NP'!N59+'Saimnieciskas pamatdarbibas NP'!N63</f>
        <v>0</v>
      </c>
      <c r="O290" s="160">
        <f>'Saimnieciskas pamatdarbibas NP'!O59+'Saimnieciskas pamatdarbibas NP'!O63</f>
        <v>0</v>
      </c>
      <c r="P290" s="160">
        <f>'Saimnieciskas pamatdarbibas NP'!P59+'Saimnieciskas pamatdarbibas NP'!P63</f>
        <v>0</v>
      </c>
      <c r="Q290" s="160">
        <f>'Saimnieciskas pamatdarbibas NP'!Q59+'Saimnieciskas pamatdarbibas NP'!Q63</f>
        <v>0</v>
      </c>
      <c r="R290" s="160">
        <f>'Saimnieciskas pamatdarbibas NP'!R59+'Saimnieciskas pamatdarbibas NP'!R63</f>
        <v>0</v>
      </c>
      <c r="S290" s="160">
        <f>'Saimnieciskas pamatdarbibas NP'!S59+'Saimnieciskas pamatdarbibas NP'!S63</f>
        <v>0</v>
      </c>
      <c r="T290" s="160">
        <f>'Saimnieciskas pamatdarbibas NP'!T59+'Saimnieciskas pamatdarbibas NP'!T63</f>
        <v>0</v>
      </c>
      <c r="U290" s="160">
        <f>'Saimnieciskas pamatdarbibas NP'!U59+'Saimnieciskas pamatdarbibas NP'!U63</f>
        <v>0</v>
      </c>
      <c r="V290" s="160">
        <f>'Saimnieciskas pamatdarbibas NP'!V59+'Saimnieciskas pamatdarbibas NP'!V63</f>
        <v>0</v>
      </c>
      <c r="W290" s="160">
        <f>'Saimnieciskas pamatdarbibas NP'!W59+'Saimnieciskas pamatdarbibas NP'!W63</f>
        <v>0</v>
      </c>
      <c r="X290" s="160">
        <f>'Saimnieciskas pamatdarbibas NP'!X59+'Saimnieciskas pamatdarbibas NP'!X63</f>
        <v>0</v>
      </c>
      <c r="Y290" s="160">
        <f>'Saimnieciskas pamatdarbibas NP'!Y59+'Saimnieciskas pamatdarbibas NP'!Y63</f>
        <v>0</v>
      </c>
      <c r="Z290" s="160">
        <f>'Saimnieciskas pamatdarbibas NP'!Z59+'Saimnieciskas pamatdarbibas NP'!Z63</f>
        <v>0</v>
      </c>
      <c r="AA290" s="160">
        <f>'Saimnieciskas pamatdarbibas NP'!AA59+'Saimnieciskas pamatdarbibas NP'!AA63</f>
        <v>0</v>
      </c>
      <c r="AB290" s="160">
        <f>'Saimnieciskas pamatdarbibas NP'!AB59+'Saimnieciskas pamatdarbibas NP'!AB63</f>
        <v>0</v>
      </c>
      <c r="AC290" s="160">
        <f>'Saimnieciskas pamatdarbibas NP'!AC59+'Saimnieciskas pamatdarbibas NP'!AC63</f>
        <v>0</v>
      </c>
      <c r="AD290" s="160">
        <f>'Saimnieciskas pamatdarbibas NP'!AD59+'Saimnieciskas pamatdarbibas NP'!AD63</f>
        <v>0</v>
      </c>
      <c r="AE290" s="160">
        <f>'Saimnieciskas pamatdarbibas NP'!AE59+'Saimnieciskas pamatdarbibas NP'!AE63</f>
        <v>0</v>
      </c>
      <c r="AF290" s="160">
        <f>'Saimnieciskas pamatdarbibas NP'!AF59+'Saimnieciskas pamatdarbibas NP'!AF63</f>
        <v>0</v>
      </c>
      <c r="AG290" s="160">
        <f>'Saimnieciskas pamatdarbibas NP'!AG59+'Saimnieciskas pamatdarbibas NP'!AG63</f>
        <v>0</v>
      </c>
      <c r="AH290" s="161"/>
      <c r="AI290" s="161"/>
      <c r="AJ290" s="161"/>
      <c r="AK290" s="161"/>
      <c r="AL290" s="161"/>
      <c r="AM290" s="161"/>
      <c r="AN290" s="161"/>
      <c r="AO290" s="161"/>
      <c r="AP290" s="161"/>
      <c r="AQ290" s="161"/>
      <c r="AR290" s="161"/>
      <c r="AS290" s="161"/>
      <c r="AT290" s="161"/>
      <c r="AU290" s="161"/>
      <c r="AV290" s="161"/>
      <c r="AW290" s="161"/>
      <c r="AX290" s="161"/>
      <c r="AY290" s="161"/>
      <c r="AZ290" s="161"/>
      <c r="BA290" s="161"/>
      <c r="BB290" s="161"/>
      <c r="BC290" s="161"/>
      <c r="BD290" s="161"/>
      <c r="BE290" s="161"/>
      <c r="BF290" s="161"/>
      <c r="BG290" s="161"/>
      <c r="BH290" s="161"/>
      <c r="BI290" s="161"/>
      <c r="BJ290" s="161"/>
      <c r="BK290" s="161"/>
      <c r="BL290" s="161"/>
      <c r="BM290" s="161"/>
      <c r="BN290" s="161"/>
      <c r="BO290" s="161"/>
      <c r="BP290" s="161"/>
      <c r="BQ290" s="161"/>
      <c r="BR290" s="161"/>
      <c r="BS290" s="161"/>
      <c r="BT290" s="161"/>
      <c r="BU290" s="161"/>
      <c r="BV290" s="161"/>
      <c r="BW290" s="161"/>
      <c r="BX290" s="161"/>
      <c r="BY290" s="161"/>
      <c r="BZ290" s="161"/>
      <c r="CA290" s="161"/>
      <c r="CB290" s="161"/>
      <c r="CC290" s="161"/>
      <c r="CD290" s="161"/>
      <c r="CE290" s="161"/>
      <c r="CF290" s="161"/>
      <c r="CG290" s="161"/>
      <c r="CH290" s="161"/>
      <c r="CI290" s="161"/>
      <c r="CJ290" s="161"/>
      <c r="CK290" s="161"/>
      <c r="CL290" s="161"/>
      <c r="CM290" s="161"/>
      <c r="CN290" s="161"/>
      <c r="CO290" s="161"/>
      <c r="CP290" s="161"/>
      <c r="CQ290" s="161"/>
      <c r="CR290" s="161"/>
      <c r="CS290" s="161"/>
      <c r="CT290" s="161"/>
      <c r="CU290" s="161"/>
      <c r="CV290" s="161"/>
      <c r="CW290" s="161"/>
      <c r="CX290" s="161"/>
      <c r="CY290" s="161"/>
      <c r="CZ290" s="161"/>
      <c r="DA290" s="161"/>
      <c r="DB290" s="161"/>
      <c r="DC290" s="161"/>
      <c r="DD290" s="161"/>
      <c r="DE290" s="161"/>
      <c r="DF290" s="161"/>
      <c r="DG290" s="161"/>
      <c r="DH290" s="161"/>
      <c r="DI290" s="161"/>
      <c r="DJ290" s="161"/>
      <c r="DK290" s="161"/>
      <c r="DL290" s="161"/>
      <c r="DM290" s="161"/>
      <c r="DN290" s="161"/>
      <c r="DO290" s="161"/>
      <c r="DP290" s="161"/>
      <c r="DQ290" s="161"/>
      <c r="DR290" s="161"/>
      <c r="DS290" s="161"/>
      <c r="DT290" s="161"/>
      <c r="DU290" s="161"/>
      <c r="DV290" s="161"/>
      <c r="DW290" s="161"/>
      <c r="DX290" s="161"/>
      <c r="DY290" s="161"/>
      <c r="DZ290" s="161"/>
      <c r="EA290" s="161"/>
      <c r="EB290" s="161"/>
      <c r="EC290" s="161"/>
      <c r="ED290" s="161"/>
      <c r="EE290" s="161"/>
      <c r="EF290" s="161"/>
      <c r="EG290" s="161"/>
      <c r="EH290" s="161"/>
      <c r="EI290" s="161"/>
      <c r="EJ290" s="161"/>
      <c r="EK290" s="161"/>
      <c r="EL290" s="161"/>
      <c r="EM290" s="161"/>
      <c r="EN290" s="161"/>
      <c r="EO290" s="161"/>
      <c r="EP290" s="161"/>
      <c r="EQ290" s="161"/>
      <c r="ER290" s="161"/>
      <c r="ES290" s="161"/>
      <c r="ET290" s="161"/>
      <c r="EU290" s="161"/>
      <c r="EV290" s="161"/>
      <c r="EW290" s="161"/>
      <c r="EX290" s="161"/>
      <c r="EY290" s="161"/>
      <c r="EZ290" s="161"/>
      <c r="FA290" s="161"/>
      <c r="FB290" s="161"/>
      <c r="FC290" s="161"/>
      <c r="FD290" s="161"/>
      <c r="FE290" s="161"/>
      <c r="FF290" s="161"/>
      <c r="FG290" s="161"/>
      <c r="FH290" s="161"/>
      <c r="FI290" s="161"/>
      <c r="FJ290" s="161"/>
      <c r="FK290" s="161"/>
      <c r="FL290" s="161"/>
      <c r="FM290" s="161"/>
      <c r="FN290" s="161"/>
      <c r="FO290" s="161"/>
      <c r="FP290" s="161"/>
      <c r="FQ290" s="161"/>
      <c r="FR290" s="161"/>
      <c r="FS290" s="161"/>
      <c r="FT290" s="161"/>
      <c r="FU290" s="161"/>
      <c r="FV290" s="161"/>
      <c r="FW290" s="161"/>
      <c r="FX290" s="161"/>
      <c r="FY290" s="161"/>
      <c r="FZ290" s="161"/>
      <c r="GA290" s="161"/>
      <c r="GB290" s="161"/>
      <c r="GC290" s="161"/>
      <c r="GD290" s="161"/>
      <c r="GE290" s="161"/>
      <c r="GF290" s="161"/>
      <c r="GG290" s="161"/>
      <c r="GH290" s="161"/>
      <c r="GI290" s="161"/>
      <c r="GJ290" s="161"/>
      <c r="GK290" s="161"/>
      <c r="GL290" s="161"/>
      <c r="GM290" s="161"/>
      <c r="GN290" s="161"/>
      <c r="GO290" s="161"/>
      <c r="GP290" s="161"/>
      <c r="GQ290" s="161"/>
      <c r="GR290" s="161"/>
      <c r="GS290" s="161"/>
      <c r="GT290" s="161"/>
      <c r="GU290" s="161"/>
      <c r="GV290" s="161"/>
      <c r="GW290" s="161"/>
      <c r="GX290" s="161"/>
      <c r="GY290" s="161"/>
      <c r="GZ290" s="161"/>
      <c r="HA290" s="161"/>
      <c r="HB290" s="161"/>
      <c r="HC290" s="161"/>
      <c r="HD290" s="161"/>
      <c r="HE290" s="161"/>
      <c r="HF290" s="161"/>
      <c r="HG290" s="161"/>
      <c r="HH290" s="161"/>
      <c r="HI290" s="161"/>
      <c r="HJ290" s="161"/>
      <c r="HK290" s="161"/>
      <c r="HL290" s="161"/>
      <c r="HM290" s="161"/>
      <c r="HN290" s="161"/>
      <c r="HO290" s="161"/>
      <c r="HP290" s="161"/>
      <c r="HQ290" s="161"/>
      <c r="HR290" s="161"/>
      <c r="HS290" s="161"/>
      <c r="HT290" s="161"/>
      <c r="HU290" s="161"/>
      <c r="HV290" s="161"/>
      <c r="HW290" s="161"/>
      <c r="HX290" s="161"/>
      <c r="HY290" s="161"/>
      <c r="HZ290" s="161"/>
      <c r="IA290" s="161"/>
      <c r="IB290" s="161"/>
      <c r="IC290" s="161"/>
      <c r="ID290" s="161"/>
      <c r="IE290" s="161"/>
      <c r="IF290" s="161"/>
      <c r="IG290" s="161"/>
      <c r="IH290" s="161"/>
      <c r="II290" s="161"/>
      <c r="IJ290" s="161"/>
      <c r="IK290" s="161"/>
      <c r="IL290" s="161"/>
      <c r="IM290" s="161"/>
      <c r="IN290" s="161"/>
      <c r="IO290" s="161"/>
      <c r="IP290" s="161"/>
      <c r="IQ290" s="161"/>
      <c r="IR290" s="161"/>
    </row>
    <row r="291" spans="1:252" s="215" customFormat="1" x14ac:dyDescent="0.2">
      <c r="A291" s="336" t="s">
        <v>313</v>
      </c>
      <c r="B291" s="337">
        <f t="shared" ref="B291:AG291" si="102">B269-B280</f>
        <v>3400.1349999999948</v>
      </c>
      <c r="C291" s="337">
        <f t="shared" si="102"/>
        <v>7228.3420499999993</v>
      </c>
      <c r="D291" s="337">
        <f t="shared" si="102"/>
        <v>6837.7861000000012</v>
      </c>
      <c r="E291" s="337">
        <f t="shared" si="102"/>
        <v>18543.125500000002</v>
      </c>
      <c r="F291" s="337">
        <f t="shared" si="102"/>
        <v>18393.427699999993</v>
      </c>
      <c r="G291" s="337">
        <f t="shared" si="102"/>
        <v>18171.020400000016</v>
      </c>
      <c r="H291" s="337">
        <f t="shared" si="102"/>
        <v>17922.462450000003</v>
      </c>
      <c r="I291" s="337">
        <f t="shared" si="102"/>
        <v>17794.617000000006</v>
      </c>
      <c r="J291" s="337">
        <f t="shared" si="102"/>
        <v>17666.771550000005</v>
      </c>
      <c r="K291" s="337">
        <f t="shared" si="102"/>
        <v>17538.926099999997</v>
      </c>
      <c r="L291" s="337">
        <f t="shared" si="102"/>
        <v>17975.062650000007</v>
      </c>
      <c r="M291" s="337">
        <f t="shared" si="102"/>
        <v>17847.217199999999</v>
      </c>
      <c r="N291" s="337">
        <f t="shared" si="102"/>
        <v>17558.421750000001</v>
      </c>
      <c r="O291" s="337">
        <f t="shared" si="102"/>
        <v>16212.114299999987</v>
      </c>
      <c r="P291" s="337">
        <f t="shared" si="102"/>
        <v>15838.265850000011</v>
      </c>
      <c r="Q291" s="337">
        <f t="shared" si="102"/>
        <v>15705.842399999994</v>
      </c>
      <c r="R291" s="337">
        <f t="shared" si="102"/>
        <v>15573.74745000001</v>
      </c>
      <c r="S291" s="337">
        <f t="shared" si="102"/>
        <v>15159.661500000002</v>
      </c>
      <c r="T291" s="337">
        <f t="shared" si="102"/>
        <v>9456.0660500000013</v>
      </c>
      <c r="U291" s="337">
        <f t="shared" si="102"/>
        <v>9284.3905999999988</v>
      </c>
      <c r="V291" s="337">
        <f t="shared" si="102"/>
        <v>9272.3511500000022</v>
      </c>
      <c r="W291" s="337">
        <f t="shared" si="102"/>
        <v>9300.549199999994</v>
      </c>
      <c r="X291" s="337">
        <f t="shared" si="102"/>
        <v>9262.3591000000015</v>
      </c>
      <c r="Y291" s="337">
        <f t="shared" si="102"/>
        <v>9264.0779999999941</v>
      </c>
      <c r="Z291" s="337">
        <f t="shared" si="102"/>
        <v>9265.7969000000085</v>
      </c>
      <c r="AA291" s="337">
        <f t="shared" si="102"/>
        <v>9267.5157999999938</v>
      </c>
      <c r="AB291" s="337">
        <f t="shared" si="102"/>
        <v>9309.4722000000038</v>
      </c>
      <c r="AC291" s="337">
        <f t="shared" si="102"/>
        <v>9271.2820999999967</v>
      </c>
      <c r="AD291" s="337">
        <f t="shared" si="102"/>
        <v>9273.0009999999966</v>
      </c>
      <c r="AE291" s="337">
        <f t="shared" si="102"/>
        <v>9274.7198999999891</v>
      </c>
      <c r="AF291" s="337">
        <f t="shared" si="102"/>
        <v>9273.4388000000035</v>
      </c>
      <c r="AG291" s="337">
        <f t="shared" si="102"/>
        <v>9270.908199999998</v>
      </c>
      <c r="AH291" s="214"/>
      <c r="AI291" s="214"/>
      <c r="AJ291" s="214"/>
      <c r="AK291" s="214"/>
      <c r="AL291" s="214"/>
      <c r="AM291" s="214"/>
      <c r="AN291" s="214"/>
      <c r="AO291" s="214"/>
      <c r="AP291" s="214"/>
      <c r="AQ291" s="214"/>
      <c r="AR291" s="214"/>
      <c r="AS291" s="214"/>
      <c r="AT291" s="214"/>
      <c r="AU291" s="214"/>
      <c r="AV291" s="214"/>
      <c r="AW291" s="214"/>
      <c r="AX291" s="214"/>
      <c r="AY291" s="214"/>
      <c r="AZ291" s="214"/>
      <c r="BA291" s="214"/>
      <c r="BB291" s="214"/>
      <c r="BC291" s="214"/>
      <c r="BD291" s="214"/>
      <c r="BE291" s="214"/>
      <c r="BF291" s="214"/>
      <c r="BG291" s="214"/>
      <c r="BH291" s="214"/>
      <c r="BI291" s="214"/>
      <c r="BJ291" s="214"/>
      <c r="BK291" s="214"/>
      <c r="BL291" s="214"/>
      <c r="BM291" s="214"/>
      <c r="BN291" s="214"/>
      <c r="BO291" s="214"/>
      <c r="BP291" s="214"/>
      <c r="BQ291" s="214"/>
      <c r="BR291" s="214"/>
      <c r="BS291" s="214"/>
      <c r="BT291" s="214"/>
      <c r="BU291" s="214"/>
      <c r="BV291" s="214"/>
      <c r="BW291" s="214"/>
      <c r="BX291" s="214"/>
      <c r="BY291" s="214"/>
      <c r="BZ291" s="214"/>
      <c r="CA291" s="214"/>
      <c r="CB291" s="214"/>
      <c r="CC291" s="214"/>
      <c r="CD291" s="214"/>
      <c r="CE291" s="214"/>
      <c r="CF291" s="214"/>
      <c r="CG291" s="214"/>
      <c r="CH291" s="214"/>
      <c r="CI291" s="214"/>
      <c r="CJ291" s="214"/>
      <c r="CK291" s="214"/>
      <c r="CL291" s="214"/>
      <c r="CM291" s="214"/>
      <c r="CN291" s="214"/>
      <c r="CO291" s="214"/>
      <c r="CP291" s="214"/>
      <c r="CQ291" s="214"/>
      <c r="CR291" s="214"/>
      <c r="CS291" s="214"/>
      <c r="CT291" s="214"/>
      <c r="CU291" s="214"/>
      <c r="CV291" s="214"/>
      <c r="CW291" s="214"/>
      <c r="CX291" s="214"/>
      <c r="CY291" s="214"/>
      <c r="CZ291" s="214"/>
      <c r="DA291" s="214"/>
      <c r="DB291" s="214"/>
      <c r="DC291" s="214"/>
      <c r="DD291" s="214"/>
      <c r="DE291" s="214"/>
      <c r="DF291" s="214"/>
      <c r="DG291" s="214"/>
      <c r="DH291" s="214"/>
      <c r="DI291" s="214"/>
      <c r="DJ291" s="214"/>
      <c r="DK291" s="214"/>
      <c r="DL291" s="214"/>
      <c r="DM291" s="214"/>
      <c r="DN291" s="214"/>
      <c r="DO291" s="214"/>
      <c r="DP291" s="214"/>
      <c r="DQ291" s="214"/>
      <c r="DR291" s="214"/>
      <c r="DS291" s="214"/>
      <c r="DT291" s="214"/>
      <c r="DU291" s="214"/>
      <c r="DV291" s="214"/>
      <c r="DW291" s="214"/>
      <c r="DX291" s="214"/>
      <c r="DY291" s="214"/>
      <c r="DZ291" s="214"/>
      <c r="EA291" s="214"/>
      <c r="EB291" s="214"/>
      <c r="EC291" s="214"/>
      <c r="ED291" s="214"/>
      <c r="EE291" s="214"/>
      <c r="EF291" s="214"/>
      <c r="EG291" s="214"/>
      <c r="EH291" s="214"/>
      <c r="EI291" s="214"/>
      <c r="EJ291" s="214"/>
      <c r="EK291" s="214"/>
      <c r="EL291" s="214"/>
      <c r="EM291" s="214"/>
      <c r="EN291" s="214"/>
      <c r="EO291" s="214"/>
      <c r="EP291" s="214"/>
      <c r="EQ291" s="214"/>
      <c r="ER291" s="214"/>
      <c r="ES291" s="214"/>
      <c r="ET291" s="214"/>
      <c r="EU291" s="214"/>
      <c r="EV291" s="214"/>
      <c r="EW291" s="214"/>
      <c r="EX291" s="214"/>
      <c r="EY291" s="214"/>
      <c r="EZ291" s="214"/>
      <c r="FA291" s="214"/>
      <c r="FB291" s="214"/>
      <c r="FC291" s="214"/>
      <c r="FD291" s="214"/>
      <c r="FE291" s="214"/>
      <c r="FF291" s="214"/>
      <c r="FG291" s="214"/>
      <c r="FH291" s="214"/>
      <c r="FI291" s="214"/>
      <c r="FJ291" s="214"/>
      <c r="FK291" s="214"/>
      <c r="FL291" s="214"/>
      <c r="FM291" s="214"/>
      <c r="FN291" s="214"/>
      <c r="FO291" s="214"/>
      <c r="FP291" s="214"/>
      <c r="FQ291" s="214"/>
      <c r="FR291" s="214"/>
      <c r="FS291" s="214"/>
      <c r="FT291" s="214"/>
      <c r="FU291" s="214"/>
      <c r="FV291" s="214"/>
      <c r="FW291" s="214"/>
      <c r="FX291" s="214"/>
      <c r="FY291" s="214"/>
      <c r="FZ291" s="214"/>
      <c r="GA291" s="214"/>
      <c r="GB291" s="214"/>
      <c r="GC291" s="214"/>
      <c r="GD291" s="214"/>
      <c r="GE291" s="214"/>
      <c r="GF291" s="214"/>
      <c r="GG291" s="214"/>
      <c r="GH291" s="214"/>
      <c r="GI291" s="214"/>
      <c r="GJ291" s="214"/>
      <c r="GK291" s="214"/>
      <c r="GL291" s="214"/>
      <c r="GM291" s="214"/>
      <c r="GN291" s="214"/>
      <c r="GO291" s="214"/>
      <c r="GP291" s="214"/>
      <c r="GQ291" s="214"/>
      <c r="GR291" s="214"/>
      <c r="GS291" s="214"/>
      <c r="GT291" s="214"/>
      <c r="GU291" s="214"/>
      <c r="GV291" s="214"/>
      <c r="GW291" s="214"/>
      <c r="GX291" s="214"/>
      <c r="GY291" s="214"/>
      <c r="GZ291" s="214"/>
      <c r="HA291" s="214"/>
      <c r="HB291" s="214"/>
      <c r="HC291" s="214"/>
      <c r="HD291" s="214"/>
      <c r="HE291" s="214"/>
      <c r="HF291" s="214"/>
      <c r="HG291" s="214"/>
      <c r="HH291" s="214"/>
      <c r="HI291" s="214"/>
      <c r="HJ291" s="214"/>
      <c r="HK291" s="214"/>
      <c r="HL291" s="214"/>
      <c r="HM291" s="214"/>
      <c r="HN291" s="214"/>
      <c r="HO291" s="214"/>
      <c r="HP291" s="214"/>
      <c r="HQ291" s="214"/>
      <c r="HR291" s="214"/>
      <c r="HS291" s="214"/>
      <c r="HT291" s="214"/>
      <c r="HU291" s="214"/>
      <c r="HV291" s="214"/>
      <c r="HW291" s="214"/>
      <c r="HX291" s="214"/>
      <c r="HY291" s="214"/>
      <c r="HZ291" s="214"/>
      <c r="IA291" s="214"/>
      <c r="IB291" s="214"/>
      <c r="IC291" s="214"/>
      <c r="ID291" s="214"/>
      <c r="IE291" s="214"/>
      <c r="IF291" s="214"/>
      <c r="IG291" s="214"/>
      <c r="IH291" s="214"/>
      <c r="II291" s="214"/>
      <c r="IJ291" s="214"/>
      <c r="IK291" s="214"/>
      <c r="IL291" s="214"/>
      <c r="IM291" s="214"/>
      <c r="IN291" s="214"/>
      <c r="IO291" s="214"/>
      <c r="IP291" s="214"/>
      <c r="IQ291" s="214"/>
      <c r="IR291" s="214"/>
    </row>
    <row r="292" spans="1:252" x14ac:dyDescent="0.2">
      <c r="A292" s="119" t="s">
        <v>314</v>
      </c>
      <c r="B292" s="121">
        <f>Aprekini!B252+Aprekini!B261</f>
        <v>35.549999999999997</v>
      </c>
      <c r="C292" s="121">
        <f>Aprekini!C252+Aprekini!C261</f>
        <v>1509.2574750000001</v>
      </c>
      <c r="D292" s="121">
        <f>Aprekini!D252+Aprekini!D261</f>
        <v>1834.919175</v>
      </c>
      <c r="E292" s="121">
        <f>Aprekini!E252+Aprekini!E261</f>
        <v>1834.919175</v>
      </c>
      <c r="F292" s="213">
        <f>Aprekini!F252+Aprekini!F261</f>
        <v>1712.59123</v>
      </c>
      <c r="G292" s="121">
        <f>Aprekini!G252+Aprekini!G261</f>
        <v>1590.2632849999998</v>
      </c>
      <c r="H292" s="121">
        <f>Aprekini!H252+Aprekini!H261</f>
        <v>1467.9353399999998</v>
      </c>
      <c r="I292" s="121">
        <f>Aprekini!I252+Aprekini!I261</f>
        <v>1345.6073949999995</v>
      </c>
      <c r="J292" s="121">
        <f>Aprekini!J252+Aprekini!J261</f>
        <v>1223.2794499999995</v>
      </c>
      <c r="K292" s="121">
        <f>Aprekini!K252+Aprekini!K261</f>
        <v>1100.9515049999995</v>
      </c>
      <c r="L292" s="121">
        <f>Aprekini!L252+Aprekini!L261</f>
        <v>978.62355999999954</v>
      </c>
      <c r="M292" s="121">
        <f>Aprekini!M252+Aprekini!M261</f>
        <v>856.29561499999954</v>
      </c>
      <c r="N292" s="121">
        <f>Aprekini!N252+Aprekini!N261</f>
        <v>733.96766999999954</v>
      </c>
      <c r="O292" s="121">
        <f>Aprekini!O252+Aprekini!O261</f>
        <v>611.63972499999954</v>
      </c>
      <c r="P292" s="121">
        <f>Aprekini!P252+Aprekini!P261</f>
        <v>489.31177999999954</v>
      </c>
      <c r="Q292" s="121">
        <f>Aprekini!Q252+Aprekini!Q261</f>
        <v>366.98383499999954</v>
      </c>
      <c r="R292" s="121">
        <f>Aprekini!R252+Aprekini!R261</f>
        <v>244.65588999999957</v>
      </c>
      <c r="S292" s="121">
        <f>Aprekini!S252+Aprekini!S261</f>
        <v>122.32794499999954</v>
      </c>
      <c r="T292" s="121">
        <f>Aprekini!T252+Aprekini!T261</f>
        <v>-4.6702552936039861E-13</v>
      </c>
      <c r="U292" s="121">
        <f>Aprekini!U252+Aprekini!U261</f>
        <v>-4.6702552936039861E-13</v>
      </c>
      <c r="V292" s="121">
        <f>Aprekini!V252+Aprekini!V261</f>
        <v>-4.6702552936039861E-13</v>
      </c>
      <c r="W292" s="121">
        <f>Aprekini!W252+Aprekini!W261</f>
        <v>-4.6702552936039861E-13</v>
      </c>
      <c r="X292" s="121">
        <f>Aprekini!X252+Aprekini!X261</f>
        <v>-4.6702552936039861E-13</v>
      </c>
      <c r="Y292" s="121">
        <f>Aprekini!Y252+Aprekini!Y261</f>
        <v>-4.6702552936039861E-13</v>
      </c>
      <c r="Z292" s="121">
        <f>Aprekini!Z252+Aprekini!Z261</f>
        <v>-4.6702552936039861E-13</v>
      </c>
      <c r="AA292" s="121">
        <f>Aprekini!AA252+Aprekini!AA261</f>
        <v>-4.6702552936039861E-13</v>
      </c>
      <c r="AB292" s="121">
        <f>Aprekini!AB252+Aprekini!AB261</f>
        <v>-4.6702552936039861E-13</v>
      </c>
      <c r="AC292" s="121">
        <f>Aprekini!AC252+Aprekini!AC261</f>
        <v>-4.6702552936039861E-13</v>
      </c>
      <c r="AD292" s="121">
        <f>Aprekini!AD252+Aprekini!AD261</f>
        <v>-4.6702552936039861E-13</v>
      </c>
      <c r="AE292" s="121">
        <f>Aprekini!AE252+Aprekini!AE261</f>
        <v>-4.6702552936039861E-13</v>
      </c>
      <c r="AF292" s="121">
        <f>Aprekini!AF252+Aprekini!AF261</f>
        <v>-4.6702552936039861E-13</v>
      </c>
      <c r="AG292" s="121">
        <f>Aprekini!AG252+Aprekini!AG261</f>
        <v>-4.6702552936039861E-13</v>
      </c>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row>
    <row r="293" spans="1:252" s="215" customFormat="1" x14ac:dyDescent="0.2">
      <c r="A293" s="212" t="s">
        <v>315</v>
      </c>
      <c r="B293" s="213">
        <f>Aprekini!B79+Aprekini!B85+Aprekini!B91+Aprekini!B19+Aprekini!B20+Aprekini!B21+Aprekini!B22+Aprekini!B24+Aprekini!B25+Aprekini!B26+Aprekini!B27</f>
        <v>5700</v>
      </c>
      <c r="C293" s="213">
        <f>Aprekini!C79+Aprekini!C85+Aprekini!C91+Aprekini!C19+Aprekini!C20+Aprekini!C21+Aprekini!C22+Aprekini!C24+Aprekini!C25+Aprekini!C26+Aprekini!C27</f>
        <v>5700</v>
      </c>
      <c r="D293" s="213">
        <f>Aprekini!D79+Aprekini!D85+Aprekini!D91+Aprekini!D19+Aprekini!D20+Aprekini!D21+Aprekini!D22+Aprekini!D24+Aprekini!D25+Aprekini!D26+Aprekini!D27</f>
        <v>5000</v>
      </c>
      <c r="E293" s="213">
        <f>Aprekini!E79+Aprekini!E85+Aprekini!E91+Aprekini!E19+Aprekini!E20+Aprekini!E21+Aprekini!E22+Aprekini!E24+Aprekini!E25+Aprekini!E26+Aprekini!E27</f>
        <v>15885.1</v>
      </c>
      <c r="F293" s="213">
        <f>Aprekini!F79+Aprekini!F85+Aprekini!F91+Aprekini!F19+Aprekini!F20+Aprekini!F21+Aprekini!F22+Aprekini!F24+Aprekini!F25+Aprekini!F26+Aprekini!F27</f>
        <v>15885.1</v>
      </c>
      <c r="G293" s="213">
        <f>Aprekini!G79+Aprekini!G85+Aprekini!G91+Aprekini!G19+Aprekini!G20+Aprekini!G21+Aprekini!G22+Aprekini!G24+Aprekini!G25+Aprekini!G26+Aprekini!G27</f>
        <v>15185.1</v>
      </c>
      <c r="H293" s="213">
        <f>Aprekini!H79+Aprekini!H85+Aprekini!H91+Aprekini!H19+Aprekini!H20+Aprekini!H21+Aprekini!H22+Aprekini!H24+Aprekini!H25+Aprekini!H26+Aprekini!H27</f>
        <v>14685.1</v>
      </c>
      <c r="I293" s="213">
        <f>Aprekini!I79+Aprekini!I85+Aprekini!I91+Aprekini!I19+Aprekini!I20+Aprekini!I21+Aprekini!I22+Aprekini!I24+Aprekini!I25+Aprekini!I26+Aprekini!I27</f>
        <v>14685.1</v>
      </c>
      <c r="J293" s="213">
        <f>Aprekini!J79+Aprekini!J85+Aprekini!J91+Aprekini!J19+Aprekini!J20+Aprekini!J21+Aprekini!J22+Aprekini!J24+Aprekini!J25+Aprekini!J26+Aprekini!J27</f>
        <v>14685.1</v>
      </c>
      <c r="K293" s="213">
        <f>Aprekini!K79+Aprekini!K85+Aprekini!K91+Aprekini!K19+Aprekini!K20+Aprekini!K21+Aprekini!K22+Aprekini!K24+Aprekini!K25+Aprekini!K26+Aprekini!K27</f>
        <v>13685.1</v>
      </c>
      <c r="L293" s="213">
        <f>Aprekini!L79+Aprekini!L85+Aprekini!L91+Aprekini!L19+Aprekini!L20+Aprekini!L21+Aprekini!L22+Aprekini!L24+Aprekini!L25+Aprekini!L26+Aprekini!L27</f>
        <v>13085.1</v>
      </c>
      <c r="M293" s="213">
        <f>Aprekini!M79+Aprekini!M85+Aprekini!M91+Aprekini!M19+Aprekini!M20+Aprekini!M21+Aprekini!M22+Aprekini!M24+Aprekini!M25+Aprekini!M26+Aprekini!M27</f>
        <v>13085.1</v>
      </c>
      <c r="N293" s="213">
        <f>Aprekini!N79+Aprekini!N85+Aprekini!N91+Aprekini!N19+Aprekini!N20+Aprekini!N21+Aprekini!N22+Aprekini!N24+Aprekini!N25+Aprekini!N26+Aprekini!N27</f>
        <v>11685.1</v>
      </c>
      <c r="O293" s="213">
        <f>Aprekini!O79+Aprekini!O85+Aprekini!O91+Aprekini!O19+Aprekini!O20+Aprekini!O21+Aprekini!O22+Aprekini!O24+Aprekini!O25+Aprekini!O26+Aprekini!O27</f>
        <v>9996</v>
      </c>
      <c r="P293" s="213">
        <f>Aprekini!P79+Aprekini!P85+Aprekini!P91+Aprekini!P19+Aprekini!P20+Aprekini!P21+Aprekini!P22+Aprekini!P24+Aprekini!P25+Aprekini!P26+Aprekini!P27</f>
        <v>9996</v>
      </c>
      <c r="Q293" s="213">
        <f>Aprekini!Q79+Aprekini!Q85+Aprekini!Q91+Aprekini!Q19+Aprekini!Q20+Aprekini!Q21+Aprekini!Q22+Aprekini!Q24+Aprekini!Q25+Aprekini!Q26+Aprekini!Q27</f>
        <v>9996</v>
      </c>
      <c r="R293" s="213">
        <f>Aprekini!R79+Aprekini!R85+Aprekini!R91+Aprekini!R19+Aprekini!R20+Aprekini!R21+Aprekini!R22+Aprekini!R24+Aprekini!R25+Aprekini!R26+Aprekini!R27</f>
        <v>9996</v>
      </c>
      <c r="S293" s="213">
        <f>Aprekini!S79+Aprekini!S85+Aprekini!S91+Aprekini!S19+Aprekini!S20+Aprekini!S21+Aprekini!S22+Aprekini!S24+Aprekini!S25+Aprekini!S26+Aprekini!S27</f>
        <v>9996</v>
      </c>
      <c r="T293" s="213">
        <f>Aprekini!T79+Aprekini!T85+Aprekini!T91+Aprekini!T19+Aprekini!T20+Aprekini!T21+Aprekini!T22+Aprekini!T24+Aprekini!T25+Aprekini!T26+Aprekini!T27</f>
        <v>4196</v>
      </c>
      <c r="U293" s="213">
        <f>Aprekini!U79+Aprekini!U85+Aprekini!U91+Aprekini!U19+Aprekini!U20+Aprekini!U21+Aprekini!U22+Aprekini!U24+Aprekini!U25+Aprekini!U26+Aprekini!U27</f>
        <v>4196</v>
      </c>
      <c r="V293" s="213">
        <f>Aprekini!V79+Aprekini!V85+Aprekini!V91+Aprekini!V19+Aprekini!V20+Aprekini!V21+Aprekini!V22+Aprekini!V24+Aprekini!V25+Aprekini!V26+Aprekini!V27</f>
        <v>4196</v>
      </c>
      <c r="W293" s="213">
        <f>Aprekini!W79+Aprekini!W85+Aprekini!W91+Aprekini!W19+Aprekini!W20+Aprekini!W21+Aprekini!W22+Aprekini!W24+Aprekini!W25+Aprekini!W26+Aprekini!W27</f>
        <v>4196</v>
      </c>
      <c r="X293" s="213">
        <f>Aprekini!X79+Aprekini!X85+Aprekini!X91+Aprekini!X19+Aprekini!X20+Aprekini!X21+Aprekini!X22+Aprekini!X24+Aprekini!X25+Aprekini!X26+Aprekini!X27</f>
        <v>4196</v>
      </c>
      <c r="Y293" s="213">
        <f>Aprekini!Y79+Aprekini!Y85+Aprekini!Y91+Aprekini!Y19+Aprekini!Y20+Aprekini!Y21+Aprekini!Y22+Aprekini!Y24+Aprekini!Y25+Aprekini!Y26+Aprekini!Y27</f>
        <v>4196</v>
      </c>
      <c r="Z293" s="213">
        <f>Aprekini!Z79+Aprekini!Z85+Aprekini!Z91+Aprekini!Z19+Aprekini!Z20+Aprekini!Z21+Aprekini!Z22+Aprekini!Z24+Aprekini!Z25+Aprekini!Z26+Aprekini!Z27</f>
        <v>4196</v>
      </c>
      <c r="AA293" s="213">
        <f>Aprekini!AA79+Aprekini!AA85+Aprekini!AA91+Aprekini!AA19+Aprekini!AA20+Aprekini!AA21+Aprekini!AA22+Aprekini!AA24+Aprekini!AA25+Aprekini!AA26+Aprekini!AA27</f>
        <v>4196</v>
      </c>
      <c r="AB293" s="213">
        <f>Aprekini!AB79+Aprekini!AB85+Aprekini!AB91+Aprekini!AB19+Aprekini!AB20+Aprekini!AB21+Aprekini!AB22+Aprekini!AB24+Aprekini!AB25+Aprekini!AB26+Aprekini!AB27</f>
        <v>4196</v>
      </c>
      <c r="AC293" s="213">
        <f>Aprekini!AC79+Aprekini!AC85+Aprekini!AC91+Aprekini!AC19+Aprekini!AC20+Aprekini!AC21+Aprekini!AC22+Aprekini!AC24+Aprekini!AC25+Aprekini!AC26+Aprekini!AC27</f>
        <v>4196</v>
      </c>
      <c r="AD293" s="213">
        <f>Aprekini!AD79+Aprekini!AD85+Aprekini!AD91+Aprekini!AD19+Aprekini!AD20+Aprekini!AD21+Aprekini!AD22+Aprekini!AD24+Aprekini!AD25+Aprekini!AD26+Aprekini!AD27</f>
        <v>4196</v>
      </c>
      <c r="AE293" s="213">
        <f>Aprekini!AE79+Aprekini!AE85+Aprekini!AE91+Aprekini!AE19+Aprekini!AE20+Aprekini!AE21+Aprekini!AE22+Aprekini!AE24+Aprekini!AE25+Aprekini!AE26+Aprekini!AE27</f>
        <v>4196</v>
      </c>
      <c r="AF293" s="213">
        <f>Aprekini!AF79+Aprekini!AF85+Aprekini!AF91+Aprekini!AF19+Aprekini!AF20+Aprekini!AF21+Aprekini!AF22+Aprekini!AF24+Aprekini!AF25+Aprekini!AF26+Aprekini!AF27</f>
        <v>4196</v>
      </c>
      <c r="AG293" s="213">
        <f>Aprekini!AG79+Aprekini!AG85+Aprekini!AG91+Aprekini!AG19+Aprekini!AG20+Aprekini!AG21+Aprekini!AG22+Aprekini!AG24+Aprekini!AG25+Aprekini!AG26+Aprekini!AG27</f>
        <v>4196</v>
      </c>
      <c r="AH293" s="214"/>
      <c r="AI293" s="214"/>
      <c r="AJ293" s="214"/>
      <c r="AK293" s="214"/>
      <c r="AL293" s="214"/>
      <c r="AM293" s="214"/>
      <c r="AN293" s="214"/>
      <c r="AO293" s="214"/>
      <c r="AP293" s="214"/>
      <c r="AQ293" s="214"/>
      <c r="AR293" s="214"/>
      <c r="AS293" s="214"/>
      <c r="AT293" s="214"/>
      <c r="AU293" s="214"/>
      <c r="AV293" s="214"/>
      <c r="AW293" s="214"/>
      <c r="AX293" s="214"/>
      <c r="AY293" s="214"/>
      <c r="AZ293" s="214"/>
      <c r="BA293" s="214"/>
      <c r="BB293" s="214"/>
      <c r="BC293" s="214"/>
      <c r="BD293" s="214"/>
      <c r="BE293" s="214"/>
      <c r="BF293" s="214"/>
      <c r="BG293" s="214"/>
      <c r="BH293" s="214"/>
      <c r="BI293" s="214"/>
      <c r="BJ293" s="214"/>
      <c r="BK293" s="214"/>
      <c r="BL293" s="214"/>
      <c r="BM293" s="214"/>
      <c r="BN293" s="214"/>
      <c r="BO293" s="214"/>
      <c r="BP293" s="214"/>
      <c r="BQ293" s="214"/>
      <c r="BR293" s="214"/>
      <c r="BS293" s="214"/>
      <c r="BT293" s="214"/>
      <c r="BU293" s="214"/>
      <c r="BV293" s="214"/>
      <c r="BW293" s="214"/>
      <c r="BX293" s="214"/>
      <c r="BY293" s="214"/>
      <c r="BZ293" s="214"/>
      <c r="CA293" s="214"/>
      <c r="CB293" s="214"/>
      <c r="CC293" s="214"/>
      <c r="CD293" s="214"/>
      <c r="CE293" s="214"/>
      <c r="CF293" s="214"/>
      <c r="CG293" s="214"/>
      <c r="CH293" s="214"/>
      <c r="CI293" s="214"/>
      <c r="CJ293" s="214"/>
      <c r="CK293" s="214"/>
      <c r="CL293" s="214"/>
      <c r="CM293" s="214"/>
      <c r="CN293" s="214"/>
      <c r="CO293" s="214"/>
      <c r="CP293" s="214"/>
      <c r="CQ293" s="214"/>
      <c r="CR293" s="214"/>
      <c r="CS293" s="214"/>
      <c r="CT293" s="214"/>
      <c r="CU293" s="214"/>
      <c r="CV293" s="214"/>
      <c r="CW293" s="214"/>
      <c r="CX293" s="214"/>
      <c r="CY293" s="214"/>
      <c r="CZ293" s="214"/>
      <c r="DA293" s="214"/>
      <c r="DB293" s="214"/>
      <c r="DC293" s="214"/>
      <c r="DD293" s="214"/>
      <c r="DE293" s="214"/>
      <c r="DF293" s="214"/>
      <c r="DG293" s="214"/>
      <c r="DH293" s="214"/>
      <c r="DI293" s="214"/>
      <c r="DJ293" s="214"/>
      <c r="DK293" s="214"/>
      <c r="DL293" s="214"/>
      <c r="DM293" s="214"/>
      <c r="DN293" s="214"/>
      <c r="DO293" s="214"/>
      <c r="DP293" s="214"/>
      <c r="DQ293" s="214"/>
      <c r="DR293" s="214"/>
      <c r="DS293" s="214"/>
      <c r="DT293" s="214"/>
      <c r="DU293" s="214"/>
      <c r="DV293" s="214"/>
      <c r="DW293" s="214"/>
      <c r="DX293" s="214"/>
      <c r="DY293" s="214"/>
      <c r="DZ293" s="214"/>
      <c r="EA293" s="214"/>
      <c r="EB293" s="214"/>
      <c r="EC293" s="214"/>
      <c r="ED293" s="214"/>
      <c r="EE293" s="214"/>
      <c r="EF293" s="214"/>
      <c r="EG293" s="214"/>
      <c r="EH293" s="214"/>
      <c r="EI293" s="214"/>
      <c r="EJ293" s="214"/>
      <c r="EK293" s="214"/>
      <c r="EL293" s="214"/>
      <c r="EM293" s="214"/>
      <c r="EN293" s="214"/>
      <c r="EO293" s="214"/>
      <c r="EP293" s="214"/>
      <c r="EQ293" s="214"/>
      <c r="ER293" s="214"/>
      <c r="ES293" s="214"/>
      <c r="ET293" s="214"/>
      <c r="EU293" s="214"/>
      <c r="EV293" s="214"/>
      <c r="EW293" s="214"/>
      <c r="EX293" s="214"/>
      <c r="EY293" s="214"/>
      <c r="EZ293" s="214"/>
      <c r="FA293" s="214"/>
      <c r="FB293" s="214"/>
      <c r="FC293" s="214"/>
      <c r="FD293" s="214"/>
      <c r="FE293" s="214"/>
      <c r="FF293" s="214"/>
      <c r="FG293" s="214"/>
      <c r="FH293" s="214"/>
      <c r="FI293" s="214"/>
      <c r="FJ293" s="214"/>
      <c r="FK293" s="214"/>
      <c r="FL293" s="214"/>
      <c r="FM293" s="214"/>
      <c r="FN293" s="214"/>
      <c r="FO293" s="214"/>
      <c r="FP293" s="214"/>
      <c r="FQ293" s="214"/>
      <c r="FR293" s="214"/>
      <c r="FS293" s="214"/>
      <c r="FT293" s="214"/>
      <c r="FU293" s="214"/>
      <c r="FV293" s="214"/>
      <c r="FW293" s="214"/>
      <c r="FX293" s="214"/>
      <c r="FY293" s="214"/>
      <c r="FZ293" s="214"/>
      <c r="GA293" s="214"/>
      <c r="GB293" s="214"/>
      <c r="GC293" s="214"/>
      <c r="GD293" s="214"/>
      <c r="GE293" s="214"/>
      <c r="GF293" s="214"/>
      <c r="GG293" s="214"/>
      <c r="GH293" s="214"/>
      <c r="GI293" s="214"/>
      <c r="GJ293" s="214"/>
      <c r="GK293" s="214"/>
      <c r="GL293" s="214"/>
      <c r="GM293" s="214"/>
      <c r="GN293" s="214"/>
      <c r="GO293" s="214"/>
      <c r="GP293" s="214"/>
      <c r="GQ293" s="214"/>
      <c r="GR293" s="214"/>
      <c r="GS293" s="214"/>
      <c r="GT293" s="214"/>
      <c r="GU293" s="214"/>
      <c r="GV293" s="214"/>
      <c r="GW293" s="214"/>
      <c r="GX293" s="214"/>
      <c r="GY293" s="214"/>
      <c r="GZ293" s="214"/>
      <c r="HA293" s="214"/>
      <c r="HB293" s="214"/>
      <c r="HC293" s="214"/>
      <c r="HD293" s="214"/>
      <c r="HE293" s="214"/>
      <c r="HF293" s="214"/>
      <c r="HG293" s="214"/>
      <c r="HH293" s="214"/>
      <c r="HI293" s="214"/>
      <c r="HJ293" s="214"/>
      <c r="HK293" s="214"/>
      <c r="HL293" s="214"/>
      <c r="HM293" s="214"/>
      <c r="HN293" s="214"/>
      <c r="HO293" s="214"/>
      <c r="HP293" s="214"/>
      <c r="HQ293" s="214"/>
      <c r="HR293" s="214"/>
      <c r="HS293" s="214"/>
      <c r="HT293" s="214"/>
      <c r="HU293" s="214"/>
      <c r="HV293" s="214"/>
      <c r="HW293" s="214"/>
      <c r="HX293" s="214"/>
      <c r="HY293" s="214"/>
      <c r="HZ293" s="214"/>
      <c r="IA293" s="214"/>
      <c r="IB293" s="214"/>
      <c r="IC293" s="214"/>
      <c r="ID293" s="214"/>
      <c r="IE293" s="214"/>
      <c r="IF293" s="214"/>
      <c r="IG293" s="214"/>
      <c r="IH293" s="214"/>
      <c r="II293" s="214"/>
      <c r="IJ293" s="214"/>
      <c r="IK293" s="214"/>
      <c r="IL293" s="214"/>
      <c r="IM293" s="214"/>
      <c r="IN293" s="214"/>
      <c r="IO293" s="214"/>
      <c r="IP293" s="214"/>
      <c r="IQ293" s="214"/>
      <c r="IR293" s="214"/>
    </row>
    <row r="294" spans="1:252" x14ac:dyDescent="0.2">
      <c r="A294" s="122" t="s">
        <v>316</v>
      </c>
      <c r="B294" s="99">
        <f t="shared" ref="B294:AG294" si="103">B291-B292-B293</f>
        <v>-2335.4150000000054</v>
      </c>
      <c r="C294" s="99">
        <f t="shared" si="103"/>
        <v>19.084574999998949</v>
      </c>
      <c r="D294" s="99">
        <f t="shared" si="103"/>
        <v>2.8669250000011743</v>
      </c>
      <c r="E294" s="99">
        <f t="shared" si="103"/>
        <v>823.10632500000247</v>
      </c>
      <c r="F294" s="337">
        <f t="shared" si="103"/>
        <v>795.73646999999437</v>
      </c>
      <c r="G294" s="99">
        <f t="shared" si="103"/>
        <v>1395.6571150000145</v>
      </c>
      <c r="H294" s="99">
        <f t="shared" si="103"/>
        <v>1769.4271100000024</v>
      </c>
      <c r="I294" s="99">
        <f t="shared" si="103"/>
        <v>1763.9096050000062</v>
      </c>
      <c r="J294" s="99">
        <f t="shared" si="103"/>
        <v>1758.3921000000064</v>
      </c>
      <c r="K294" s="99">
        <f t="shared" si="103"/>
        <v>2752.8745949999957</v>
      </c>
      <c r="L294" s="99">
        <f t="shared" si="103"/>
        <v>3911.3390900000068</v>
      </c>
      <c r="M294" s="99">
        <f t="shared" si="103"/>
        <v>3905.8215849999997</v>
      </c>
      <c r="N294" s="99">
        <f t="shared" si="103"/>
        <v>5139.3540800000028</v>
      </c>
      <c r="O294" s="99">
        <f t="shared" si="103"/>
        <v>5604.4745749999875</v>
      </c>
      <c r="P294" s="99">
        <f t="shared" si="103"/>
        <v>5352.9540700000107</v>
      </c>
      <c r="Q294" s="99">
        <f t="shared" si="103"/>
        <v>5342.858564999995</v>
      </c>
      <c r="R294" s="99">
        <f t="shared" si="103"/>
        <v>5333.0915600000098</v>
      </c>
      <c r="S294" s="99">
        <f t="shared" si="103"/>
        <v>5041.3335550000029</v>
      </c>
      <c r="T294" s="99">
        <f t="shared" si="103"/>
        <v>5260.0660500000013</v>
      </c>
      <c r="U294" s="99">
        <f t="shared" si="103"/>
        <v>5088.3905999999988</v>
      </c>
      <c r="V294" s="99">
        <f t="shared" si="103"/>
        <v>5076.3511500000022</v>
      </c>
      <c r="W294" s="99">
        <f t="shared" si="103"/>
        <v>5104.549199999994</v>
      </c>
      <c r="X294" s="99">
        <f t="shared" si="103"/>
        <v>5066.3591000000015</v>
      </c>
      <c r="Y294" s="99">
        <f t="shared" si="103"/>
        <v>5068.0779999999941</v>
      </c>
      <c r="Z294" s="99">
        <f t="shared" si="103"/>
        <v>5069.7969000000085</v>
      </c>
      <c r="AA294" s="99">
        <f t="shared" si="103"/>
        <v>5071.5157999999938</v>
      </c>
      <c r="AB294" s="99">
        <f t="shared" si="103"/>
        <v>5113.4722000000038</v>
      </c>
      <c r="AC294" s="99">
        <f t="shared" si="103"/>
        <v>5075.2820999999967</v>
      </c>
      <c r="AD294" s="99">
        <f t="shared" si="103"/>
        <v>5077.0009999999966</v>
      </c>
      <c r="AE294" s="99">
        <f t="shared" si="103"/>
        <v>5078.7198999999891</v>
      </c>
      <c r="AF294" s="99">
        <f t="shared" si="103"/>
        <v>5077.4388000000035</v>
      </c>
      <c r="AG294" s="99">
        <f t="shared" si="103"/>
        <v>5074.908199999998</v>
      </c>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row>
    <row r="297" spans="1:252" s="163" customFormat="1" ht="18.75" x14ac:dyDescent="0.2">
      <c r="A297" s="468" t="s">
        <v>390</v>
      </c>
      <c r="B297" s="469"/>
      <c r="C297" s="469"/>
      <c r="D297" s="469"/>
      <c r="E297" s="469"/>
      <c r="F297" s="320"/>
      <c r="G297" s="469"/>
      <c r="H297" s="469"/>
      <c r="I297" s="469"/>
      <c r="J297" s="469"/>
      <c r="K297" s="469"/>
      <c r="L297" s="469"/>
      <c r="M297" s="469"/>
      <c r="N297" s="469"/>
      <c r="O297" s="469"/>
      <c r="P297" s="469"/>
      <c r="Q297" s="469"/>
      <c r="R297" s="469"/>
      <c r="S297" s="469"/>
      <c r="T297" s="469"/>
      <c r="U297" s="469"/>
      <c r="V297" s="469"/>
      <c r="W297" s="469"/>
      <c r="X297" s="469"/>
      <c r="Y297" s="469"/>
      <c r="Z297" s="469"/>
      <c r="AA297" s="469"/>
      <c r="AB297" s="469"/>
      <c r="AC297" s="469"/>
      <c r="AD297" s="469"/>
      <c r="AE297" s="469"/>
      <c r="AF297" s="469"/>
      <c r="AG297" s="469"/>
    </row>
    <row r="298" spans="1:252" s="163" customFormat="1" x14ac:dyDescent="0.2">
      <c r="A298" s="587"/>
      <c r="B298" s="469"/>
      <c r="C298" s="469"/>
      <c r="D298" s="469"/>
      <c r="E298" s="469"/>
      <c r="F298" s="320"/>
      <c r="G298" s="469"/>
      <c r="H298" s="469"/>
      <c r="I298" s="469"/>
      <c r="J298" s="469"/>
      <c r="K298" s="469"/>
      <c r="L298" s="469"/>
      <c r="M298" s="469"/>
      <c r="N298" s="469"/>
      <c r="O298" s="469"/>
      <c r="P298" s="469"/>
      <c r="Q298" s="469" t="s">
        <v>25</v>
      </c>
      <c r="R298" s="469"/>
      <c r="S298" s="469"/>
      <c r="T298" s="469"/>
      <c r="U298" s="469"/>
      <c r="V298" s="469"/>
      <c r="W298" s="469"/>
      <c r="X298" s="469"/>
      <c r="Y298" s="469"/>
      <c r="Z298" s="469"/>
      <c r="AA298" s="469"/>
      <c r="AB298" s="469"/>
      <c r="AC298" s="469"/>
      <c r="AD298" s="469"/>
      <c r="AE298" s="469"/>
      <c r="AF298" s="469"/>
      <c r="AG298" s="469"/>
    </row>
    <row r="299" spans="1:252" s="163" customFormat="1" x14ac:dyDescent="0.2">
      <c r="A299" s="587"/>
      <c r="B299" s="588">
        <f>Aprekini!B5</f>
        <v>2012</v>
      </c>
      <c r="C299" s="588">
        <f t="shared" ref="C299:AG299" si="104">B299+1</f>
        <v>2013</v>
      </c>
      <c r="D299" s="588">
        <f t="shared" si="104"/>
        <v>2014</v>
      </c>
      <c r="E299" s="588">
        <f t="shared" si="104"/>
        <v>2015</v>
      </c>
      <c r="F299" s="339">
        <f t="shared" si="104"/>
        <v>2016</v>
      </c>
      <c r="G299" s="588">
        <f t="shared" si="104"/>
        <v>2017</v>
      </c>
      <c r="H299" s="588">
        <f t="shared" si="104"/>
        <v>2018</v>
      </c>
      <c r="I299" s="588">
        <f t="shared" si="104"/>
        <v>2019</v>
      </c>
      <c r="J299" s="588">
        <f t="shared" si="104"/>
        <v>2020</v>
      </c>
      <c r="K299" s="588">
        <f t="shared" si="104"/>
        <v>2021</v>
      </c>
      <c r="L299" s="588">
        <f t="shared" si="104"/>
        <v>2022</v>
      </c>
      <c r="M299" s="588">
        <f t="shared" si="104"/>
        <v>2023</v>
      </c>
      <c r="N299" s="588">
        <f t="shared" si="104"/>
        <v>2024</v>
      </c>
      <c r="O299" s="588">
        <f t="shared" si="104"/>
        <v>2025</v>
      </c>
      <c r="P299" s="588">
        <f t="shared" si="104"/>
        <v>2026</v>
      </c>
      <c r="Q299" s="588">
        <f t="shared" si="104"/>
        <v>2027</v>
      </c>
      <c r="R299" s="588">
        <f t="shared" si="104"/>
        <v>2028</v>
      </c>
      <c r="S299" s="588">
        <f t="shared" si="104"/>
        <v>2029</v>
      </c>
      <c r="T299" s="588">
        <f t="shared" si="104"/>
        <v>2030</v>
      </c>
      <c r="U299" s="589">
        <f t="shared" si="104"/>
        <v>2031</v>
      </c>
      <c r="V299" s="589">
        <f t="shared" si="104"/>
        <v>2032</v>
      </c>
      <c r="W299" s="589">
        <f t="shared" si="104"/>
        <v>2033</v>
      </c>
      <c r="X299" s="589">
        <f t="shared" si="104"/>
        <v>2034</v>
      </c>
      <c r="Y299" s="589">
        <f t="shared" si="104"/>
        <v>2035</v>
      </c>
      <c r="Z299" s="589">
        <f t="shared" si="104"/>
        <v>2036</v>
      </c>
      <c r="AA299" s="589">
        <f t="shared" si="104"/>
        <v>2037</v>
      </c>
      <c r="AB299" s="589">
        <f t="shared" si="104"/>
        <v>2038</v>
      </c>
      <c r="AC299" s="589">
        <f t="shared" si="104"/>
        <v>2039</v>
      </c>
      <c r="AD299" s="589">
        <f t="shared" si="104"/>
        <v>2040</v>
      </c>
      <c r="AE299" s="589">
        <f t="shared" si="104"/>
        <v>2041</v>
      </c>
      <c r="AF299" s="589">
        <f t="shared" si="104"/>
        <v>2042</v>
      </c>
      <c r="AG299" s="589">
        <f t="shared" si="104"/>
        <v>2043</v>
      </c>
    </row>
    <row r="300" spans="1:252" s="163" customFormat="1" x14ac:dyDescent="0.2">
      <c r="A300" s="590" t="s">
        <v>317</v>
      </c>
      <c r="B300" s="591"/>
      <c r="C300" s="591"/>
      <c r="D300" s="591"/>
      <c r="E300" s="591"/>
      <c r="F300" s="656"/>
      <c r="G300" s="591"/>
      <c r="H300" s="591"/>
      <c r="I300" s="591"/>
      <c r="J300" s="591"/>
      <c r="K300" s="591"/>
      <c r="L300" s="591"/>
      <c r="M300" s="591"/>
      <c r="N300" s="591"/>
      <c r="O300" s="591"/>
      <c r="P300" s="591"/>
      <c r="Q300" s="591"/>
      <c r="R300" s="591"/>
      <c r="S300" s="591"/>
      <c r="T300" s="591"/>
      <c r="U300" s="591"/>
      <c r="V300" s="591"/>
      <c r="W300" s="591"/>
      <c r="X300" s="591"/>
      <c r="Y300" s="591"/>
      <c r="Z300" s="591"/>
      <c r="AA300" s="591"/>
      <c r="AB300" s="591"/>
      <c r="AC300" s="591"/>
      <c r="AD300" s="591"/>
      <c r="AE300" s="591"/>
      <c r="AF300" s="591"/>
      <c r="AG300" s="591"/>
    </row>
    <row r="301" spans="1:252" s="163" customFormat="1" x14ac:dyDescent="0.2">
      <c r="A301" s="592" t="s">
        <v>318</v>
      </c>
      <c r="B301" s="123">
        <f t="shared" ref="B301:AG301" si="105">SUM(B302:B304)</f>
        <v>46400</v>
      </c>
      <c r="C301" s="123">
        <f t="shared" si="105"/>
        <v>289427</v>
      </c>
      <c r="D301" s="123">
        <f t="shared" si="105"/>
        <v>339391</v>
      </c>
      <c r="E301" s="123">
        <f t="shared" si="105"/>
        <v>323506</v>
      </c>
      <c r="F301" s="337">
        <f t="shared" si="105"/>
        <v>307621</v>
      </c>
      <c r="G301" s="123">
        <f t="shared" si="105"/>
        <v>292436</v>
      </c>
      <c r="H301" s="123">
        <f t="shared" si="105"/>
        <v>277751</v>
      </c>
      <c r="I301" s="123">
        <f t="shared" si="105"/>
        <v>263066</v>
      </c>
      <c r="J301" s="123">
        <f t="shared" si="105"/>
        <v>248380</v>
      </c>
      <c r="K301" s="123">
        <f t="shared" si="105"/>
        <v>234695</v>
      </c>
      <c r="L301" s="123">
        <f t="shared" si="105"/>
        <v>221610</v>
      </c>
      <c r="M301" s="123">
        <f t="shared" si="105"/>
        <v>208525</v>
      </c>
      <c r="N301" s="123">
        <f t="shared" si="105"/>
        <v>196840</v>
      </c>
      <c r="O301" s="123">
        <f t="shared" si="105"/>
        <v>186844</v>
      </c>
      <c r="P301" s="123">
        <f t="shared" si="105"/>
        <v>176848</v>
      </c>
      <c r="Q301" s="123">
        <f t="shared" si="105"/>
        <v>166852</v>
      </c>
      <c r="R301" s="123">
        <f t="shared" si="105"/>
        <v>156856</v>
      </c>
      <c r="S301" s="123">
        <f t="shared" si="105"/>
        <v>146860</v>
      </c>
      <c r="T301" s="123">
        <f t="shared" si="105"/>
        <v>142664</v>
      </c>
      <c r="U301" s="123">
        <f t="shared" si="105"/>
        <v>138468</v>
      </c>
      <c r="V301" s="123">
        <f t="shared" si="105"/>
        <v>134272</v>
      </c>
      <c r="W301" s="123">
        <f t="shared" si="105"/>
        <v>130076</v>
      </c>
      <c r="X301" s="123">
        <f t="shared" si="105"/>
        <v>125880</v>
      </c>
      <c r="Y301" s="123">
        <f t="shared" si="105"/>
        <v>121684</v>
      </c>
      <c r="Z301" s="123">
        <f t="shared" si="105"/>
        <v>117488</v>
      </c>
      <c r="AA301" s="123">
        <f t="shared" si="105"/>
        <v>113292</v>
      </c>
      <c r="AB301" s="123">
        <f t="shared" si="105"/>
        <v>109096</v>
      </c>
      <c r="AC301" s="123">
        <f t="shared" si="105"/>
        <v>104900</v>
      </c>
      <c r="AD301" s="123">
        <f t="shared" si="105"/>
        <v>100704</v>
      </c>
      <c r="AE301" s="123">
        <f t="shared" si="105"/>
        <v>96508</v>
      </c>
      <c r="AF301" s="123">
        <f t="shared" si="105"/>
        <v>92312</v>
      </c>
      <c r="AG301" s="123">
        <f t="shared" si="105"/>
        <v>88116</v>
      </c>
    </row>
    <row r="302" spans="1:252" s="163" customFormat="1" x14ac:dyDescent="0.2">
      <c r="A302" s="581" t="s">
        <v>319</v>
      </c>
      <c r="B302" s="160">
        <f>Aprekini!B81+Aprekini!B8+Aprekini!B13</f>
        <v>33600</v>
      </c>
      <c r="C302" s="160">
        <f>Aprekini!C81+Aprekini!C8+Aprekini!C13</f>
        <v>203600</v>
      </c>
      <c r="D302" s="160">
        <f>Aprekini!D81+Aprekini!D8+Aprekini!D13</f>
        <v>236600</v>
      </c>
      <c r="E302" s="160">
        <f>Aprekini!E81+Aprekini!E8+Aprekini!E13</f>
        <v>229004</v>
      </c>
      <c r="F302" s="213">
        <f>Aprekini!F81+Aprekini!F8+Aprekini!F13</f>
        <v>221408</v>
      </c>
      <c r="G302" s="160">
        <f>Aprekini!G81+Aprekini!G8+Aprekini!G13</f>
        <v>213812</v>
      </c>
      <c r="H302" s="160">
        <f>Aprekini!H81+Aprekini!H8+Aprekini!H13</f>
        <v>206216</v>
      </c>
      <c r="I302" s="160">
        <f>Aprekini!I81+Aprekini!I8+Aprekini!I13</f>
        <v>198620</v>
      </c>
      <c r="J302" s="160">
        <f>Aprekini!J81+Aprekini!J8+Aprekini!J13</f>
        <v>191024</v>
      </c>
      <c r="K302" s="160">
        <f>Aprekini!K81+Aprekini!K8+Aprekini!K13</f>
        <v>184428</v>
      </c>
      <c r="L302" s="160">
        <f>Aprekini!L81+Aprekini!L8+Aprekini!L13</f>
        <v>178432</v>
      </c>
      <c r="M302" s="160">
        <f>Aprekini!M81+Aprekini!M8+Aprekini!M13</f>
        <v>172436</v>
      </c>
      <c r="N302" s="160">
        <f>Aprekini!N81+Aprekini!N8+Aprekini!N13</f>
        <v>167840</v>
      </c>
      <c r="O302" s="160">
        <f>Aprekini!O81+Aprekini!O8+Aprekini!O13</f>
        <v>163644</v>
      </c>
      <c r="P302" s="160">
        <f>Aprekini!P81+Aprekini!P8+Aprekini!P13</f>
        <v>159448</v>
      </c>
      <c r="Q302" s="160">
        <f>Aprekini!Q81+Aprekini!Q8+Aprekini!Q13</f>
        <v>155252</v>
      </c>
      <c r="R302" s="160">
        <f>Aprekini!R81+Aprekini!R8+Aprekini!R13</f>
        <v>151056</v>
      </c>
      <c r="S302" s="160">
        <f>Aprekini!S81+Aprekini!S8+Aprekini!S13</f>
        <v>146860</v>
      </c>
      <c r="T302" s="160">
        <f>Aprekini!T81+Aprekini!T8+Aprekini!T13</f>
        <v>142664</v>
      </c>
      <c r="U302" s="160">
        <f>Aprekini!U81+Aprekini!U8+Aprekini!U13</f>
        <v>138468</v>
      </c>
      <c r="V302" s="160">
        <f>Aprekini!V81+Aprekini!V8+Aprekini!V13</f>
        <v>134272</v>
      </c>
      <c r="W302" s="160">
        <f>Aprekini!W81+Aprekini!W8+Aprekini!W13</f>
        <v>130076</v>
      </c>
      <c r="X302" s="160">
        <f>Aprekini!X81+Aprekini!X8+Aprekini!X13</f>
        <v>125880</v>
      </c>
      <c r="Y302" s="160">
        <f>Aprekini!Y81+Aprekini!Y8+Aprekini!Y13</f>
        <v>121684</v>
      </c>
      <c r="Z302" s="160">
        <f>Aprekini!Z81+Aprekini!Z8+Aprekini!Z13</f>
        <v>117488</v>
      </c>
      <c r="AA302" s="160">
        <f>Aprekini!AA81+Aprekini!AA8+Aprekini!AA13</f>
        <v>113292</v>
      </c>
      <c r="AB302" s="160">
        <f>Aprekini!AB81+Aprekini!AB8+Aprekini!AB13</f>
        <v>109096</v>
      </c>
      <c r="AC302" s="160">
        <f>Aprekini!AC81+Aprekini!AC8+Aprekini!AC13</f>
        <v>104900</v>
      </c>
      <c r="AD302" s="160">
        <f>Aprekini!AD81+Aprekini!AD8+Aprekini!AD13</f>
        <v>100704</v>
      </c>
      <c r="AE302" s="160">
        <f>Aprekini!AE81+Aprekini!AE8+Aprekini!AE13</f>
        <v>96508</v>
      </c>
      <c r="AF302" s="160">
        <f>Aprekini!AF81+Aprekini!AF8+Aprekini!AF13</f>
        <v>92312</v>
      </c>
      <c r="AG302" s="160">
        <f>Aprekini!AG81+Aprekini!AG8+Aprekini!AG13</f>
        <v>88116</v>
      </c>
    </row>
    <row r="303" spans="1:252" s="163" customFormat="1" x14ac:dyDescent="0.2">
      <c r="A303" s="581" t="s">
        <v>320</v>
      </c>
      <c r="B303" s="160">
        <f>Aprekini!B87+Aprekini!B9+Aprekini!B14</f>
        <v>6800</v>
      </c>
      <c r="C303" s="160">
        <f>Aprekini!C87+Aprekini!C9+Aprekini!C14</f>
        <v>75900</v>
      </c>
      <c r="D303" s="160">
        <f>Aprekini!D87+Aprekini!D9+Aprekini!D14</f>
        <v>89900</v>
      </c>
      <c r="E303" s="160">
        <f>Aprekini!E87+Aprekini!E9+Aprekini!E14</f>
        <v>82900</v>
      </c>
      <c r="F303" s="213">
        <f>Aprekini!F87+Aprekini!F9+Aprekini!F14</f>
        <v>75900</v>
      </c>
      <c r="G303" s="160">
        <f>Aprekini!G87+Aprekini!G9+Aprekini!G14</f>
        <v>69600</v>
      </c>
      <c r="H303" s="160">
        <f>Aprekini!H87+Aprekini!H9+Aprekini!H14</f>
        <v>63800</v>
      </c>
      <c r="I303" s="160">
        <f>Aprekini!I87+Aprekini!I9+Aprekini!I14</f>
        <v>58000</v>
      </c>
      <c r="J303" s="160">
        <f>Aprekini!J87+Aprekini!J9+Aprekini!J14</f>
        <v>52200</v>
      </c>
      <c r="K303" s="160">
        <f>Aprekini!K87+Aprekini!K9+Aprekini!K14</f>
        <v>46400</v>
      </c>
      <c r="L303" s="160">
        <f>Aprekini!L87+Aprekini!L9+Aprekini!L14</f>
        <v>40600</v>
      </c>
      <c r="M303" s="160">
        <f>Aprekini!M87+Aprekini!M9+Aprekini!M14</f>
        <v>34800</v>
      </c>
      <c r="N303" s="160">
        <f>Aprekini!N87+Aprekini!N9+Aprekini!N14</f>
        <v>29000</v>
      </c>
      <c r="O303" s="160">
        <f>Aprekini!O87+Aprekini!O9+Aprekini!O14</f>
        <v>23200</v>
      </c>
      <c r="P303" s="160">
        <f>Aprekini!P87+Aprekini!P9+Aprekini!P14</f>
        <v>17400</v>
      </c>
      <c r="Q303" s="160">
        <f>Aprekini!Q87+Aprekini!Q9+Aprekini!Q14</f>
        <v>11600</v>
      </c>
      <c r="R303" s="160">
        <f>Aprekini!R87+Aprekini!R9+Aprekini!R14</f>
        <v>5800</v>
      </c>
      <c r="S303" s="160">
        <f>Aprekini!S87+Aprekini!S9+Aprekini!S14</f>
        <v>0</v>
      </c>
      <c r="T303" s="160">
        <f>Aprekini!T87+Aprekini!T9+Aprekini!T14</f>
        <v>0</v>
      </c>
      <c r="U303" s="160">
        <f>Aprekini!U87+Aprekini!U9+Aprekini!U14</f>
        <v>0</v>
      </c>
      <c r="V303" s="160">
        <f>Aprekini!V87+Aprekini!V9+Aprekini!V14</f>
        <v>0</v>
      </c>
      <c r="W303" s="160">
        <f>Aprekini!W87+Aprekini!W9+Aprekini!W14</f>
        <v>0</v>
      </c>
      <c r="X303" s="160">
        <f>Aprekini!X87+Aprekini!X9+Aprekini!X14</f>
        <v>0</v>
      </c>
      <c r="Y303" s="160">
        <f>Aprekini!Y87+Aprekini!Y9+Aprekini!Y14</f>
        <v>0</v>
      </c>
      <c r="Z303" s="160">
        <f>Aprekini!Z87+Aprekini!Z9+Aprekini!Z14</f>
        <v>0</v>
      </c>
      <c r="AA303" s="160">
        <f>Aprekini!AA87+Aprekini!AA9+Aprekini!AA14</f>
        <v>0</v>
      </c>
      <c r="AB303" s="160">
        <f>Aprekini!AB87+Aprekini!AB9+Aprekini!AB14</f>
        <v>0</v>
      </c>
      <c r="AC303" s="160">
        <f>Aprekini!AC87+Aprekini!AC9+Aprekini!AC14</f>
        <v>0</v>
      </c>
      <c r="AD303" s="160">
        <f>Aprekini!AD87+Aprekini!AD9+Aprekini!AD14</f>
        <v>0</v>
      </c>
      <c r="AE303" s="160">
        <f>Aprekini!AE87+Aprekini!AE9+Aprekini!AE14</f>
        <v>0</v>
      </c>
      <c r="AF303" s="160">
        <f>Aprekini!AF87+Aprekini!AF9+Aprekini!AF14</f>
        <v>0</v>
      </c>
      <c r="AG303" s="160">
        <f>Aprekini!AG87+Aprekini!AG9+Aprekini!AG14</f>
        <v>0</v>
      </c>
    </row>
    <row r="304" spans="1:252" s="163" customFormat="1" x14ac:dyDescent="0.2">
      <c r="A304" s="581" t="s">
        <v>321</v>
      </c>
      <c r="B304" s="160">
        <f>Aprekini!B93+Aprekini!B10+Aprekini!B15</f>
        <v>6000</v>
      </c>
      <c r="C304" s="160">
        <f>Aprekini!C93+Aprekini!C10+Aprekini!C15</f>
        <v>9927</v>
      </c>
      <c r="D304" s="160">
        <f>Aprekini!D93+Aprekini!D10+Aprekini!D15</f>
        <v>12891</v>
      </c>
      <c r="E304" s="160">
        <f>Aprekini!E93+Aprekini!E10+Aprekini!E15</f>
        <v>11602</v>
      </c>
      <c r="F304" s="160">
        <f>Aprekini!F93+Aprekini!F10+Aprekini!F15</f>
        <v>10313</v>
      </c>
      <c r="G304" s="160">
        <f>Aprekini!G93+Aprekini!G10+Aprekini!G15</f>
        <v>9024</v>
      </c>
      <c r="H304" s="160">
        <f>Aprekini!H93+Aprekini!H10+Aprekini!H15</f>
        <v>7735</v>
      </c>
      <c r="I304" s="160">
        <f>Aprekini!I93+Aprekini!I10+Aprekini!I15</f>
        <v>6446</v>
      </c>
      <c r="J304" s="160">
        <f>Aprekini!J93+Aprekini!J10+Aprekini!J15</f>
        <v>5156</v>
      </c>
      <c r="K304" s="160">
        <f>Aprekini!K93+Aprekini!K10+Aprekini!K15</f>
        <v>3867</v>
      </c>
      <c r="L304" s="160">
        <f>Aprekini!L93+Aprekini!L10+Aprekini!L15</f>
        <v>2578</v>
      </c>
      <c r="M304" s="160">
        <f>Aprekini!M93+Aprekini!M10+Aprekini!M15</f>
        <v>1289</v>
      </c>
      <c r="N304" s="160">
        <f>Aprekini!N93+Aprekini!N10+Aprekini!N15</f>
        <v>0</v>
      </c>
      <c r="O304" s="160">
        <f>Aprekini!O93+Aprekini!O10+Aprekini!O15</f>
        <v>0</v>
      </c>
      <c r="P304" s="160">
        <f>Aprekini!P93+Aprekini!P10+Aprekini!P15</f>
        <v>0</v>
      </c>
      <c r="Q304" s="160">
        <f>Aprekini!Q93+Aprekini!Q10+Aprekini!Q15</f>
        <v>0</v>
      </c>
      <c r="R304" s="160">
        <f>Aprekini!R93+Aprekini!R10+Aprekini!R15</f>
        <v>0</v>
      </c>
      <c r="S304" s="160">
        <f>Aprekini!S93+Aprekini!S10+Aprekini!S15</f>
        <v>0</v>
      </c>
      <c r="T304" s="160">
        <f>Aprekini!T93+Aprekini!T10+Aprekini!T15</f>
        <v>0</v>
      </c>
      <c r="U304" s="160">
        <f>Aprekini!U93+Aprekini!U10+Aprekini!U15</f>
        <v>0</v>
      </c>
      <c r="V304" s="160">
        <f>Aprekini!V93+Aprekini!V10+Aprekini!V15</f>
        <v>0</v>
      </c>
      <c r="W304" s="160">
        <f>Aprekini!W93+Aprekini!W10+Aprekini!W15</f>
        <v>0</v>
      </c>
      <c r="X304" s="160">
        <f>Aprekini!X93+Aprekini!X10+Aprekini!X15</f>
        <v>0</v>
      </c>
      <c r="Y304" s="160">
        <f>Aprekini!Y93+Aprekini!Y10+Aprekini!Y15</f>
        <v>0</v>
      </c>
      <c r="Z304" s="160">
        <f>Aprekini!Z93+Aprekini!Z10+Aprekini!Z15</f>
        <v>0</v>
      </c>
      <c r="AA304" s="160">
        <f>Aprekini!AA93+Aprekini!AA10+Aprekini!AA15</f>
        <v>0</v>
      </c>
      <c r="AB304" s="160">
        <f>Aprekini!AB93+Aprekini!AB10+Aprekini!AB15</f>
        <v>0</v>
      </c>
      <c r="AC304" s="160">
        <f>Aprekini!AC93+Aprekini!AC10+Aprekini!AC15</f>
        <v>0</v>
      </c>
      <c r="AD304" s="160">
        <f>Aprekini!AD93+Aprekini!AD10+Aprekini!AD15</f>
        <v>0</v>
      </c>
      <c r="AE304" s="160">
        <f>Aprekini!AE93+Aprekini!AE10+Aprekini!AE15</f>
        <v>0</v>
      </c>
      <c r="AF304" s="160">
        <f>Aprekini!AF93+Aprekini!AF10+Aprekini!AF15</f>
        <v>0</v>
      </c>
      <c r="AG304" s="160">
        <f>Aprekini!AG93+Aprekini!AG10+Aprekini!AG15</f>
        <v>0</v>
      </c>
    </row>
    <row r="305" spans="1:33" s="163" customFormat="1" x14ac:dyDescent="0.2">
      <c r="A305" s="592" t="s">
        <v>322</v>
      </c>
      <c r="B305" s="123">
        <f t="shared" ref="B305:AG305" si="106">SUM(B306:B307)</f>
        <v>3364.5849999999937</v>
      </c>
      <c r="C305" s="123">
        <f t="shared" si="106"/>
        <v>9083.6695749999926</v>
      </c>
      <c r="D305" s="123">
        <f t="shared" si="106"/>
        <v>14086.536499999995</v>
      </c>
      <c r="E305" s="123">
        <f t="shared" si="106"/>
        <v>18105.497824999999</v>
      </c>
      <c r="F305" s="337">
        <f t="shared" si="106"/>
        <v>22097.089294999994</v>
      </c>
      <c r="G305" s="123">
        <f t="shared" si="106"/>
        <v>25988.60141000001</v>
      </c>
      <c r="H305" s="123">
        <f t="shared" si="106"/>
        <v>29753.883520000014</v>
      </c>
      <c r="I305" s="123">
        <f t="shared" si="106"/>
        <v>33513.648125000022</v>
      </c>
      <c r="J305" s="123">
        <f t="shared" si="106"/>
        <v>37267.895225000029</v>
      </c>
      <c r="K305" s="123">
        <f t="shared" si="106"/>
        <v>41016.624820000026</v>
      </c>
      <c r="L305" s="123">
        <f t="shared" si="106"/>
        <v>45323.818910000031</v>
      </c>
      <c r="M305" s="123">
        <f t="shared" si="106"/>
        <v>49625.495495000039</v>
      </c>
      <c r="N305" s="123">
        <f t="shared" si="106"/>
        <v>53760.70457500004</v>
      </c>
      <c r="O305" s="123">
        <f t="shared" si="106"/>
        <v>57767.669150000031</v>
      </c>
      <c r="P305" s="123">
        <f t="shared" si="106"/>
        <v>61523.113220000036</v>
      </c>
      <c r="Q305" s="123">
        <f t="shared" si="106"/>
        <v>65268.461785000029</v>
      </c>
      <c r="R305" s="123">
        <f t="shared" si="106"/>
        <v>69004.043345000042</v>
      </c>
      <c r="S305" s="123">
        <f t="shared" si="106"/>
        <v>72447.866900000037</v>
      </c>
      <c r="T305" s="123">
        <f t="shared" si="106"/>
        <v>78337.33295000004</v>
      </c>
      <c r="U305" s="123">
        <f t="shared" si="106"/>
        <v>84055.123550000048</v>
      </c>
      <c r="V305" s="123">
        <f t="shared" si="106"/>
        <v>89760.874700000044</v>
      </c>
      <c r="W305" s="123">
        <f t="shared" si="106"/>
        <v>95494.823900000047</v>
      </c>
      <c r="X305" s="123">
        <f t="shared" si="106"/>
        <v>101190.58300000004</v>
      </c>
      <c r="Y305" s="123">
        <f t="shared" si="106"/>
        <v>106888.06100000005</v>
      </c>
      <c r="Z305" s="123">
        <f t="shared" si="106"/>
        <v>112587.25790000004</v>
      </c>
      <c r="AA305" s="123">
        <f t="shared" si="106"/>
        <v>118288.17370000004</v>
      </c>
      <c r="AB305" s="123">
        <f t="shared" si="106"/>
        <v>124031.04590000003</v>
      </c>
      <c r="AC305" s="123">
        <f t="shared" si="106"/>
        <v>129735.72800000003</v>
      </c>
      <c r="AD305" s="123">
        <f t="shared" si="106"/>
        <v>135442.12900000002</v>
      </c>
      <c r="AE305" s="123">
        <f t="shared" si="106"/>
        <v>141150.24890000001</v>
      </c>
      <c r="AF305" s="123">
        <f t="shared" si="106"/>
        <v>146857.0877</v>
      </c>
      <c r="AG305" s="123">
        <f t="shared" si="106"/>
        <v>152561.3959</v>
      </c>
    </row>
    <row r="306" spans="1:33" s="163" customFormat="1" x14ac:dyDescent="0.2">
      <c r="A306" s="581" t="s">
        <v>323</v>
      </c>
      <c r="B306" s="160">
        <f>'Naudas plusma'!B28</f>
        <v>2107.6374999999935</v>
      </c>
      <c r="C306" s="160">
        <f>'Naudas plusma'!C28</f>
        <v>6353.3059999999932</v>
      </c>
      <c r="D306" s="160">
        <f>'Naudas plusma'!D28</f>
        <v>8836.2585249999938</v>
      </c>
      <c r="E306" s="160">
        <f>'Naudas plusma'!E28</f>
        <v>9844.2208899999969</v>
      </c>
      <c r="F306" s="213">
        <f>'Naudas plusma'!F28</f>
        <v>10767.107919999991</v>
      </c>
      <c r="G306" s="160">
        <f>'Naudas plusma'!G28</f>
        <v>11564.321275000006</v>
      </c>
      <c r="H306" s="160">
        <f>'Naudas plusma'!H28</f>
        <v>12206.49130500001</v>
      </c>
      <c r="I306" s="160">
        <f>'Naudas plusma'!I28</f>
        <v>12804.673510000019</v>
      </c>
      <c r="J306" s="160">
        <f>'Naudas plusma'!J28</f>
        <v>13358.867890000027</v>
      </c>
      <c r="K306" s="160">
        <f>'Naudas plusma'!K28</f>
        <v>13869.074445000024</v>
      </c>
      <c r="L306" s="160">
        <f>'Naudas plusma'!L28</f>
        <v>14854.156615000033</v>
      </c>
      <c r="M306" s="160">
        <f>'Naudas plusma'!M28</f>
        <v>15795.250960000034</v>
      </c>
      <c r="N306" s="160">
        <f>'Naudas plusma'!N28</f>
        <v>16544.283480000038</v>
      </c>
      <c r="O306" s="160">
        <f>'Naudas plusma'!O28</f>
        <v>17136.179335000026</v>
      </c>
      <c r="P306" s="160">
        <f>'Naudas plusma'!P28</f>
        <v>18735.222655000034</v>
      </c>
      <c r="Q306" s="160">
        <f>'Naudas plusma'!Q28</f>
        <v>20290.116420000028</v>
      </c>
      <c r="R306" s="160">
        <f>'Naudas plusma'!R28</f>
        <v>21801.172705000037</v>
      </c>
      <c r="S306" s="160">
        <f>'Naudas plusma'!S28</f>
        <v>23000.500060000039</v>
      </c>
      <c r="T306" s="160">
        <f>'Naudas plusma'!T28</f>
        <v>26643.474460000041</v>
      </c>
      <c r="U306" s="160">
        <f>'Naudas plusma'!U28</f>
        <v>30082.681960000042</v>
      </c>
      <c r="V306" s="160">
        <f>'Naudas plusma'!V28</f>
        <v>33469.776760000044</v>
      </c>
      <c r="W306" s="160">
        <f>'Naudas plusma'!W28</f>
        <v>36842.984485000037</v>
      </c>
      <c r="X306" s="160">
        <f>'Naudas plusma'!X28</f>
        <v>40135.91698500004</v>
      </c>
      <c r="Y306" s="160">
        <f>'Naudas plusma'!Y28</f>
        <v>43386.487810000035</v>
      </c>
      <c r="Z306" s="160">
        <f>'Naudas plusma'!Z28</f>
        <v>46594.696960000045</v>
      </c>
      <c r="AA306" s="160">
        <f>'Naudas plusma'!AA28</f>
        <v>49760.54443500004</v>
      </c>
      <c r="AB306" s="160">
        <f>'Naudas plusma'!AB28</f>
        <v>52922.255860000041</v>
      </c>
      <c r="AC306" s="160">
        <f>'Naudas plusma'!AC28</f>
        <v>56003.692060000038</v>
      </c>
      <c r="AD306" s="160">
        <f>'Naudas plusma'!AD28</f>
        <v>59042.766585000034</v>
      </c>
      <c r="AE306" s="160">
        <f>'Naudas plusma'!AE28</f>
        <v>62039.479435000023</v>
      </c>
      <c r="AF306" s="160">
        <f>'Naudas plusma'!AF28</f>
        <v>64990.830610000026</v>
      </c>
      <c r="AG306" s="160">
        <f>'Naudas plusma'!AG28</f>
        <v>67885.54408500003</v>
      </c>
    </row>
    <row r="307" spans="1:33" s="163" customFormat="1" x14ac:dyDescent="0.2">
      <c r="A307" s="581" t="s">
        <v>324</v>
      </c>
      <c r="B307" s="160">
        <f>'Saimnieciskas pamatdarbibas NP'!B74*'Datu ievade'!E302</f>
        <v>1256.9475</v>
      </c>
      <c r="C307" s="160">
        <f>'Saimnieciskas pamatdarbibas NP'!C74*'Datu ievade'!F302+B307</f>
        <v>2730.3635750000003</v>
      </c>
      <c r="D307" s="160">
        <f>'Saimnieciskas pamatdarbibas NP'!D74*'Datu ievade'!G302+C307</f>
        <v>5250.2779750000009</v>
      </c>
      <c r="E307" s="160">
        <f>'Saimnieciskas pamatdarbibas NP'!E74*'Datu ievade'!H302+D307</f>
        <v>8261.2769350000017</v>
      </c>
      <c r="F307" s="160">
        <f>'Saimnieciskas pamatdarbibas NP'!F74*'Datu ievade'!I302+E307</f>
        <v>11329.981375000003</v>
      </c>
      <c r="G307" s="160">
        <f>'Saimnieciskas pamatdarbibas NP'!G74*'Datu ievade'!J302+F307</f>
        <v>14424.280135000005</v>
      </c>
      <c r="H307" s="160">
        <f>'Saimnieciskas pamatdarbibas NP'!H74*'Datu ievade'!K302+G307</f>
        <v>17547.392215000003</v>
      </c>
      <c r="I307" s="160">
        <f>'Saimnieciskas pamatdarbibas NP'!I74*'Datu ievade'!L302+H307</f>
        <v>20708.974615000003</v>
      </c>
      <c r="J307" s="160">
        <f>'Saimnieciskas pamatdarbibas NP'!J74*'Datu ievade'!M302+I307</f>
        <v>23909.027335000002</v>
      </c>
      <c r="K307" s="160">
        <f>'Saimnieciskas pamatdarbibas NP'!K74*'Datu ievade'!N302+J307</f>
        <v>27147.550375000003</v>
      </c>
      <c r="L307" s="160">
        <f>'Saimnieciskas pamatdarbibas NP'!L74*'Datu ievade'!O302+K307</f>
        <v>30469.662295000002</v>
      </c>
      <c r="M307" s="160">
        <f>'Saimnieciskas pamatdarbibas NP'!M74*'Datu ievade'!P302+L307</f>
        <v>33830.244535000005</v>
      </c>
      <c r="N307" s="160">
        <f>'Saimnieciskas pamatdarbibas NP'!N74*'Datu ievade'!Q302+M307</f>
        <v>37216.421095000005</v>
      </c>
      <c r="O307" s="160">
        <f>'Saimnieciskas pamatdarbibas NP'!O74*'Datu ievade'!R302+N307</f>
        <v>40631.489815000001</v>
      </c>
      <c r="P307" s="160">
        <f>'Saimnieciskas pamatdarbibas NP'!P74*'Datu ievade'!S302+O307</f>
        <v>42787.890565000002</v>
      </c>
      <c r="Q307" s="160">
        <f>'Saimnieciskas pamatdarbibas NP'!Q74*'Datu ievade'!T302+P307</f>
        <v>44978.345365000001</v>
      </c>
      <c r="R307" s="160">
        <f>'Saimnieciskas pamatdarbibas NP'!R74*'Datu ievade'!U302+Q307</f>
        <v>47202.870640000001</v>
      </c>
      <c r="S307" s="160">
        <f>'Saimnieciskas pamatdarbibas NP'!S74*'Datu ievade'!V302+R307</f>
        <v>49447.366840000002</v>
      </c>
      <c r="T307" s="160">
        <f>'Saimnieciskas pamatdarbibas NP'!T74*'Datu ievade'!W302+S307</f>
        <v>51693.858489999999</v>
      </c>
      <c r="U307" s="160">
        <f>'Saimnieciskas pamatdarbibas NP'!U74*'Datu ievade'!X302+T307</f>
        <v>53972.441590000002</v>
      </c>
      <c r="V307" s="160">
        <f>'Saimnieciskas pamatdarbibas NP'!V74*'Datu ievade'!Y302+U307</f>
        <v>56291.09794</v>
      </c>
      <c r="W307" s="160">
        <f>'Saimnieciskas pamatdarbibas NP'!W74*'Datu ievade'!Z302+V307</f>
        <v>58651.839415000002</v>
      </c>
      <c r="X307" s="160">
        <f>'Saimnieciskas pamatdarbibas NP'!X74*'Datu ievade'!AA302+W307</f>
        <v>61054.666015000003</v>
      </c>
      <c r="Y307" s="160">
        <f>'Saimnieciskas pamatdarbibas NP'!Y74*'Datu ievade'!AB302+X307</f>
        <v>63501.573190000003</v>
      </c>
      <c r="Z307" s="160">
        <f>'Saimnieciskas pamatdarbibas NP'!Z74*'Datu ievade'!AC302+Y307</f>
        <v>65992.560939999996</v>
      </c>
      <c r="AA307" s="160">
        <f>'Saimnieciskas pamatdarbibas NP'!AA74*'Datu ievade'!AD302+Z307</f>
        <v>68527.629264999996</v>
      </c>
      <c r="AB307" s="160">
        <f>'Saimnieciskas pamatdarbibas NP'!AB74*'Datu ievade'!AE302+AA307</f>
        <v>71108.790039999993</v>
      </c>
      <c r="AC307" s="160">
        <f>'Saimnieciskas pamatdarbibas NP'!AC74*'Datu ievade'!AF302+AB307</f>
        <v>73732.035939999987</v>
      </c>
      <c r="AD307" s="160">
        <f>'Saimnieciskas pamatdarbibas NP'!AD74*'Datu ievade'!AG302+AC307</f>
        <v>76399.362414999981</v>
      </c>
      <c r="AE307" s="160">
        <f>'Saimnieciskas pamatdarbibas NP'!AE74*'Datu ievade'!AH302+AD307</f>
        <v>79110.769464999976</v>
      </c>
      <c r="AF307" s="160">
        <f>'Saimnieciskas pamatdarbibas NP'!AF74*'Datu ievade'!AI302+AE307</f>
        <v>81866.25708999997</v>
      </c>
      <c r="AG307" s="160">
        <f>'Saimnieciskas pamatdarbibas NP'!AG74*'Datu ievade'!AJ302+AF307</f>
        <v>84675.851814999973</v>
      </c>
    </row>
    <row r="308" spans="1:33" s="163" customFormat="1" x14ac:dyDescent="0.2">
      <c r="A308" s="592" t="s">
        <v>325</v>
      </c>
      <c r="B308" s="123">
        <f t="shared" ref="B308:AG308" si="107">B301+B305</f>
        <v>49764.584999999992</v>
      </c>
      <c r="C308" s="123">
        <f t="shared" si="107"/>
        <v>298510.66957500001</v>
      </c>
      <c r="D308" s="123">
        <f t="shared" si="107"/>
        <v>353477.53649999999</v>
      </c>
      <c r="E308" s="123">
        <f t="shared" si="107"/>
        <v>341611.49782499997</v>
      </c>
      <c r="F308" s="337">
        <f t="shared" si="107"/>
        <v>329718.08929500001</v>
      </c>
      <c r="G308" s="123">
        <f t="shared" si="107"/>
        <v>318424.60141</v>
      </c>
      <c r="H308" s="123">
        <f t="shared" si="107"/>
        <v>307504.88352000003</v>
      </c>
      <c r="I308" s="123">
        <f t="shared" si="107"/>
        <v>296579.64812500001</v>
      </c>
      <c r="J308" s="123">
        <f t="shared" si="107"/>
        <v>285647.89522500004</v>
      </c>
      <c r="K308" s="123">
        <f t="shared" si="107"/>
        <v>275711.62482000003</v>
      </c>
      <c r="L308" s="123">
        <f t="shared" si="107"/>
        <v>266933.81891000003</v>
      </c>
      <c r="M308" s="123">
        <f t="shared" si="107"/>
        <v>258150.49549500004</v>
      </c>
      <c r="N308" s="123">
        <f t="shared" si="107"/>
        <v>250600.70457500004</v>
      </c>
      <c r="O308" s="123">
        <f t="shared" si="107"/>
        <v>244611.66915000003</v>
      </c>
      <c r="P308" s="123">
        <f t="shared" si="107"/>
        <v>238371.11322000003</v>
      </c>
      <c r="Q308" s="123">
        <f t="shared" si="107"/>
        <v>232120.46178500002</v>
      </c>
      <c r="R308" s="123">
        <f t="shared" si="107"/>
        <v>225860.04334500004</v>
      </c>
      <c r="S308" s="123">
        <f t="shared" si="107"/>
        <v>219307.86690000002</v>
      </c>
      <c r="T308" s="123">
        <f t="shared" si="107"/>
        <v>221001.33295000004</v>
      </c>
      <c r="U308" s="123">
        <f t="shared" si="107"/>
        <v>222523.12355000005</v>
      </c>
      <c r="V308" s="123">
        <f t="shared" si="107"/>
        <v>224032.87470000004</v>
      </c>
      <c r="W308" s="123">
        <f t="shared" si="107"/>
        <v>225570.82390000005</v>
      </c>
      <c r="X308" s="123">
        <f t="shared" si="107"/>
        <v>227070.58300000004</v>
      </c>
      <c r="Y308" s="123">
        <f t="shared" si="107"/>
        <v>228572.06100000005</v>
      </c>
      <c r="Z308" s="123">
        <f t="shared" si="107"/>
        <v>230075.25790000003</v>
      </c>
      <c r="AA308" s="123">
        <f t="shared" si="107"/>
        <v>231580.17370000004</v>
      </c>
      <c r="AB308" s="123">
        <f t="shared" si="107"/>
        <v>233127.04590000003</v>
      </c>
      <c r="AC308" s="123">
        <f t="shared" si="107"/>
        <v>234635.72800000003</v>
      </c>
      <c r="AD308" s="123">
        <f t="shared" si="107"/>
        <v>236146.12900000002</v>
      </c>
      <c r="AE308" s="123">
        <f t="shared" si="107"/>
        <v>237658.24890000001</v>
      </c>
      <c r="AF308" s="123">
        <f t="shared" si="107"/>
        <v>239169.0877</v>
      </c>
      <c r="AG308" s="123">
        <f t="shared" si="107"/>
        <v>240677.3959</v>
      </c>
    </row>
    <row r="309" spans="1:33" s="163" customFormat="1" x14ac:dyDescent="0.2">
      <c r="A309" s="592" t="s">
        <v>326</v>
      </c>
      <c r="B309" s="123"/>
      <c r="C309" s="123"/>
      <c r="D309" s="123"/>
      <c r="E309" s="123"/>
      <c r="F309" s="337"/>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row>
    <row r="310" spans="1:33" s="163" customFormat="1" x14ac:dyDescent="0.2">
      <c r="A310" s="592" t="s">
        <v>327</v>
      </c>
      <c r="B310" s="123">
        <f t="shared" ref="B310:AG310" si="108">SUM(B311:B312)</f>
        <v>43764.584999999992</v>
      </c>
      <c r="C310" s="123">
        <f t="shared" si="108"/>
        <v>43783.669574999993</v>
      </c>
      <c r="D310" s="123">
        <f t="shared" si="108"/>
        <v>43786.536499999995</v>
      </c>
      <c r="E310" s="123">
        <f t="shared" si="108"/>
        <v>44609.642824999995</v>
      </c>
      <c r="F310" s="337">
        <f t="shared" si="108"/>
        <v>45405.379294999992</v>
      </c>
      <c r="G310" s="123">
        <f t="shared" si="108"/>
        <v>46801.036410000008</v>
      </c>
      <c r="H310" s="123">
        <f t="shared" si="108"/>
        <v>48570.463520000005</v>
      </c>
      <c r="I310" s="123">
        <f t="shared" si="108"/>
        <v>50334.373125000013</v>
      </c>
      <c r="J310" s="123">
        <f t="shared" si="108"/>
        <v>52092.765225000025</v>
      </c>
      <c r="K310" s="123">
        <f t="shared" si="108"/>
        <v>54845.639820000019</v>
      </c>
      <c r="L310" s="123">
        <f t="shared" si="108"/>
        <v>58756.97891000002</v>
      </c>
      <c r="M310" s="123">
        <f t="shared" si="108"/>
        <v>62662.800495000025</v>
      </c>
      <c r="N310" s="123">
        <f t="shared" si="108"/>
        <v>67802.154575000022</v>
      </c>
      <c r="O310" s="123">
        <f t="shared" si="108"/>
        <v>73406.629150000022</v>
      </c>
      <c r="P310" s="123">
        <f t="shared" si="108"/>
        <v>78759.58322000003</v>
      </c>
      <c r="Q310" s="123">
        <f t="shared" si="108"/>
        <v>84102.441785000017</v>
      </c>
      <c r="R310" s="123">
        <f t="shared" si="108"/>
        <v>89435.533345000033</v>
      </c>
      <c r="S310" s="123">
        <f t="shared" si="108"/>
        <v>94476.866900000023</v>
      </c>
      <c r="T310" s="123">
        <f t="shared" si="108"/>
        <v>99736.932950000031</v>
      </c>
      <c r="U310" s="123">
        <f t="shared" si="108"/>
        <v>104825.32355000003</v>
      </c>
      <c r="V310" s="123">
        <f t="shared" si="108"/>
        <v>109901.67470000003</v>
      </c>
      <c r="W310" s="123">
        <f t="shared" si="108"/>
        <v>115006.22390000003</v>
      </c>
      <c r="X310" s="123">
        <f t="shared" si="108"/>
        <v>120072.58300000003</v>
      </c>
      <c r="Y310" s="123">
        <f t="shared" si="108"/>
        <v>125140.66100000002</v>
      </c>
      <c r="Z310" s="123">
        <f t="shared" si="108"/>
        <v>130210.45790000004</v>
      </c>
      <c r="AA310" s="123">
        <f t="shared" si="108"/>
        <v>135281.97370000003</v>
      </c>
      <c r="AB310" s="123">
        <f t="shared" si="108"/>
        <v>140395.44590000005</v>
      </c>
      <c r="AC310" s="123">
        <f t="shared" si="108"/>
        <v>145470.72800000003</v>
      </c>
      <c r="AD310" s="123">
        <f t="shared" si="108"/>
        <v>150547.72900000002</v>
      </c>
      <c r="AE310" s="123">
        <f t="shared" si="108"/>
        <v>155626.44890000002</v>
      </c>
      <c r="AF310" s="123">
        <f t="shared" si="108"/>
        <v>160703.88770000002</v>
      </c>
      <c r="AG310" s="123">
        <f t="shared" si="108"/>
        <v>165778.79590000003</v>
      </c>
    </row>
    <row r="311" spans="1:33" s="163" customFormat="1" x14ac:dyDescent="0.2">
      <c r="A311" s="581" t="s">
        <v>328</v>
      </c>
      <c r="B311" s="160">
        <f>'Datu ievade'!E305+'Datu ievade'!B151</f>
        <v>46100</v>
      </c>
      <c r="C311" s="160">
        <f>'Datu ievade'!F305+'Saimnieciskas pamatdarbibas NP'!C117+B311</f>
        <v>46100</v>
      </c>
      <c r="D311" s="160">
        <f>'Datu ievade'!G305+'Saimnieciskas pamatdarbibas NP'!D117+C311</f>
        <v>46100</v>
      </c>
      <c r="E311" s="160">
        <f>'Datu ievade'!H305+'Saimnieciskas pamatdarbibas NP'!E117+D311</f>
        <v>46100</v>
      </c>
      <c r="F311" s="160">
        <f>'Datu ievade'!I305+'Saimnieciskas pamatdarbibas NP'!F117+E311</f>
        <v>46100</v>
      </c>
      <c r="G311" s="160">
        <f>'Datu ievade'!J305+'Saimnieciskas pamatdarbibas NP'!G117+F311</f>
        <v>46100</v>
      </c>
      <c r="H311" s="160">
        <f>'Datu ievade'!K305+'Saimnieciskas pamatdarbibas NP'!H117+G311</f>
        <v>46100</v>
      </c>
      <c r="I311" s="160">
        <f>'Datu ievade'!L305+'Saimnieciskas pamatdarbibas NP'!I117+H311</f>
        <v>46100</v>
      </c>
      <c r="J311" s="160">
        <f>'Datu ievade'!M305+'Saimnieciskas pamatdarbibas NP'!J117+I311</f>
        <v>46100</v>
      </c>
      <c r="K311" s="160">
        <f>'Datu ievade'!N305+'Saimnieciskas pamatdarbibas NP'!K117+J311</f>
        <v>46100</v>
      </c>
      <c r="L311" s="160">
        <f>'Datu ievade'!O305+'Saimnieciskas pamatdarbibas NP'!L117+K311</f>
        <v>46100</v>
      </c>
      <c r="M311" s="160">
        <f>'Datu ievade'!P305+'Saimnieciskas pamatdarbibas NP'!M117+L311</f>
        <v>46100</v>
      </c>
      <c r="N311" s="160">
        <f>'Datu ievade'!Q305+'Saimnieciskas pamatdarbibas NP'!N117+M311</f>
        <v>46100</v>
      </c>
      <c r="O311" s="160">
        <f>'Datu ievade'!R305+'Saimnieciskas pamatdarbibas NP'!O117+N311</f>
        <v>46100</v>
      </c>
      <c r="P311" s="160">
        <f>'Datu ievade'!S305+'Saimnieciskas pamatdarbibas NP'!P117+O311</f>
        <v>46100</v>
      </c>
      <c r="Q311" s="160">
        <f>'Datu ievade'!T305+'Saimnieciskas pamatdarbibas NP'!Q117+P311</f>
        <v>46100</v>
      </c>
      <c r="R311" s="160">
        <f>'Datu ievade'!U305+'Saimnieciskas pamatdarbibas NP'!R117+Q311</f>
        <v>46100</v>
      </c>
      <c r="S311" s="160">
        <f>'Datu ievade'!V305+'Saimnieciskas pamatdarbibas NP'!S117+R311</f>
        <v>46100</v>
      </c>
      <c r="T311" s="160">
        <f>'Datu ievade'!W305+'Saimnieciskas pamatdarbibas NP'!T117+S311</f>
        <v>46100</v>
      </c>
      <c r="U311" s="160">
        <f>'Datu ievade'!X305+'Saimnieciskas pamatdarbibas NP'!U117+T311</f>
        <v>46100</v>
      </c>
      <c r="V311" s="160">
        <f>'Datu ievade'!Y305+'Saimnieciskas pamatdarbibas NP'!V117+U311</f>
        <v>46100</v>
      </c>
      <c r="W311" s="160">
        <f>'Datu ievade'!Z305+'Saimnieciskas pamatdarbibas NP'!W117+V311</f>
        <v>46100</v>
      </c>
      <c r="X311" s="160">
        <f>'Datu ievade'!AA305+'Saimnieciskas pamatdarbibas NP'!X117+W311</f>
        <v>46100</v>
      </c>
      <c r="Y311" s="160">
        <f>'Datu ievade'!AB305+'Saimnieciskas pamatdarbibas NP'!Y117+X311</f>
        <v>46100</v>
      </c>
      <c r="Z311" s="160">
        <f>'Datu ievade'!AC305+'Saimnieciskas pamatdarbibas NP'!Z117+Y311</f>
        <v>46100</v>
      </c>
      <c r="AA311" s="160">
        <f>'Datu ievade'!AD305+'Saimnieciskas pamatdarbibas NP'!AA117+Z311</f>
        <v>46100</v>
      </c>
      <c r="AB311" s="160">
        <f>'Datu ievade'!AE305+'Saimnieciskas pamatdarbibas NP'!AB117+AA311</f>
        <v>46100</v>
      </c>
      <c r="AC311" s="160">
        <f>'Datu ievade'!AF305+'Saimnieciskas pamatdarbibas NP'!AC117+AB311</f>
        <v>46100</v>
      </c>
      <c r="AD311" s="160">
        <f>'Datu ievade'!AG305+'Saimnieciskas pamatdarbibas NP'!AD117+AC311</f>
        <v>46100</v>
      </c>
      <c r="AE311" s="160">
        <f>'Datu ievade'!AH305+'Saimnieciskas pamatdarbibas NP'!AE117+AD311</f>
        <v>46100</v>
      </c>
      <c r="AF311" s="160">
        <f>'Datu ievade'!AI305+'Saimnieciskas pamatdarbibas NP'!AF117+AE311</f>
        <v>46100</v>
      </c>
      <c r="AG311" s="160">
        <f>'Datu ievade'!AJ305+'Saimnieciskas pamatdarbibas NP'!AG117+AF311</f>
        <v>46100</v>
      </c>
    </row>
    <row r="312" spans="1:33" s="163" customFormat="1" x14ac:dyDescent="0.2">
      <c r="A312" s="581" t="s">
        <v>329</v>
      </c>
      <c r="B312" s="160">
        <f>B313+B314</f>
        <v>-2335.4150000000054</v>
      </c>
      <c r="C312" s="160">
        <f t="shared" ref="C312:AG312" si="109">C313+C314</f>
        <v>-2316.3304250000065</v>
      </c>
      <c r="D312" s="160">
        <f t="shared" si="109"/>
        <v>-2313.4635000000053</v>
      </c>
      <c r="E312" s="160">
        <f t="shared" si="109"/>
        <v>-1490.3571750000028</v>
      </c>
      <c r="F312" s="160">
        <f t="shared" si="109"/>
        <v>-694.62070500000846</v>
      </c>
      <c r="G312" s="160">
        <f t="shared" si="109"/>
        <v>701.03641000000607</v>
      </c>
      <c r="H312" s="160">
        <f t="shared" si="109"/>
        <v>2470.4635200000084</v>
      </c>
      <c r="I312" s="160">
        <f t="shared" si="109"/>
        <v>4234.3731250000146</v>
      </c>
      <c r="J312" s="160">
        <f t="shared" si="109"/>
        <v>5992.765225000021</v>
      </c>
      <c r="K312" s="160">
        <f t="shared" si="109"/>
        <v>8745.6398200000167</v>
      </c>
      <c r="L312" s="160">
        <f t="shared" si="109"/>
        <v>12656.978910000023</v>
      </c>
      <c r="M312" s="160">
        <f t="shared" si="109"/>
        <v>16562.800495000025</v>
      </c>
      <c r="N312" s="160">
        <f t="shared" si="109"/>
        <v>21702.15457500003</v>
      </c>
      <c r="O312" s="160">
        <f t="shared" si="109"/>
        <v>27306.629150000015</v>
      </c>
      <c r="P312" s="160">
        <f t="shared" si="109"/>
        <v>32659.583220000026</v>
      </c>
      <c r="Q312" s="160">
        <f t="shared" si="109"/>
        <v>38002.441785000017</v>
      </c>
      <c r="R312" s="160">
        <f t="shared" si="109"/>
        <v>43335.533345000025</v>
      </c>
      <c r="S312" s="160">
        <f t="shared" si="109"/>
        <v>48376.86690000003</v>
      </c>
      <c r="T312" s="160">
        <f t="shared" si="109"/>
        <v>53636.932950000031</v>
      </c>
      <c r="U312" s="160">
        <f t="shared" si="109"/>
        <v>58725.32355000003</v>
      </c>
      <c r="V312" s="160">
        <f t="shared" si="109"/>
        <v>63801.674700000032</v>
      </c>
      <c r="W312" s="160">
        <f t="shared" si="109"/>
        <v>68906.223900000026</v>
      </c>
      <c r="X312" s="160">
        <f t="shared" si="109"/>
        <v>73972.583000000028</v>
      </c>
      <c r="Y312" s="160">
        <f t="shared" si="109"/>
        <v>79040.661000000022</v>
      </c>
      <c r="Z312" s="160">
        <f t="shared" si="109"/>
        <v>84110.457900000038</v>
      </c>
      <c r="AA312" s="160">
        <f t="shared" si="109"/>
        <v>89181.973700000031</v>
      </c>
      <c r="AB312" s="160">
        <f t="shared" si="109"/>
        <v>94295.445900000035</v>
      </c>
      <c r="AC312" s="160">
        <f t="shared" si="109"/>
        <v>99370.728000000032</v>
      </c>
      <c r="AD312" s="160">
        <f t="shared" si="109"/>
        <v>104447.72900000002</v>
      </c>
      <c r="AE312" s="160">
        <f t="shared" si="109"/>
        <v>109526.44890000002</v>
      </c>
      <c r="AF312" s="160">
        <f t="shared" si="109"/>
        <v>114603.88770000002</v>
      </c>
      <c r="AG312" s="160">
        <f t="shared" si="109"/>
        <v>119678.79590000003</v>
      </c>
    </row>
    <row r="313" spans="1:33" s="163" customFormat="1" x14ac:dyDescent="0.2">
      <c r="A313" s="593" t="s">
        <v>330</v>
      </c>
      <c r="B313" s="160">
        <f>Aprekini!B294</f>
        <v>-2335.4150000000054</v>
      </c>
      <c r="C313" s="160">
        <f>Aprekini!C294</f>
        <v>19.084574999998949</v>
      </c>
      <c r="D313" s="160">
        <f>Aprekini!D294</f>
        <v>2.8669250000011743</v>
      </c>
      <c r="E313" s="160">
        <f>Aprekini!E294</f>
        <v>823.10632500000247</v>
      </c>
      <c r="F313" s="160">
        <f>Aprekini!F294</f>
        <v>795.73646999999437</v>
      </c>
      <c r="G313" s="160">
        <f>Aprekini!G294</f>
        <v>1395.6571150000145</v>
      </c>
      <c r="H313" s="160">
        <f>Aprekini!H294</f>
        <v>1769.4271100000024</v>
      </c>
      <c r="I313" s="160">
        <f>Aprekini!I294</f>
        <v>1763.9096050000062</v>
      </c>
      <c r="J313" s="160">
        <f>Aprekini!J294</f>
        <v>1758.3921000000064</v>
      </c>
      <c r="K313" s="160">
        <f>Aprekini!K294</f>
        <v>2752.8745949999957</v>
      </c>
      <c r="L313" s="160">
        <f>Aprekini!L294</f>
        <v>3911.3390900000068</v>
      </c>
      <c r="M313" s="160">
        <f>Aprekini!M294</f>
        <v>3905.8215849999997</v>
      </c>
      <c r="N313" s="160">
        <f>Aprekini!N294</f>
        <v>5139.3540800000028</v>
      </c>
      <c r="O313" s="160">
        <f>Aprekini!O294</f>
        <v>5604.4745749999875</v>
      </c>
      <c r="P313" s="160">
        <f>Aprekini!P294</f>
        <v>5352.9540700000107</v>
      </c>
      <c r="Q313" s="160">
        <f>Aprekini!Q294</f>
        <v>5342.858564999995</v>
      </c>
      <c r="R313" s="160">
        <f>Aprekini!R294</f>
        <v>5333.0915600000098</v>
      </c>
      <c r="S313" s="160">
        <f>Aprekini!S294</f>
        <v>5041.3335550000029</v>
      </c>
      <c r="T313" s="160">
        <f>Aprekini!T294</f>
        <v>5260.0660500000013</v>
      </c>
      <c r="U313" s="160">
        <f>Aprekini!U294</f>
        <v>5088.3905999999988</v>
      </c>
      <c r="V313" s="160">
        <f>Aprekini!V294</f>
        <v>5076.3511500000022</v>
      </c>
      <c r="W313" s="160">
        <f>Aprekini!W294</f>
        <v>5104.549199999994</v>
      </c>
      <c r="X313" s="160">
        <f>Aprekini!X294</f>
        <v>5066.3591000000015</v>
      </c>
      <c r="Y313" s="160">
        <f>Aprekini!Y294</f>
        <v>5068.0779999999941</v>
      </c>
      <c r="Z313" s="160">
        <f>Aprekini!Z294</f>
        <v>5069.7969000000085</v>
      </c>
      <c r="AA313" s="160">
        <f>Aprekini!AA294</f>
        <v>5071.5157999999938</v>
      </c>
      <c r="AB313" s="160">
        <f>Aprekini!AB294</f>
        <v>5113.4722000000038</v>
      </c>
      <c r="AC313" s="160">
        <f>Aprekini!AC294</f>
        <v>5075.2820999999967</v>
      </c>
      <c r="AD313" s="160">
        <f>Aprekini!AD294</f>
        <v>5077.0009999999966</v>
      </c>
      <c r="AE313" s="160">
        <f>Aprekini!AE294</f>
        <v>5078.7198999999891</v>
      </c>
      <c r="AF313" s="160">
        <f>Aprekini!AF294</f>
        <v>5077.4388000000035</v>
      </c>
      <c r="AG313" s="160">
        <f>Aprekini!AG294</f>
        <v>5074.908199999998</v>
      </c>
    </row>
    <row r="314" spans="1:33" s="163" customFormat="1" x14ac:dyDescent="0.2">
      <c r="A314" s="593" t="s">
        <v>331</v>
      </c>
      <c r="B314" s="160">
        <v>0</v>
      </c>
      <c r="C314" s="160">
        <f>B313+B314</f>
        <v>-2335.4150000000054</v>
      </c>
      <c r="D314" s="160">
        <f t="shared" ref="D314:AG314" si="110">C314+C313</f>
        <v>-2316.3304250000065</v>
      </c>
      <c r="E314" s="160">
        <f t="shared" si="110"/>
        <v>-2313.4635000000053</v>
      </c>
      <c r="F314" s="213">
        <f t="shared" si="110"/>
        <v>-1490.3571750000028</v>
      </c>
      <c r="G314" s="160">
        <f t="shared" si="110"/>
        <v>-694.62070500000846</v>
      </c>
      <c r="H314" s="160">
        <f t="shared" si="110"/>
        <v>701.03641000000607</v>
      </c>
      <c r="I314" s="160">
        <f t="shared" si="110"/>
        <v>2470.4635200000084</v>
      </c>
      <c r="J314" s="160">
        <f t="shared" si="110"/>
        <v>4234.3731250000146</v>
      </c>
      <c r="K314" s="160">
        <f t="shared" si="110"/>
        <v>5992.765225000021</v>
      </c>
      <c r="L314" s="160">
        <f t="shared" si="110"/>
        <v>8745.6398200000167</v>
      </c>
      <c r="M314" s="160">
        <f t="shared" si="110"/>
        <v>12656.978910000023</v>
      </c>
      <c r="N314" s="160">
        <f t="shared" si="110"/>
        <v>16562.800495000025</v>
      </c>
      <c r="O314" s="160">
        <f t="shared" si="110"/>
        <v>21702.15457500003</v>
      </c>
      <c r="P314" s="160">
        <f t="shared" si="110"/>
        <v>27306.629150000015</v>
      </c>
      <c r="Q314" s="160">
        <f t="shared" si="110"/>
        <v>32659.583220000026</v>
      </c>
      <c r="R314" s="160">
        <f t="shared" si="110"/>
        <v>38002.441785000017</v>
      </c>
      <c r="S314" s="160">
        <f t="shared" si="110"/>
        <v>43335.533345000025</v>
      </c>
      <c r="T314" s="160">
        <f t="shared" si="110"/>
        <v>48376.86690000003</v>
      </c>
      <c r="U314" s="160">
        <f t="shared" si="110"/>
        <v>53636.932950000031</v>
      </c>
      <c r="V314" s="160">
        <f t="shared" si="110"/>
        <v>58725.32355000003</v>
      </c>
      <c r="W314" s="160">
        <f t="shared" si="110"/>
        <v>63801.674700000032</v>
      </c>
      <c r="X314" s="160">
        <f t="shared" si="110"/>
        <v>68906.223900000026</v>
      </c>
      <c r="Y314" s="160">
        <f t="shared" si="110"/>
        <v>73972.583000000028</v>
      </c>
      <c r="Z314" s="160">
        <f t="shared" si="110"/>
        <v>79040.661000000022</v>
      </c>
      <c r="AA314" s="160">
        <f t="shared" si="110"/>
        <v>84110.457900000038</v>
      </c>
      <c r="AB314" s="160">
        <f t="shared" si="110"/>
        <v>89181.973700000031</v>
      </c>
      <c r="AC314" s="160">
        <f t="shared" si="110"/>
        <v>94295.445900000035</v>
      </c>
      <c r="AD314" s="160">
        <f t="shared" si="110"/>
        <v>99370.728000000032</v>
      </c>
      <c r="AE314" s="160">
        <f t="shared" si="110"/>
        <v>104447.72900000002</v>
      </c>
      <c r="AF314" s="160">
        <f t="shared" si="110"/>
        <v>109526.44890000002</v>
      </c>
      <c r="AG314" s="160">
        <f t="shared" si="110"/>
        <v>114603.88770000002</v>
      </c>
    </row>
    <row r="315" spans="1:33" s="163" customFormat="1" x14ac:dyDescent="0.2">
      <c r="A315" s="592" t="s">
        <v>530</v>
      </c>
      <c r="B315" s="123">
        <f>B254+B263+B316</f>
        <v>5999.9999999999991</v>
      </c>
      <c r="C315" s="123">
        <f t="shared" ref="C315:AG315" si="111">C254+C263+C316</f>
        <v>254727</v>
      </c>
      <c r="D315" s="123">
        <f t="shared" si="111"/>
        <v>309691</v>
      </c>
      <c r="E315" s="123">
        <f t="shared" si="111"/>
        <v>287409.42</v>
      </c>
      <c r="F315" s="123">
        <f t="shared" si="111"/>
        <v>274720.17499999999</v>
      </c>
      <c r="G315" s="123">
        <f t="shared" si="111"/>
        <v>262030.93</v>
      </c>
      <c r="H315" s="123">
        <f t="shared" si="111"/>
        <v>249341.685</v>
      </c>
      <c r="I315" s="123">
        <f t="shared" si="111"/>
        <v>236652.44</v>
      </c>
      <c r="J315" s="123">
        <f t="shared" si="111"/>
        <v>223963.19500000001</v>
      </c>
      <c r="K315" s="123">
        <f t="shared" si="111"/>
        <v>211273.95000000004</v>
      </c>
      <c r="L315" s="123">
        <f t="shared" si="111"/>
        <v>198584.70500000005</v>
      </c>
      <c r="M315" s="123">
        <f t="shared" si="111"/>
        <v>185895.46000000005</v>
      </c>
      <c r="N315" s="123">
        <f t="shared" si="111"/>
        <v>173206.21500000005</v>
      </c>
      <c r="O315" s="123">
        <f t="shared" si="111"/>
        <v>162708.44000000003</v>
      </c>
      <c r="P315" s="123">
        <f t="shared" si="111"/>
        <v>151114.93000000002</v>
      </c>
      <c r="Q315" s="123">
        <f t="shared" si="111"/>
        <v>139521.42000000001</v>
      </c>
      <c r="R315" s="123">
        <f t="shared" si="111"/>
        <v>127927.91000000002</v>
      </c>
      <c r="S315" s="123">
        <f t="shared" si="111"/>
        <v>116334.40000000001</v>
      </c>
      <c r="T315" s="123">
        <f t="shared" si="111"/>
        <v>117697.8</v>
      </c>
      <c r="U315" s="123">
        <f t="shared" si="111"/>
        <v>114131.2</v>
      </c>
      <c r="V315" s="123">
        <f t="shared" si="111"/>
        <v>110564.59999999999</v>
      </c>
      <c r="W315" s="123">
        <f t="shared" si="111"/>
        <v>106997.99999999999</v>
      </c>
      <c r="X315" s="123">
        <f t="shared" si="111"/>
        <v>103431.39999999998</v>
      </c>
      <c r="Y315" s="123">
        <f t="shared" si="111"/>
        <v>99864.799999999974</v>
      </c>
      <c r="Z315" s="123">
        <f t="shared" si="111"/>
        <v>96298.199999999968</v>
      </c>
      <c r="AA315" s="123">
        <f t="shared" si="111"/>
        <v>92731.599999999962</v>
      </c>
      <c r="AB315" s="123">
        <f t="shared" si="111"/>
        <v>89164.999999999956</v>
      </c>
      <c r="AC315" s="123">
        <f t="shared" si="111"/>
        <v>85598.399999999951</v>
      </c>
      <c r="AD315" s="123">
        <f t="shared" si="111"/>
        <v>82031.799999999945</v>
      </c>
      <c r="AE315" s="123">
        <f t="shared" si="111"/>
        <v>78465.199999999939</v>
      </c>
      <c r="AF315" s="123">
        <f t="shared" si="111"/>
        <v>74898.599999999933</v>
      </c>
      <c r="AG315" s="123">
        <f t="shared" si="111"/>
        <v>71331.999999999927</v>
      </c>
    </row>
    <row r="316" spans="1:33" s="163" customFormat="1" x14ac:dyDescent="0.2">
      <c r="A316" s="593" t="s">
        <v>531</v>
      </c>
      <c r="B316" s="160">
        <f>B330-B331</f>
        <v>5099.9999999999991</v>
      </c>
      <c r="C316" s="160">
        <f t="shared" ref="C316:AG316" si="112">C330-C331</f>
        <v>216517.94999999998</v>
      </c>
      <c r="D316" s="160">
        <f t="shared" si="112"/>
        <v>263237.34999999998</v>
      </c>
      <c r="E316" s="160">
        <f t="shared" si="112"/>
        <v>244052.68</v>
      </c>
      <c r="F316" s="160">
        <f t="shared" si="112"/>
        <v>234460.345</v>
      </c>
      <c r="G316" s="160">
        <f t="shared" si="112"/>
        <v>224868.01</v>
      </c>
      <c r="H316" s="160">
        <f t="shared" si="112"/>
        <v>215275.67500000002</v>
      </c>
      <c r="I316" s="160">
        <f t="shared" si="112"/>
        <v>205683.34000000003</v>
      </c>
      <c r="J316" s="160">
        <f t="shared" si="112"/>
        <v>196091.00500000003</v>
      </c>
      <c r="K316" s="160">
        <f t="shared" si="112"/>
        <v>186498.67000000004</v>
      </c>
      <c r="L316" s="160">
        <f t="shared" si="112"/>
        <v>176906.33500000005</v>
      </c>
      <c r="M316" s="160">
        <f t="shared" si="112"/>
        <v>167314.00000000006</v>
      </c>
      <c r="N316" s="160">
        <f t="shared" si="112"/>
        <v>157721.66500000007</v>
      </c>
      <c r="O316" s="160">
        <f t="shared" si="112"/>
        <v>150320.80000000005</v>
      </c>
      <c r="P316" s="160">
        <f t="shared" si="112"/>
        <v>141824.20000000004</v>
      </c>
      <c r="Q316" s="160">
        <f t="shared" si="112"/>
        <v>133327.60000000003</v>
      </c>
      <c r="R316" s="160">
        <f t="shared" si="112"/>
        <v>124831.00000000003</v>
      </c>
      <c r="S316" s="160">
        <f t="shared" si="112"/>
        <v>116334.40000000002</v>
      </c>
      <c r="T316" s="160">
        <f t="shared" si="112"/>
        <v>117697.80000000002</v>
      </c>
      <c r="U316" s="160">
        <f t="shared" si="112"/>
        <v>114131.20000000001</v>
      </c>
      <c r="V316" s="160">
        <f t="shared" si="112"/>
        <v>110564.6</v>
      </c>
      <c r="W316" s="160">
        <f t="shared" si="112"/>
        <v>106998</v>
      </c>
      <c r="X316" s="160">
        <f t="shared" si="112"/>
        <v>103431.4</v>
      </c>
      <c r="Y316" s="160">
        <f t="shared" si="112"/>
        <v>99864.799999999988</v>
      </c>
      <c r="Z316" s="160">
        <f t="shared" si="112"/>
        <v>96298.199999999983</v>
      </c>
      <c r="AA316" s="160">
        <f t="shared" si="112"/>
        <v>92731.599999999977</v>
      </c>
      <c r="AB316" s="160">
        <f t="shared" si="112"/>
        <v>89164.999999999971</v>
      </c>
      <c r="AC316" s="160">
        <f t="shared" si="112"/>
        <v>85598.399999999965</v>
      </c>
      <c r="AD316" s="160">
        <f t="shared" si="112"/>
        <v>82031.799999999959</v>
      </c>
      <c r="AE316" s="160">
        <f t="shared" si="112"/>
        <v>78465.199999999953</v>
      </c>
      <c r="AF316" s="160">
        <f t="shared" si="112"/>
        <v>74898.599999999948</v>
      </c>
      <c r="AG316" s="160">
        <f t="shared" si="112"/>
        <v>71331.999999999942</v>
      </c>
    </row>
    <row r="317" spans="1:33" s="163" customFormat="1" x14ac:dyDescent="0.2">
      <c r="A317" s="592" t="s">
        <v>532</v>
      </c>
      <c r="B317" s="123">
        <f>B318</f>
        <v>0</v>
      </c>
      <c r="C317" s="123">
        <f t="shared" ref="C317:AG317" si="113">C318</f>
        <v>0</v>
      </c>
      <c r="D317" s="123">
        <f t="shared" si="113"/>
        <v>0</v>
      </c>
      <c r="E317" s="123">
        <f t="shared" si="113"/>
        <v>9592.3349999999991</v>
      </c>
      <c r="F317" s="123">
        <f t="shared" si="113"/>
        <v>9592.3349999999991</v>
      </c>
      <c r="G317" s="123">
        <f t="shared" si="113"/>
        <v>9592.3349999999991</v>
      </c>
      <c r="H317" s="123">
        <f t="shared" si="113"/>
        <v>9592.3349999999991</v>
      </c>
      <c r="I317" s="123">
        <f t="shared" si="113"/>
        <v>9592.3349999999991</v>
      </c>
      <c r="J317" s="123">
        <f t="shared" si="113"/>
        <v>9592.3349999999991</v>
      </c>
      <c r="K317" s="123">
        <f t="shared" si="113"/>
        <v>9592.3349999999991</v>
      </c>
      <c r="L317" s="123">
        <f t="shared" si="113"/>
        <v>9592.3349999999991</v>
      </c>
      <c r="M317" s="123">
        <f t="shared" si="113"/>
        <v>9592.3349999999991</v>
      </c>
      <c r="N317" s="123">
        <f t="shared" si="113"/>
        <v>9592.3349999999991</v>
      </c>
      <c r="O317" s="123">
        <f t="shared" si="113"/>
        <v>8496.6</v>
      </c>
      <c r="P317" s="123">
        <f t="shared" si="113"/>
        <v>8496.6</v>
      </c>
      <c r="Q317" s="123">
        <f t="shared" si="113"/>
        <v>8496.6</v>
      </c>
      <c r="R317" s="123">
        <f t="shared" si="113"/>
        <v>8496.6</v>
      </c>
      <c r="S317" s="123">
        <f t="shared" si="113"/>
        <v>8496.6</v>
      </c>
      <c r="T317" s="123">
        <f t="shared" si="113"/>
        <v>3566.5999999999995</v>
      </c>
      <c r="U317" s="123">
        <f t="shared" si="113"/>
        <v>3566.5999999999995</v>
      </c>
      <c r="V317" s="123">
        <f t="shared" si="113"/>
        <v>3566.5999999999995</v>
      </c>
      <c r="W317" s="123">
        <f t="shared" si="113"/>
        <v>3566.5999999999995</v>
      </c>
      <c r="X317" s="123">
        <f t="shared" si="113"/>
        <v>3566.5999999999995</v>
      </c>
      <c r="Y317" s="123">
        <f t="shared" si="113"/>
        <v>3566.5999999999995</v>
      </c>
      <c r="Z317" s="123">
        <f t="shared" si="113"/>
        <v>3566.5999999999995</v>
      </c>
      <c r="AA317" s="123">
        <f t="shared" si="113"/>
        <v>3566.5999999999995</v>
      </c>
      <c r="AB317" s="123">
        <f t="shared" si="113"/>
        <v>3566.5999999999995</v>
      </c>
      <c r="AC317" s="123">
        <f t="shared" si="113"/>
        <v>3566.5999999999995</v>
      </c>
      <c r="AD317" s="123">
        <f t="shared" si="113"/>
        <v>3566.5999999999995</v>
      </c>
      <c r="AE317" s="123">
        <f t="shared" si="113"/>
        <v>3566.5999999999995</v>
      </c>
      <c r="AF317" s="123">
        <f t="shared" si="113"/>
        <v>3566.5999999999995</v>
      </c>
      <c r="AG317" s="123">
        <f t="shared" si="113"/>
        <v>3566.5999999999995</v>
      </c>
    </row>
    <row r="318" spans="1:33" s="163" customFormat="1" x14ac:dyDescent="0.2">
      <c r="A318" s="593" t="s">
        <v>531</v>
      </c>
      <c r="B318" s="160">
        <f>B331</f>
        <v>0</v>
      </c>
      <c r="C318" s="160">
        <f t="shared" ref="C318:AG318" si="114">C331</f>
        <v>0</v>
      </c>
      <c r="D318" s="160">
        <f t="shared" si="114"/>
        <v>0</v>
      </c>
      <c r="E318" s="160">
        <f t="shared" si="114"/>
        <v>9592.3349999999991</v>
      </c>
      <c r="F318" s="160">
        <f t="shared" si="114"/>
        <v>9592.3349999999991</v>
      </c>
      <c r="G318" s="160">
        <f t="shared" si="114"/>
        <v>9592.3349999999991</v>
      </c>
      <c r="H318" s="160">
        <f t="shared" si="114"/>
        <v>9592.3349999999991</v>
      </c>
      <c r="I318" s="160">
        <f t="shared" si="114"/>
        <v>9592.3349999999991</v>
      </c>
      <c r="J318" s="160">
        <f t="shared" si="114"/>
        <v>9592.3349999999991</v>
      </c>
      <c r="K318" s="160">
        <f t="shared" si="114"/>
        <v>9592.3349999999991</v>
      </c>
      <c r="L318" s="160">
        <f t="shared" si="114"/>
        <v>9592.3349999999991</v>
      </c>
      <c r="M318" s="160">
        <f t="shared" si="114"/>
        <v>9592.3349999999991</v>
      </c>
      <c r="N318" s="160">
        <f t="shared" si="114"/>
        <v>9592.3349999999991</v>
      </c>
      <c r="O318" s="160">
        <f t="shared" si="114"/>
        <v>8496.6</v>
      </c>
      <c r="P318" s="160">
        <f t="shared" si="114"/>
        <v>8496.6</v>
      </c>
      <c r="Q318" s="160">
        <f t="shared" si="114"/>
        <v>8496.6</v>
      </c>
      <c r="R318" s="160">
        <f t="shared" si="114"/>
        <v>8496.6</v>
      </c>
      <c r="S318" s="160">
        <f t="shared" si="114"/>
        <v>8496.6</v>
      </c>
      <c r="T318" s="160">
        <f t="shared" si="114"/>
        <v>3566.5999999999995</v>
      </c>
      <c r="U318" s="160">
        <f t="shared" si="114"/>
        <v>3566.5999999999995</v>
      </c>
      <c r="V318" s="160">
        <f t="shared" si="114"/>
        <v>3566.5999999999995</v>
      </c>
      <c r="W318" s="160">
        <f t="shared" si="114"/>
        <v>3566.5999999999995</v>
      </c>
      <c r="X318" s="160">
        <f t="shared" si="114"/>
        <v>3566.5999999999995</v>
      </c>
      <c r="Y318" s="160">
        <f t="shared" si="114"/>
        <v>3566.5999999999995</v>
      </c>
      <c r="Z318" s="160">
        <f t="shared" si="114"/>
        <v>3566.5999999999995</v>
      </c>
      <c r="AA318" s="160">
        <f t="shared" si="114"/>
        <v>3566.5999999999995</v>
      </c>
      <c r="AB318" s="160">
        <f t="shared" si="114"/>
        <v>3566.5999999999995</v>
      </c>
      <c r="AC318" s="160">
        <f t="shared" si="114"/>
        <v>3566.5999999999995</v>
      </c>
      <c r="AD318" s="160">
        <f t="shared" si="114"/>
        <v>3566.5999999999995</v>
      </c>
      <c r="AE318" s="160">
        <f t="shared" si="114"/>
        <v>3566.5999999999995</v>
      </c>
      <c r="AF318" s="160">
        <f t="shared" si="114"/>
        <v>3566.5999999999995</v>
      </c>
      <c r="AG318" s="160">
        <f t="shared" si="114"/>
        <v>3566.5999999999995</v>
      </c>
    </row>
    <row r="319" spans="1:33" s="163" customFormat="1" x14ac:dyDescent="0.2">
      <c r="A319" s="592" t="s">
        <v>332</v>
      </c>
      <c r="B319" s="123">
        <f t="shared" ref="B319:AG319" si="115">SUM(B310,B315,B317)</f>
        <v>49764.584999999992</v>
      </c>
      <c r="C319" s="123">
        <f t="shared" si="115"/>
        <v>298510.66957500001</v>
      </c>
      <c r="D319" s="123">
        <f t="shared" si="115"/>
        <v>353477.53649999999</v>
      </c>
      <c r="E319" s="123">
        <f t="shared" si="115"/>
        <v>341611.39782499999</v>
      </c>
      <c r="F319" s="337">
        <f t="shared" si="115"/>
        <v>329717.889295</v>
      </c>
      <c r="G319" s="123">
        <f t="shared" si="115"/>
        <v>318424.30141000001</v>
      </c>
      <c r="H319" s="123">
        <f t="shared" si="115"/>
        <v>307504.48352000001</v>
      </c>
      <c r="I319" s="123">
        <f t="shared" si="115"/>
        <v>296579.14812500001</v>
      </c>
      <c r="J319" s="123">
        <f t="shared" si="115"/>
        <v>285648.29522500007</v>
      </c>
      <c r="K319" s="123">
        <f t="shared" si="115"/>
        <v>275711.92482000007</v>
      </c>
      <c r="L319" s="123">
        <f t="shared" si="115"/>
        <v>266934.0189100001</v>
      </c>
      <c r="M319" s="123">
        <f t="shared" si="115"/>
        <v>258150.59549500007</v>
      </c>
      <c r="N319" s="123">
        <f t="shared" si="115"/>
        <v>250600.70457500007</v>
      </c>
      <c r="O319" s="123">
        <f t="shared" si="115"/>
        <v>244611.66915000006</v>
      </c>
      <c r="P319" s="123">
        <f t="shared" si="115"/>
        <v>238371.11322000006</v>
      </c>
      <c r="Q319" s="123">
        <f t="shared" si="115"/>
        <v>232120.46178500002</v>
      </c>
      <c r="R319" s="123">
        <f t="shared" si="115"/>
        <v>225860.04334500004</v>
      </c>
      <c r="S319" s="123">
        <f t="shared" si="115"/>
        <v>219307.86690000005</v>
      </c>
      <c r="T319" s="123">
        <f t="shared" si="115"/>
        <v>221001.33295000004</v>
      </c>
      <c r="U319" s="123">
        <f t="shared" si="115"/>
        <v>222523.12355000005</v>
      </c>
      <c r="V319" s="123">
        <f t="shared" si="115"/>
        <v>224032.87470000001</v>
      </c>
      <c r="W319" s="123">
        <f t="shared" si="115"/>
        <v>225570.82390000002</v>
      </c>
      <c r="X319" s="123">
        <f t="shared" si="115"/>
        <v>227070.58300000001</v>
      </c>
      <c r="Y319" s="123">
        <f t="shared" si="115"/>
        <v>228572.06100000002</v>
      </c>
      <c r="Z319" s="123">
        <f t="shared" si="115"/>
        <v>230075.2579</v>
      </c>
      <c r="AA319" s="123">
        <f t="shared" si="115"/>
        <v>231580.17370000001</v>
      </c>
      <c r="AB319" s="123">
        <f t="shared" si="115"/>
        <v>233127.0459</v>
      </c>
      <c r="AC319" s="123">
        <f t="shared" si="115"/>
        <v>234635.72799999997</v>
      </c>
      <c r="AD319" s="123">
        <f t="shared" si="115"/>
        <v>236146.12899999999</v>
      </c>
      <c r="AE319" s="123">
        <f t="shared" si="115"/>
        <v>237658.24889999998</v>
      </c>
      <c r="AF319" s="123">
        <f t="shared" si="115"/>
        <v>239169.08769999995</v>
      </c>
      <c r="AG319" s="123">
        <f t="shared" si="115"/>
        <v>240677.39589999997</v>
      </c>
    </row>
    <row r="320" spans="1:33" s="163" customFormat="1" x14ac:dyDescent="0.2">
      <c r="A320" s="929"/>
      <c r="B320" s="930"/>
      <c r="C320" s="930"/>
      <c r="D320" s="930"/>
      <c r="E320" s="930"/>
      <c r="F320" s="474"/>
      <c r="G320" s="930"/>
      <c r="H320" s="930"/>
      <c r="I320" s="930"/>
      <c r="J320" s="930"/>
      <c r="K320" s="930"/>
      <c r="L320" s="930"/>
      <c r="M320" s="930"/>
      <c r="N320" s="930"/>
      <c r="O320" s="930"/>
      <c r="P320" s="930"/>
      <c r="Q320" s="930"/>
      <c r="R320" s="930"/>
      <c r="S320" s="930"/>
      <c r="T320" s="930"/>
      <c r="U320" s="930"/>
      <c r="V320" s="930"/>
      <c r="W320" s="930"/>
      <c r="X320" s="930"/>
      <c r="Y320" s="930"/>
      <c r="Z320" s="930"/>
      <c r="AA320" s="930"/>
      <c r="AB320" s="930"/>
      <c r="AC320" s="930"/>
      <c r="AD320" s="930"/>
      <c r="AE320" s="930"/>
      <c r="AF320" s="930"/>
      <c r="AG320" s="930"/>
    </row>
    <row r="321" spans="1:34" s="163" customFormat="1" x14ac:dyDescent="0.2">
      <c r="A321" s="929"/>
      <c r="B321" s="930"/>
      <c r="C321" s="930"/>
      <c r="D321" s="930"/>
      <c r="E321" s="930"/>
      <c r="F321" s="474"/>
      <c r="G321" s="930"/>
      <c r="H321" s="930"/>
      <c r="I321" s="930"/>
      <c r="J321" s="930"/>
      <c r="K321" s="930"/>
      <c r="L321" s="930"/>
      <c r="M321" s="930"/>
      <c r="N321" s="930"/>
      <c r="O321" s="930"/>
      <c r="P321" s="930"/>
      <c r="Q321" s="930"/>
      <c r="R321" s="930"/>
      <c r="S321" s="930"/>
      <c r="T321" s="930"/>
      <c r="U321" s="930"/>
      <c r="V321" s="930"/>
      <c r="W321" s="930"/>
      <c r="X321" s="930"/>
      <c r="Y321" s="930"/>
      <c r="Z321" s="930"/>
      <c r="AA321" s="930"/>
      <c r="AB321" s="930"/>
      <c r="AC321" s="930"/>
      <c r="AD321" s="930"/>
      <c r="AE321" s="930"/>
      <c r="AF321" s="930"/>
      <c r="AG321" s="930"/>
    </row>
    <row r="322" spans="1:34" s="163" customFormat="1" x14ac:dyDescent="0.2">
      <c r="A322" s="929"/>
      <c r="B322" s="930"/>
      <c r="C322" s="930"/>
      <c r="D322" s="930"/>
      <c r="E322" s="930"/>
      <c r="F322" s="474"/>
      <c r="G322" s="930"/>
      <c r="H322" s="930"/>
      <c r="I322" s="930"/>
      <c r="J322" s="930"/>
      <c r="K322" s="930"/>
      <c r="L322" s="930"/>
      <c r="M322" s="930"/>
      <c r="N322" s="930"/>
      <c r="O322" s="930"/>
      <c r="P322" s="930"/>
      <c r="Q322" s="930"/>
      <c r="R322" s="930"/>
      <c r="S322" s="930"/>
      <c r="T322" s="930"/>
      <c r="U322" s="930"/>
      <c r="V322" s="930"/>
      <c r="W322" s="930"/>
      <c r="X322" s="930"/>
      <c r="Y322" s="930"/>
      <c r="Z322" s="930"/>
      <c r="AA322" s="930"/>
      <c r="AB322" s="930"/>
      <c r="AC322" s="930"/>
      <c r="AD322" s="930"/>
      <c r="AE322" s="930"/>
      <c r="AF322" s="930"/>
      <c r="AG322" s="930"/>
    </row>
    <row r="323" spans="1:34" s="163" customFormat="1" outlineLevel="1" x14ac:dyDescent="0.2">
      <c r="A323" s="594"/>
      <c r="B323" s="595">
        <f t="shared" ref="B323:AG323" si="116">B319/B308-1</f>
        <v>0</v>
      </c>
      <c r="C323" s="595">
        <f t="shared" si="116"/>
        <v>0</v>
      </c>
      <c r="D323" s="595">
        <f t="shared" si="116"/>
        <v>0</v>
      </c>
      <c r="E323" s="595">
        <f t="shared" si="116"/>
        <v>-2.9273019386266697E-7</v>
      </c>
      <c r="F323" s="355">
        <f t="shared" si="116"/>
        <v>-6.0657879108472201E-7</v>
      </c>
      <c r="G323" s="595">
        <f t="shared" si="116"/>
        <v>-9.4213826018485491E-7</v>
      </c>
      <c r="H323" s="595">
        <f t="shared" si="116"/>
        <v>-1.3007923498342677E-6</v>
      </c>
      <c r="I323" s="595">
        <f t="shared" si="116"/>
        <v>-1.6858877646130921E-6</v>
      </c>
      <c r="J323" s="595">
        <f t="shared" si="116"/>
        <v>1.4003253889782741E-6</v>
      </c>
      <c r="K323" s="595">
        <f t="shared" si="116"/>
        <v>1.0880934027124312E-6</v>
      </c>
      <c r="L323" s="595">
        <f t="shared" si="116"/>
        <v>7.4924938653353479E-7</v>
      </c>
      <c r="M323" s="595">
        <f t="shared" si="116"/>
        <v>3.8737093976948245E-7</v>
      </c>
      <c r="N323" s="595">
        <f t="shared" si="116"/>
        <v>0</v>
      </c>
      <c r="O323" s="595">
        <f t="shared" si="116"/>
        <v>0</v>
      </c>
      <c r="P323" s="595">
        <f t="shared" si="116"/>
        <v>0</v>
      </c>
      <c r="Q323" s="595">
        <f t="shared" si="116"/>
        <v>0</v>
      </c>
      <c r="R323" s="595">
        <f t="shared" si="116"/>
        <v>0</v>
      </c>
      <c r="S323" s="595">
        <f t="shared" si="116"/>
        <v>0</v>
      </c>
      <c r="T323" s="595">
        <f t="shared" si="116"/>
        <v>0</v>
      </c>
      <c r="U323" s="595">
        <f t="shared" si="116"/>
        <v>0</v>
      </c>
      <c r="V323" s="595">
        <f t="shared" si="116"/>
        <v>0</v>
      </c>
      <c r="W323" s="595">
        <f t="shared" si="116"/>
        <v>0</v>
      </c>
      <c r="X323" s="595">
        <f t="shared" si="116"/>
        <v>0</v>
      </c>
      <c r="Y323" s="595">
        <f t="shared" si="116"/>
        <v>0</v>
      </c>
      <c r="Z323" s="595">
        <f t="shared" si="116"/>
        <v>0</v>
      </c>
      <c r="AA323" s="595">
        <f t="shared" si="116"/>
        <v>0</v>
      </c>
      <c r="AB323" s="595">
        <f t="shared" si="116"/>
        <v>0</v>
      </c>
      <c r="AC323" s="595">
        <f t="shared" si="116"/>
        <v>0</v>
      </c>
      <c r="AD323" s="595">
        <f t="shared" si="116"/>
        <v>0</v>
      </c>
      <c r="AE323" s="595">
        <f t="shared" si="116"/>
        <v>0</v>
      </c>
      <c r="AF323" s="595">
        <f t="shared" si="116"/>
        <v>0</v>
      </c>
      <c r="AG323" s="595">
        <f t="shared" si="116"/>
        <v>0</v>
      </c>
    </row>
    <row r="324" spans="1:34" s="163" customFormat="1" outlineLevel="1" x14ac:dyDescent="0.2">
      <c r="A324" s="594"/>
      <c r="B324" s="596"/>
      <c r="C324" s="596"/>
      <c r="D324" s="596"/>
      <c r="E324" s="596"/>
      <c r="F324" s="322"/>
      <c r="G324" s="596"/>
      <c r="H324" s="596"/>
      <c r="I324" s="596"/>
      <c r="J324" s="596"/>
      <c r="K324" s="596"/>
      <c r="L324" s="596"/>
      <c r="M324" s="596"/>
      <c r="N324" s="596"/>
      <c r="O324" s="596"/>
      <c r="P324" s="596"/>
      <c r="Q324" s="596"/>
      <c r="R324" s="596"/>
      <c r="S324" s="596"/>
      <c r="T324" s="596"/>
      <c r="U324" s="596"/>
      <c r="V324" s="596"/>
      <c r="W324" s="596"/>
      <c r="X324" s="596"/>
      <c r="Y324" s="596"/>
      <c r="Z324" s="596"/>
      <c r="AA324" s="596"/>
      <c r="AB324" s="596"/>
      <c r="AC324" s="596"/>
      <c r="AD324" s="596"/>
      <c r="AE324" s="596"/>
      <c r="AF324" s="596"/>
      <c r="AG324" s="596"/>
    </row>
    <row r="325" spans="1:34" s="163" customFormat="1" outlineLevel="1" x14ac:dyDescent="0.2">
      <c r="A325" s="594"/>
      <c r="B325" s="596">
        <f t="shared" ref="B325:AG325" si="117">B319-B308</f>
        <v>0</v>
      </c>
      <c r="C325" s="596">
        <f t="shared" si="117"/>
        <v>0</v>
      </c>
      <c r="D325" s="596">
        <f t="shared" si="117"/>
        <v>0</v>
      </c>
      <c r="E325" s="596">
        <f t="shared" si="117"/>
        <v>-9.9999999976716936E-2</v>
      </c>
      <c r="F325" s="322">
        <f t="shared" si="117"/>
        <v>-0.20000000001164153</v>
      </c>
      <c r="G325" s="596">
        <f t="shared" si="117"/>
        <v>-0.29999999998835847</v>
      </c>
      <c r="H325" s="596">
        <f t="shared" si="117"/>
        <v>-0.40000000002328306</v>
      </c>
      <c r="I325" s="596">
        <f t="shared" si="117"/>
        <v>-0.5</v>
      </c>
      <c r="J325" s="596">
        <f t="shared" si="117"/>
        <v>0.40000000002328306</v>
      </c>
      <c r="K325" s="596">
        <f t="shared" si="117"/>
        <v>0.30000000004656613</v>
      </c>
      <c r="L325" s="596">
        <f t="shared" si="117"/>
        <v>0.20000000006984919</v>
      </c>
      <c r="M325" s="596">
        <f t="shared" si="117"/>
        <v>0.1000000000349246</v>
      </c>
      <c r="N325" s="596">
        <f t="shared" si="117"/>
        <v>0</v>
      </c>
      <c r="O325" s="596">
        <f t="shared" si="117"/>
        <v>0</v>
      </c>
      <c r="P325" s="596">
        <f t="shared" si="117"/>
        <v>0</v>
      </c>
      <c r="Q325" s="596">
        <f t="shared" si="117"/>
        <v>0</v>
      </c>
      <c r="R325" s="596">
        <f t="shared" si="117"/>
        <v>0</v>
      </c>
      <c r="S325" s="596">
        <f t="shared" si="117"/>
        <v>0</v>
      </c>
      <c r="T325" s="596">
        <f t="shared" si="117"/>
        <v>0</v>
      </c>
      <c r="U325" s="596">
        <f t="shared" si="117"/>
        <v>0</v>
      </c>
      <c r="V325" s="596">
        <f t="shared" si="117"/>
        <v>0</v>
      </c>
      <c r="W325" s="596">
        <f t="shared" si="117"/>
        <v>0</v>
      </c>
      <c r="X325" s="596">
        <f t="shared" si="117"/>
        <v>0</v>
      </c>
      <c r="Y325" s="596">
        <f t="shared" si="117"/>
        <v>0</v>
      </c>
      <c r="Z325" s="596">
        <f t="shared" si="117"/>
        <v>0</v>
      </c>
      <c r="AA325" s="596">
        <f t="shared" si="117"/>
        <v>0</v>
      </c>
      <c r="AB325" s="596">
        <f t="shared" si="117"/>
        <v>0</v>
      </c>
      <c r="AC325" s="596">
        <f t="shared" si="117"/>
        <v>0</v>
      </c>
      <c r="AD325" s="596">
        <f t="shared" si="117"/>
        <v>0</v>
      </c>
      <c r="AE325" s="596">
        <f t="shared" si="117"/>
        <v>0</v>
      </c>
      <c r="AF325" s="596">
        <f t="shared" si="117"/>
        <v>0</v>
      </c>
      <c r="AG325" s="596">
        <f t="shared" si="117"/>
        <v>0</v>
      </c>
    </row>
    <row r="326" spans="1:34" s="163" customFormat="1" outlineLevel="1" x14ac:dyDescent="0.2">
      <c r="A326" s="594"/>
      <c r="C326" s="596">
        <f t="shared" ref="C326:AG326" si="118">C325-B325</f>
        <v>0</v>
      </c>
      <c r="D326" s="596">
        <f t="shared" si="118"/>
        <v>0</v>
      </c>
      <c r="E326" s="596">
        <f t="shared" si="118"/>
        <v>-9.9999999976716936E-2</v>
      </c>
      <c r="F326" s="322">
        <f t="shared" si="118"/>
        <v>-0.1000000000349246</v>
      </c>
      <c r="G326" s="596">
        <f t="shared" si="118"/>
        <v>-9.9999999976716936E-2</v>
      </c>
      <c r="H326" s="596">
        <f t="shared" si="118"/>
        <v>-0.1000000000349246</v>
      </c>
      <c r="I326" s="596">
        <f t="shared" si="118"/>
        <v>-9.9999999976716936E-2</v>
      </c>
      <c r="J326" s="596">
        <f t="shared" si="118"/>
        <v>0.90000000002328306</v>
      </c>
      <c r="K326" s="596">
        <f t="shared" si="118"/>
        <v>-9.9999999976716936E-2</v>
      </c>
      <c r="L326" s="596">
        <f t="shared" si="118"/>
        <v>-9.9999999976716936E-2</v>
      </c>
      <c r="M326" s="596">
        <f t="shared" si="118"/>
        <v>-0.1000000000349246</v>
      </c>
      <c r="N326" s="596">
        <f t="shared" si="118"/>
        <v>-0.1000000000349246</v>
      </c>
      <c r="O326" s="596">
        <f t="shared" si="118"/>
        <v>0</v>
      </c>
      <c r="P326" s="596">
        <f t="shared" si="118"/>
        <v>0</v>
      </c>
      <c r="Q326" s="596">
        <f t="shared" si="118"/>
        <v>0</v>
      </c>
      <c r="R326" s="596">
        <f t="shared" si="118"/>
        <v>0</v>
      </c>
      <c r="S326" s="596">
        <f t="shared" si="118"/>
        <v>0</v>
      </c>
      <c r="T326" s="596">
        <f t="shared" si="118"/>
        <v>0</v>
      </c>
      <c r="U326" s="596">
        <f t="shared" si="118"/>
        <v>0</v>
      </c>
      <c r="V326" s="596">
        <f t="shared" si="118"/>
        <v>0</v>
      </c>
      <c r="W326" s="596">
        <f t="shared" si="118"/>
        <v>0</v>
      </c>
      <c r="X326" s="596">
        <f t="shared" si="118"/>
        <v>0</v>
      </c>
      <c r="Y326" s="596">
        <f t="shared" si="118"/>
        <v>0</v>
      </c>
      <c r="Z326" s="596">
        <f t="shared" si="118"/>
        <v>0</v>
      </c>
      <c r="AA326" s="596">
        <f t="shared" si="118"/>
        <v>0</v>
      </c>
      <c r="AB326" s="596">
        <f t="shared" si="118"/>
        <v>0</v>
      </c>
      <c r="AC326" s="596">
        <f t="shared" si="118"/>
        <v>0</v>
      </c>
      <c r="AD326" s="596">
        <f t="shared" si="118"/>
        <v>0</v>
      </c>
      <c r="AE326" s="596">
        <f t="shared" si="118"/>
        <v>0</v>
      </c>
      <c r="AF326" s="596">
        <f t="shared" si="118"/>
        <v>0</v>
      </c>
      <c r="AG326" s="596">
        <f t="shared" si="118"/>
        <v>0</v>
      </c>
    </row>
    <row r="327" spans="1:34" s="163" customFormat="1" outlineLevel="1" x14ac:dyDescent="0.2">
      <c r="A327" s="594"/>
      <c r="F327" s="215"/>
    </row>
    <row r="328" spans="1:34" s="163" customFormat="1" outlineLevel="1" x14ac:dyDescent="0.2">
      <c r="A328" s="594"/>
      <c r="F328" s="215"/>
    </row>
    <row r="329" spans="1:34" s="163" customFormat="1" outlineLevel="1" x14ac:dyDescent="0.2">
      <c r="A329" s="594" t="s">
        <v>333</v>
      </c>
      <c r="B329" s="596">
        <f>SUM(Aprekini!B148,Aprekini!B152)</f>
        <v>5099.9999999999991</v>
      </c>
      <c r="C329" s="596">
        <f>SUM(Aprekini!C148,Aprekini!C152)</f>
        <v>211417.94999999998</v>
      </c>
      <c r="D329" s="596">
        <f>SUM(Aprekini!D148,Aprekini!D152)</f>
        <v>46719.4</v>
      </c>
      <c r="E329" s="596">
        <f>SUM(Aprekini!E148,Aprekini!E152)</f>
        <v>0</v>
      </c>
      <c r="F329" s="322">
        <f>SUM(Aprekini!F148,Aprekini!F152)</f>
        <v>0</v>
      </c>
      <c r="G329" s="596">
        <f>SUM(Aprekini!G148,Aprekini!G152)</f>
        <v>0</v>
      </c>
      <c r="H329" s="596">
        <f>SUM(Aprekini!H148,Aprekini!H152)</f>
        <v>0</v>
      </c>
      <c r="I329" s="596">
        <f>SUM(Aprekini!I148,Aprekini!I152)</f>
        <v>0</v>
      </c>
      <c r="J329" s="596">
        <f>SUM(Aprekini!J148,Aprekini!J152)</f>
        <v>0</v>
      </c>
      <c r="K329" s="596">
        <f>SUM(Aprekini!K148,Aprekini!K152)</f>
        <v>0</v>
      </c>
      <c r="L329" s="596">
        <f>SUM(Aprekini!L148,Aprekini!L152)</f>
        <v>0</v>
      </c>
      <c r="M329" s="596">
        <f>SUM(Aprekini!M148,Aprekini!M152)</f>
        <v>0</v>
      </c>
      <c r="N329" s="596">
        <f>SUM(Aprekini!N148,Aprekini!N152)</f>
        <v>0</v>
      </c>
      <c r="O329" s="596">
        <f>SUM(Aprekini!O148,Aprekini!O152)</f>
        <v>0</v>
      </c>
      <c r="P329" s="596">
        <f>SUM(Aprekini!P148,Aprekini!P152)</f>
        <v>0</v>
      </c>
      <c r="Q329" s="596">
        <f>SUM(Aprekini!Q148,Aprekini!Q152)</f>
        <v>0</v>
      </c>
      <c r="R329" s="596">
        <f>SUM(Aprekini!R148,Aprekini!R152)</f>
        <v>0</v>
      </c>
      <c r="S329" s="596">
        <f>SUM(Aprekini!S148,Aprekini!S152)</f>
        <v>0</v>
      </c>
      <c r="T329" s="596">
        <f>SUM(Aprekini!T148,Aprekini!T152)</f>
        <v>0</v>
      </c>
      <c r="U329" s="596">
        <f>SUM(Aprekini!U148,Aprekini!U152)</f>
        <v>0</v>
      </c>
      <c r="V329" s="596">
        <f>SUM(Aprekini!V148,Aprekini!V152)</f>
        <v>0</v>
      </c>
      <c r="W329" s="596">
        <f>SUM(Aprekini!W148,Aprekini!W152)</f>
        <v>0</v>
      </c>
      <c r="X329" s="596">
        <f>SUM(Aprekini!X148,Aprekini!X152)</f>
        <v>0</v>
      </c>
      <c r="Y329" s="596">
        <f>SUM(Aprekini!Y148,Aprekini!Y152)</f>
        <v>0</v>
      </c>
      <c r="Z329" s="596">
        <f>SUM(Aprekini!Z148,Aprekini!Z152)</f>
        <v>0</v>
      </c>
      <c r="AA329" s="596">
        <f>SUM(Aprekini!AA148,Aprekini!AA152)</f>
        <v>0</v>
      </c>
      <c r="AB329" s="596">
        <f>SUM(Aprekini!AB148,Aprekini!AB152)</f>
        <v>0</v>
      </c>
      <c r="AC329" s="596">
        <f>SUM(Aprekini!AC148,Aprekini!AC152)</f>
        <v>0</v>
      </c>
      <c r="AD329" s="596">
        <f>SUM(Aprekini!AD148,Aprekini!AD152)</f>
        <v>0</v>
      </c>
      <c r="AE329" s="596">
        <f>SUM(Aprekini!AE148,Aprekini!AE152)</f>
        <v>0</v>
      </c>
      <c r="AF329" s="596">
        <f>SUM(Aprekini!AF148,Aprekini!AF152)</f>
        <v>0</v>
      </c>
      <c r="AG329" s="596">
        <f>SUM(Aprekini!AG148,Aprekini!AG152)</f>
        <v>0</v>
      </c>
      <c r="AH329" s="596">
        <f>SUM(Aprekini!AH148,Aprekini!AH152)</f>
        <v>0</v>
      </c>
    </row>
    <row r="330" spans="1:34" s="163" customFormat="1" outlineLevel="1" x14ac:dyDescent="0.2">
      <c r="A330" s="594" t="s">
        <v>334</v>
      </c>
      <c r="B330" s="596">
        <f>B329-B331</f>
        <v>5099.9999999999991</v>
      </c>
      <c r="C330" s="596">
        <f t="shared" ref="C330:AH330" si="119">B330+C329-C331</f>
        <v>216517.94999999998</v>
      </c>
      <c r="D330" s="596">
        <f t="shared" si="119"/>
        <v>263237.34999999998</v>
      </c>
      <c r="E330" s="596">
        <f t="shared" si="119"/>
        <v>253645.01499999998</v>
      </c>
      <c r="F330" s="322">
        <f t="shared" si="119"/>
        <v>244052.68</v>
      </c>
      <c r="G330" s="596">
        <f t="shared" si="119"/>
        <v>234460.345</v>
      </c>
      <c r="H330" s="596">
        <f t="shared" si="119"/>
        <v>224868.01</v>
      </c>
      <c r="I330" s="596">
        <f t="shared" si="119"/>
        <v>215275.67500000002</v>
      </c>
      <c r="J330" s="596">
        <f t="shared" si="119"/>
        <v>205683.34000000003</v>
      </c>
      <c r="K330" s="596">
        <f t="shared" si="119"/>
        <v>196091.00500000003</v>
      </c>
      <c r="L330" s="596">
        <f t="shared" si="119"/>
        <v>186498.67000000004</v>
      </c>
      <c r="M330" s="596">
        <f t="shared" si="119"/>
        <v>176906.33500000005</v>
      </c>
      <c r="N330" s="596">
        <f t="shared" si="119"/>
        <v>167314.00000000006</v>
      </c>
      <c r="O330" s="596">
        <f t="shared" si="119"/>
        <v>158817.40000000005</v>
      </c>
      <c r="P330" s="596">
        <f t="shared" si="119"/>
        <v>150320.80000000005</v>
      </c>
      <c r="Q330" s="596">
        <f t="shared" si="119"/>
        <v>141824.20000000004</v>
      </c>
      <c r="R330" s="596">
        <f t="shared" si="119"/>
        <v>133327.60000000003</v>
      </c>
      <c r="S330" s="596">
        <f t="shared" si="119"/>
        <v>124831.00000000003</v>
      </c>
      <c r="T330" s="596">
        <f t="shared" si="119"/>
        <v>121264.40000000002</v>
      </c>
      <c r="U330" s="596">
        <f t="shared" si="119"/>
        <v>117697.80000000002</v>
      </c>
      <c r="V330" s="596">
        <f t="shared" si="119"/>
        <v>114131.20000000001</v>
      </c>
      <c r="W330" s="596">
        <f t="shared" si="119"/>
        <v>110564.6</v>
      </c>
      <c r="X330" s="596">
        <f t="shared" si="119"/>
        <v>106998</v>
      </c>
      <c r="Y330" s="596">
        <f t="shared" si="119"/>
        <v>103431.4</v>
      </c>
      <c r="Z330" s="596">
        <f t="shared" si="119"/>
        <v>99864.799999999988</v>
      </c>
      <c r="AA330" s="596">
        <f t="shared" si="119"/>
        <v>96298.199999999983</v>
      </c>
      <c r="AB330" s="596">
        <f t="shared" si="119"/>
        <v>92731.599999999977</v>
      </c>
      <c r="AC330" s="596">
        <f t="shared" si="119"/>
        <v>89164.999999999971</v>
      </c>
      <c r="AD330" s="596">
        <f t="shared" si="119"/>
        <v>85598.399999999965</v>
      </c>
      <c r="AE330" s="596">
        <f t="shared" si="119"/>
        <v>82031.799999999959</v>
      </c>
      <c r="AF330" s="596">
        <f t="shared" si="119"/>
        <v>78465.199999999953</v>
      </c>
      <c r="AG330" s="596">
        <f t="shared" si="119"/>
        <v>74898.599999999948</v>
      </c>
      <c r="AH330" s="596">
        <f t="shared" si="119"/>
        <v>71331.999999999942</v>
      </c>
    </row>
    <row r="331" spans="1:34" s="163" customFormat="1" outlineLevel="1" x14ac:dyDescent="0.2">
      <c r="A331" s="594" t="s">
        <v>335</v>
      </c>
      <c r="B331" s="596">
        <f>Aprekini!B279+Aprekini!B274</f>
        <v>0</v>
      </c>
      <c r="C331" s="596">
        <f>Aprekini!C279+Aprekini!C274</f>
        <v>0</v>
      </c>
      <c r="D331" s="596">
        <f>Aprekini!D279+Aprekini!D274</f>
        <v>0</v>
      </c>
      <c r="E331" s="596">
        <f>Aprekini!E279+Aprekini!E274</f>
        <v>9592.3349999999991</v>
      </c>
      <c r="F331" s="322">
        <f>Aprekini!F279+Aprekini!F274</f>
        <v>9592.3349999999991</v>
      </c>
      <c r="G331" s="596">
        <f>Aprekini!G279+Aprekini!G274</f>
        <v>9592.3349999999991</v>
      </c>
      <c r="H331" s="596">
        <f>Aprekini!H279+Aprekini!H274</f>
        <v>9592.3349999999991</v>
      </c>
      <c r="I331" s="596">
        <f>Aprekini!I279+Aprekini!I274</f>
        <v>9592.3349999999991</v>
      </c>
      <c r="J331" s="596">
        <f>Aprekini!J279+Aprekini!J274</f>
        <v>9592.3349999999991</v>
      </c>
      <c r="K331" s="596">
        <f>Aprekini!K279+Aprekini!K274</f>
        <v>9592.3349999999991</v>
      </c>
      <c r="L331" s="596">
        <f>Aprekini!L279+Aprekini!L274</f>
        <v>9592.3349999999991</v>
      </c>
      <c r="M331" s="596">
        <f>Aprekini!M279+Aprekini!M274</f>
        <v>9592.3349999999991</v>
      </c>
      <c r="N331" s="596">
        <f>Aprekini!N279+Aprekini!N274</f>
        <v>9592.3349999999991</v>
      </c>
      <c r="O331" s="596">
        <f>Aprekini!O279+Aprekini!O274</f>
        <v>8496.6</v>
      </c>
      <c r="P331" s="596">
        <f>Aprekini!P279+Aprekini!P274</f>
        <v>8496.6</v>
      </c>
      <c r="Q331" s="596">
        <f>Aprekini!Q279+Aprekini!Q274</f>
        <v>8496.6</v>
      </c>
      <c r="R331" s="596">
        <f>Aprekini!R279+Aprekini!R274</f>
        <v>8496.6</v>
      </c>
      <c r="S331" s="596">
        <f>Aprekini!S279+Aprekini!S274</f>
        <v>8496.6</v>
      </c>
      <c r="T331" s="596">
        <f>Aprekini!T279+Aprekini!T274</f>
        <v>3566.5999999999995</v>
      </c>
      <c r="U331" s="596">
        <f>Aprekini!U279+Aprekini!U274</f>
        <v>3566.5999999999995</v>
      </c>
      <c r="V331" s="596">
        <f>Aprekini!V279+Aprekini!V274</f>
        <v>3566.5999999999995</v>
      </c>
      <c r="W331" s="596">
        <f>Aprekini!W279+Aprekini!W274</f>
        <v>3566.5999999999995</v>
      </c>
      <c r="X331" s="596">
        <f>Aprekini!X279+Aprekini!X274</f>
        <v>3566.5999999999995</v>
      </c>
      <c r="Y331" s="596">
        <f>Aprekini!Y279+Aprekini!Y274</f>
        <v>3566.5999999999995</v>
      </c>
      <c r="Z331" s="596">
        <f>Aprekini!Z279+Aprekini!Z274</f>
        <v>3566.5999999999995</v>
      </c>
      <c r="AA331" s="596">
        <f>Aprekini!AA279+Aprekini!AA274</f>
        <v>3566.5999999999995</v>
      </c>
      <c r="AB331" s="596">
        <f>Aprekini!AB279+Aprekini!AB274</f>
        <v>3566.5999999999995</v>
      </c>
      <c r="AC331" s="596">
        <f>Aprekini!AC279+Aprekini!AC274</f>
        <v>3566.5999999999995</v>
      </c>
      <c r="AD331" s="596">
        <f>Aprekini!AD279+Aprekini!AD274</f>
        <v>3566.5999999999995</v>
      </c>
      <c r="AE331" s="596">
        <f>Aprekini!AE279+Aprekini!AE274</f>
        <v>3566.5999999999995</v>
      </c>
      <c r="AF331" s="596">
        <f>Aprekini!AF279+Aprekini!AF274</f>
        <v>3566.5999999999995</v>
      </c>
      <c r="AG331" s="596">
        <f>Aprekini!AG279+Aprekini!AG274</f>
        <v>3566.5999999999995</v>
      </c>
      <c r="AH331" s="596">
        <f>Aprekini!AG279+Aprekini!AG274</f>
        <v>3566.5999999999995</v>
      </c>
    </row>
    <row r="332" spans="1:34" s="163" customFormat="1" outlineLevel="1" x14ac:dyDescent="0.2">
      <c r="A332" s="594"/>
      <c r="C332" s="596">
        <f t="shared" ref="C332:AH332" si="120">C302+C303+C304-B302-B303-B304</f>
        <v>243027</v>
      </c>
      <c r="D332" s="596">
        <f t="shared" si="120"/>
        <v>49964</v>
      </c>
      <c r="E332" s="596">
        <f t="shared" si="120"/>
        <v>-15885</v>
      </c>
      <c r="F332" s="322">
        <f t="shared" si="120"/>
        <v>-15885</v>
      </c>
      <c r="G332" s="596">
        <f t="shared" si="120"/>
        <v>-15185</v>
      </c>
      <c r="H332" s="596">
        <f t="shared" si="120"/>
        <v>-14685</v>
      </c>
      <c r="I332" s="596">
        <f t="shared" si="120"/>
        <v>-14685</v>
      </c>
      <c r="J332" s="596">
        <f t="shared" si="120"/>
        <v>-14686</v>
      </c>
      <c r="K332" s="596">
        <f t="shared" si="120"/>
        <v>-13685</v>
      </c>
      <c r="L332" s="596">
        <f t="shared" si="120"/>
        <v>-13085</v>
      </c>
      <c r="M332" s="596">
        <f t="shared" si="120"/>
        <v>-13085</v>
      </c>
      <c r="N332" s="596">
        <f t="shared" si="120"/>
        <v>-11685</v>
      </c>
      <c r="O332" s="596">
        <f t="shared" si="120"/>
        <v>-9996</v>
      </c>
      <c r="P332" s="596">
        <f t="shared" si="120"/>
        <v>-9996</v>
      </c>
      <c r="Q332" s="596">
        <f t="shared" si="120"/>
        <v>-9996</v>
      </c>
      <c r="R332" s="596">
        <f t="shared" si="120"/>
        <v>-9996</v>
      </c>
      <c r="S332" s="596">
        <f t="shared" si="120"/>
        <v>-9996</v>
      </c>
      <c r="T332" s="596">
        <f t="shared" si="120"/>
        <v>-4196</v>
      </c>
      <c r="U332" s="596">
        <f t="shared" si="120"/>
        <v>-4196</v>
      </c>
      <c r="V332" s="596">
        <f t="shared" si="120"/>
        <v>-4196</v>
      </c>
      <c r="W332" s="596">
        <f t="shared" si="120"/>
        <v>-4196</v>
      </c>
      <c r="X332" s="596">
        <f t="shared" si="120"/>
        <v>-4196</v>
      </c>
      <c r="Y332" s="596">
        <f t="shared" si="120"/>
        <v>-4196</v>
      </c>
      <c r="Z332" s="596">
        <f t="shared" si="120"/>
        <v>-4196</v>
      </c>
      <c r="AA332" s="596">
        <f t="shared" si="120"/>
        <v>-4196</v>
      </c>
      <c r="AB332" s="596">
        <f t="shared" si="120"/>
        <v>-4196</v>
      </c>
      <c r="AC332" s="596">
        <f t="shared" si="120"/>
        <v>-4196</v>
      </c>
      <c r="AD332" s="596">
        <f t="shared" si="120"/>
        <v>-4196</v>
      </c>
      <c r="AE332" s="596">
        <f t="shared" si="120"/>
        <v>-4196</v>
      </c>
      <c r="AF332" s="596">
        <f t="shared" si="120"/>
        <v>-4196</v>
      </c>
      <c r="AG332" s="596">
        <f t="shared" si="120"/>
        <v>-4196</v>
      </c>
      <c r="AH332" s="596">
        <f t="shared" si="120"/>
        <v>-88116</v>
      </c>
    </row>
    <row r="333" spans="1:34" s="163" customFormat="1" outlineLevel="1" x14ac:dyDescent="0.2">
      <c r="A333" s="594"/>
      <c r="C333" s="596">
        <f t="shared" ref="C333:AH333" si="121">C315+C317-B317-B315</f>
        <v>248727</v>
      </c>
      <c r="D333" s="596">
        <f t="shared" si="121"/>
        <v>54964</v>
      </c>
      <c r="E333" s="596">
        <f t="shared" si="121"/>
        <v>-12689.244999999995</v>
      </c>
      <c r="F333" s="322">
        <f t="shared" si="121"/>
        <v>-12689.244999999995</v>
      </c>
      <c r="G333" s="596">
        <f t="shared" si="121"/>
        <v>-12689.244999999966</v>
      </c>
      <c r="H333" s="596">
        <f t="shared" si="121"/>
        <v>-12689.244999999995</v>
      </c>
      <c r="I333" s="596">
        <f t="shared" si="121"/>
        <v>-12689.244999999995</v>
      </c>
      <c r="J333" s="596">
        <f t="shared" si="121"/>
        <v>-12689.244999999995</v>
      </c>
      <c r="K333" s="596">
        <f t="shared" si="121"/>
        <v>-12689.244999999966</v>
      </c>
      <c r="L333" s="596">
        <f t="shared" si="121"/>
        <v>-12689.244999999995</v>
      </c>
      <c r="M333" s="596">
        <f t="shared" si="121"/>
        <v>-12689.244999999995</v>
      </c>
      <c r="N333" s="596">
        <f t="shared" si="121"/>
        <v>-12689.244999999995</v>
      </c>
      <c r="O333" s="596">
        <f t="shared" si="121"/>
        <v>-11593.510000000009</v>
      </c>
      <c r="P333" s="596">
        <f t="shared" si="121"/>
        <v>-11593.510000000009</v>
      </c>
      <c r="Q333" s="596">
        <f t="shared" si="121"/>
        <v>-11593.510000000009</v>
      </c>
      <c r="R333" s="596">
        <f t="shared" si="121"/>
        <v>-11593.510000000009</v>
      </c>
      <c r="S333" s="596">
        <f t="shared" si="121"/>
        <v>-11593.510000000009</v>
      </c>
      <c r="T333" s="596">
        <f t="shared" si="121"/>
        <v>-3566.6000000000058</v>
      </c>
      <c r="U333" s="596">
        <f t="shared" si="121"/>
        <v>-3566.6000000000058</v>
      </c>
      <c r="V333" s="596">
        <f t="shared" si="121"/>
        <v>-3566.6000000000058</v>
      </c>
      <c r="W333" s="596">
        <f t="shared" si="121"/>
        <v>-3566.6000000000058</v>
      </c>
      <c r="X333" s="596">
        <f t="shared" si="121"/>
        <v>-3566.6000000000058</v>
      </c>
      <c r="Y333" s="596">
        <f t="shared" si="121"/>
        <v>-3566.6000000000058</v>
      </c>
      <c r="Z333" s="596">
        <f t="shared" si="121"/>
        <v>-3566.6000000000058</v>
      </c>
      <c r="AA333" s="596">
        <f t="shared" si="121"/>
        <v>-3566.6000000000058</v>
      </c>
      <c r="AB333" s="596">
        <f t="shared" si="121"/>
        <v>-3566.6000000000058</v>
      </c>
      <c r="AC333" s="596">
        <f t="shared" si="121"/>
        <v>-3566.6000000000058</v>
      </c>
      <c r="AD333" s="596">
        <f t="shared" si="121"/>
        <v>-3566.6000000000058</v>
      </c>
      <c r="AE333" s="596">
        <f t="shared" si="121"/>
        <v>-3566.6000000000058</v>
      </c>
      <c r="AF333" s="596">
        <f t="shared" si="121"/>
        <v>-3566.6000000000058</v>
      </c>
      <c r="AG333" s="596">
        <f t="shared" si="121"/>
        <v>-3566.6000000000058</v>
      </c>
      <c r="AH333" s="596">
        <f t="shared" si="121"/>
        <v>-74898.599999999933</v>
      </c>
    </row>
    <row r="335" spans="1:34" ht="12.4" customHeight="1" x14ac:dyDescent="0.2"/>
    <row r="352" spans="1:7" x14ac:dyDescent="0.2">
      <c r="A352"/>
      <c r="B352"/>
      <c r="C352"/>
      <c r="D352"/>
      <c r="E352"/>
      <c r="F352" s="214"/>
      <c r="G352"/>
    </row>
    <row r="353" spans="1:7" x14ac:dyDescent="0.2">
      <c r="A353"/>
      <c r="B353"/>
      <c r="C353"/>
      <c r="D353"/>
      <c r="E353"/>
      <c r="F353" s="214"/>
      <c r="G353"/>
    </row>
    <row r="354" spans="1:7" x14ac:dyDescent="0.2">
      <c r="A354"/>
      <c r="B354"/>
      <c r="C354"/>
      <c r="D354"/>
      <c r="E354"/>
      <c r="F354" s="214"/>
      <c r="G354"/>
    </row>
    <row r="355" spans="1:7" x14ac:dyDescent="0.2">
      <c r="A355"/>
      <c r="B355"/>
      <c r="C355"/>
      <c r="D355"/>
      <c r="E355"/>
      <c r="F355" s="214"/>
      <c r="G355"/>
    </row>
    <row r="356" spans="1:7" x14ac:dyDescent="0.2">
      <c r="A356"/>
      <c r="B356"/>
      <c r="C356"/>
      <c r="D356"/>
      <c r="E356"/>
      <c r="F356" s="214"/>
      <c r="G356"/>
    </row>
    <row r="357" spans="1:7" x14ac:dyDescent="0.2">
      <c r="A357"/>
      <c r="B357"/>
      <c r="C357"/>
      <c r="D357"/>
      <c r="E357"/>
      <c r="F357" s="214"/>
      <c r="G357"/>
    </row>
    <row r="358" spans="1:7" x14ac:dyDescent="0.2">
      <c r="A358"/>
      <c r="B358"/>
      <c r="C358"/>
      <c r="D358"/>
      <c r="E358"/>
      <c r="F358" s="214"/>
      <c r="G358"/>
    </row>
    <row r="359" spans="1:7" x14ac:dyDescent="0.2">
      <c r="A359"/>
      <c r="B359"/>
      <c r="C359"/>
      <c r="D359"/>
      <c r="E359"/>
      <c r="F359" s="214"/>
      <c r="G359"/>
    </row>
    <row r="360" spans="1:7" x14ac:dyDescent="0.2">
      <c r="A360"/>
      <c r="B360"/>
      <c r="C360"/>
      <c r="D360"/>
      <c r="E360"/>
      <c r="F360" s="214"/>
      <c r="G360"/>
    </row>
    <row r="361" spans="1:7" x14ac:dyDescent="0.2">
      <c r="A361"/>
      <c r="B361"/>
      <c r="C361"/>
      <c r="D361"/>
      <c r="E361"/>
      <c r="F361" s="214"/>
      <c r="G361"/>
    </row>
    <row r="362" spans="1:7" x14ac:dyDescent="0.2">
      <c r="A362"/>
      <c r="B362"/>
      <c r="C362"/>
      <c r="D362"/>
      <c r="E362"/>
      <c r="F362" s="214"/>
      <c r="G362"/>
    </row>
    <row r="363" spans="1:7" x14ac:dyDescent="0.2">
      <c r="A363"/>
      <c r="B363"/>
      <c r="C363"/>
      <c r="D363"/>
      <c r="E363"/>
      <c r="F363" s="214"/>
      <c r="G363"/>
    </row>
    <row r="364" spans="1:7" x14ac:dyDescent="0.2">
      <c r="A364"/>
      <c r="B364"/>
      <c r="C364"/>
      <c r="D364"/>
      <c r="E364"/>
      <c r="F364" s="214"/>
      <c r="G364"/>
    </row>
    <row r="365" spans="1:7" x14ac:dyDescent="0.2">
      <c r="A365"/>
      <c r="B365"/>
      <c r="C365"/>
      <c r="D365"/>
      <c r="E365"/>
      <c r="F365" s="214"/>
      <c r="G365"/>
    </row>
    <row r="366" spans="1:7" x14ac:dyDescent="0.2">
      <c r="A366"/>
      <c r="B366"/>
      <c r="C366"/>
      <c r="D366"/>
      <c r="E366"/>
      <c r="F366" s="214"/>
      <c r="G366"/>
    </row>
    <row r="367" spans="1:7" x14ac:dyDescent="0.2">
      <c r="A367"/>
      <c r="B367"/>
      <c r="C367"/>
      <c r="D367"/>
      <c r="E367"/>
      <c r="F367" s="214"/>
      <c r="G367"/>
    </row>
    <row r="368" spans="1:7" x14ac:dyDescent="0.2">
      <c r="A368"/>
      <c r="B368"/>
      <c r="C368"/>
      <c r="D368"/>
      <c r="E368"/>
      <c r="F368" s="214"/>
      <c r="G368"/>
    </row>
    <row r="369" spans="1:7" x14ac:dyDescent="0.2">
      <c r="A369"/>
      <c r="B369"/>
      <c r="C369"/>
      <c r="D369"/>
      <c r="E369"/>
      <c r="F369" s="214"/>
      <c r="G369"/>
    </row>
  </sheetData>
  <phoneticPr fontId="2" type="noConversion"/>
  <dataValidations count="2">
    <dataValidation operator="equal" allowBlank="1" showErrorMessage="1" errorTitle="Jāievada pozitīvs skaitlis" error="Jāievada pozitīvs skaitlis" sqref="C19:AG27 B17:AG18 C8:AG16">
      <formula1>0</formula1>
      <formula2>0</formula2>
    </dataValidation>
    <dataValidation type="decimal" operator="greaterThanOrEqual" allowBlank="1" showErrorMessage="1" errorTitle="Jāievada pozitīvs skaitlis" error="Jāievada pozitīvs skaitlis" sqref="B19:B27 B8:B16">
      <formula1>0</formula1>
      <formula2>0</formula2>
    </dataValidation>
  </dataValidations>
  <printOptions horizontalCentered="1"/>
  <pageMargins left="0.59027777777777779" right="0.59027777777777779" top="1" bottom="1.1388888888888888" header="0.51180555555555551" footer="1"/>
  <pageSetup paperSize="9" scale="59" firstPageNumber="0" pageOrder="overThenDown" orientation="landscape" horizontalDpi="300" verticalDpi="300"/>
  <headerFooter alignWithMargins="0">
    <oddFooter>&amp;L&amp;A&amp;R&amp;P</oddFooter>
  </headerFooter>
  <rowBreaks count="4" manualBreakCount="4">
    <brk id="74" max="16383" man="1"/>
    <brk id="112" max="16383" man="1"/>
    <brk id="228" max="16383" man="1"/>
    <brk id="265" max="16383" man="1"/>
  </rowBreaks>
  <colBreaks count="1" manualBreakCount="1">
    <brk id="19" max="1048575" man="1"/>
  </colBreak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J37" sqref="J37"/>
    </sheetView>
  </sheetViews>
  <sheetFormatPr defaultRowHeight="11.25" x14ac:dyDescent="0.2"/>
  <cols>
    <col min="1" max="1" width="10" style="214" customWidth="1"/>
    <col min="2" max="2" width="14.42578125" style="214" customWidth="1"/>
    <col min="3" max="3" width="14.140625" style="214" customWidth="1"/>
    <col min="4" max="4" width="13.28515625" style="214" customWidth="1"/>
    <col min="5" max="5" width="11.85546875" style="214" customWidth="1"/>
    <col min="6" max="6" width="9.140625" style="214"/>
    <col min="7" max="7" width="11.28515625" style="214" customWidth="1"/>
    <col min="8" max="12" width="9.140625" style="214"/>
    <col min="13" max="13" width="11.5703125" style="214" customWidth="1"/>
    <col min="14" max="16384" width="9.140625" style="214"/>
  </cols>
  <sheetData>
    <row r="1" spans="1:16" ht="12.75" x14ac:dyDescent="0.2">
      <c r="A1" s="675" t="str">
        <f>'Datu ievade'!B4</f>
        <v>X novada dome</v>
      </c>
      <c r="B1" s="420"/>
      <c r="C1" s="420"/>
      <c r="D1" s="675" t="str">
        <f>'Datu ievade'!B6</f>
        <v>Ūdenssaimniecības attīstība A ciemā</v>
      </c>
      <c r="E1" s="420"/>
      <c r="F1" s="420"/>
      <c r="G1" s="420"/>
      <c r="H1" s="420"/>
      <c r="I1" s="420"/>
      <c r="J1" s="420"/>
      <c r="K1" s="420"/>
      <c r="L1" s="420"/>
      <c r="M1" s="420"/>
      <c r="N1" s="420"/>
      <c r="O1" s="420"/>
      <c r="P1" s="420"/>
    </row>
    <row r="2" spans="1:16" ht="12.75" x14ac:dyDescent="0.2">
      <c r="A2" s="675"/>
      <c r="B2" s="420"/>
      <c r="C2" s="420"/>
      <c r="D2" s="675"/>
      <c r="E2" s="420"/>
      <c r="F2" s="420"/>
      <c r="G2" s="420"/>
      <c r="H2" s="420"/>
      <c r="I2" s="420"/>
      <c r="J2" s="420"/>
      <c r="K2" s="420"/>
      <c r="L2" s="420"/>
      <c r="M2" s="420"/>
      <c r="N2" s="420"/>
      <c r="O2" s="420"/>
      <c r="P2" s="420"/>
    </row>
    <row r="3" spans="1:16" ht="14.25" x14ac:dyDescent="0.2">
      <c r="A3" s="396" t="s">
        <v>457</v>
      </c>
      <c r="B3" s="420"/>
      <c r="C3" s="420"/>
      <c r="D3" s="420"/>
      <c r="E3" s="420"/>
      <c r="F3" s="420"/>
      <c r="G3" s="420"/>
      <c r="H3" s="420"/>
      <c r="I3" s="420"/>
      <c r="J3" s="420"/>
      <c r="K3" s="420"/>
      <c r="L3" s="420"/>
      <c r="M3" s="420"/>
      <c r="N3" s="420"/>
      <c r="O3" s="420"/>
      <c r="P3" s="420"/>
    </row>
    <row r="4" spans="1:16" ht="12.75" x14ac:dyDescent="0.2">
      <c r="A4" s="420"/>
      <c r="B4" s="420"/>
      <c r="C4" s="420"/>
      <c r="D4" s="420"/>
      <c r="E4" s="420"/>
      <c r="F4" s="420"/>
      <c r="G4" s="420"/>
      <c r="H4" s="420"/>
      <c r="I4" s="420"/>
      <c r="J4" s="420"/>
      <c r="K4" s="420"/>
      <c r="L4" s="420"/>
      <c r="M4" s="420"/>
      <c r="N4" s="420"/>
      <c r="O4" s="420"/>
      <c r="P4" s="420"/>
    </row>
    <row r="5" spans="1:16" ht="12.75" x14ac:dyDescent="0.2">
      <c r="A5" s="1017" t="s">
        <v>128</v>
      </c>
      <c r="B5" s="1017" t="s">
        <v>129</v>
      </c>
      <c r="C5" s="1017" t="s">
        <v>29</v>
      </c>
      <c r="D5" s="1017" t="s">
        <v>130</v>
      </c>
      <c r="E5" s="1017" t="s">
        <v>130</v>
      </c>
      <c r="F5" s="1017"/>
      <c r="G5" s="1017" t="s">
        <v>131</v>
      </c>
      <c r="H5" s="1017"/>
      <c r="I5" s="1017"/>
      <c r="J5" s="1017"/>
      <c r="K5" s="1017"/>
      <c r="L5" s="1017"/>
      <c r="M5" s="1017"/>
      <c r="N5" s="1017"/>
      <c r="O5" s="1017"/>
      <c r="P5" s="1017"/>
    </row>
    <row r="6" spans="1:16" ht="12.75" x14ac:dyDescent="0.2">
      <c r="A6" s="1017"/>
      <c r="B6" s="1017"/>
      <c r="C6" s="1017"/>
      <c r="D6" s="1017"/>
      <c r="E6" s="1017" t="s">
        <v>132</v>
      </c>
      <c r="F6" s="1017" t="s">
        <v>133</v>
      </c>
      <c r="G6" s="1017" t="s">
        <v>134</v>
      </c>
      <c r="H6" s="1017"/>
      <c r="I6" s="1017" t="s">
        <v>135</v>
      </c>
      <c r="J6" s="1017"/>
      <c r="K6" s="1017"/>
      <c r="L6" s="1017"/>
      <c r="M6" s="1017"/>
      <c r="N6" s="1017"/>
      <c r="O6" s="1017"/>
      <c r="P6" s="1017"/>
    </row>
    <row r="7" spans="1:16" ht="42.75" customHeight="1" x14ac:dyDescent="0.2">
      <c r="A7" s="1017"/>
      <c r="B7" s="1017"/>
      <c r="C7" s="1017"/>
      <c r="D7" s="1017"/>
      <c r="E7" s="1017"/>
      <c r="F7" s="1017"/>
      <c r="G7" s="1017"/>
      <c r="H7" s="1017"/>
      <c r="I7" s="1017" t="s">
        <v>136</v>
      </c>
      <c r="J7" s="1017"/>
      <c r="K7" s="1017" t="s">
        <v>137</v>
      </c>
      <c r="L7" s="1017"/>
      <c r="M7" s="1017" t="s">
        <v>138</v>
      </c>
      <c r="N7" s="1017"/>
      <c r="O7" s="1017" t="s">
        <v>139</v>
      </c>
      <c r="P7" s="1017"/>
    </row>
    <row r="8" spans="1:16" ht="25.5" x14ac:dyDescent="0.2">
      <c r="A8" s="423"/>
      <c r="B8" s="424" t="s">
        <v>140</v>
      </c>
      <c r="C8" s="424">
        <v>2</v>
      </c>
      <c r="D8" s="424" t="s">
        <v>141</v>
      </c>
      <c r="E8" s="425" t="s">
        <v>142</v>
      </c>
      <c r="F8" s="424">
        <v>5</v>
      </c>
      <c r="G8" s="424">
        <v>6</v>
      </c>
      <c r="H8" s="425" t="s">
        <v>143</v>
      </c>
      <c r="I8" s="424">
        <v>8</v>
      </c>
      <c r="J8" s="425" t="s">
        <v>144</v>
      </c>
      <c r="K8" s="424">
        <v>10</v>
      </c>
      <c r="L8" s="425" t="s">
        <v>145</v>
      </c>
      <c r="M8" s="424">
        <v>12</v>
      </c>
      <c r="N8" s="425" t="s">
        <v>146</v>
      </c>
      <c r="O8" s="424">
        <v>14</v>
      </c>
      <c r="P8" s="425" t="s">
        <v>147</v>
      </c>
    </row>
    <row r="9" spans="1:16" ht="12.75" x14ac:dyDescent="0.2">
      <c r="A9" s="426">
        <f>'Datu ievade'!B29</f>
        <v>2012</v>
      </c>
      <c r="B9" s="427">
        <f t="shared" ref="B9:B15" si="0">C9+D9</f>
        <v>7259.9999999999991</v>
      </c>
      <c r="C9" s="428">
        <f>'Datu ievade'!B$104</f>
        <v>1260</v>
      </c>
      <c r="D9" s="428">
        <f t="shared" ref="D9:D15" si="1">E9+F9</f>
        <v>5999.9999999999991</v>
      </c>
      <c r="E9" s="428">
        <f t="shared" ref="E9:E15" si="2">G9+I9+K9+M9+O9</f>
        <v>5999.9999999999991</v>
      </c>
      <c r="F9" s="428"/>
      <c r="G9" s="428">
        <f>'Datu ievade'!B$117</f>
        <v>5099.9999999999991</v>
      </c>
      <c r="H9" s="683">
        <f t="shared" ref="H9:H16" si="3">IF(G9=0,"",G9/D9)</f>
        <v>0.85</v>
      </c>
      <c r="I9" s="428">
        <f>'Datu ievade'!B$114</f>
        <v>0</v>
      </c>
      <c r="J9" s="677" t="str">
        <f t="shared" ref="J9:J15" si="4">IF(I9=0,"",I9/D9)</f>
        <v/>
      </c>
      <c r="K9" s="428"/>
      <c r="L9" s="680" t="str">
        <f t="shared" ref="L9:L15" si="5">IF(K9=0,"",K9/D9)</f>
        <v/>
      </c>
      <c r="M9" s="428">
        <f>IF('Datu ievade'!$B$95="Jā",'Datu ievade'!B$108,'Datu ievade'!B$106)</f>
        <v>900</v>
      </c>
      <c r="N9" s="683">
        <f t="shared" ref="N9:N16" si="6">IF(M9=0,"",M9/D9)</f>
        <v>0.15000000000000002</v>
      </c>
      <c r="O9" s="428">
        <f>'Datu ievade'!B$110+'Datu ievade'!B$112+'Datu ievade'!B$115</f>
        <v>0</v>
      </c>
      <c r="P9" s="677" t="str">
        <f>IF(O9=0,"",O9/D9)</f>
        <v/>
      </c>
    </row>
    <row r="10" spans="1:16" ht="12.75" x14ac:dyDescent="0.2">
      <c r="A10" s="426">
        <f t="shared" ref="A10:A15" si="7">A9+1</f>
        <v>2013</v>
      </c>
      <c r="B10" s="427">
        <f t="shared" si="0"/>
        <v>300959.67</v>
      </c>
      <c r="C10" s="428">
        <f>'Datu ievade'!C$104</f>
        <v>52232.67</v>
      </c>
      <c r="D10" s="428">
        <f t="shared" si="1"/>
        <v>248726.99999999997</v>
      </c>
      <c r="E10" s="428">
        <f t="shared" si="2"/>
        <v>248726.99999999997</v>
      </c>
      <c r="F10" s="428"/>
      <c r="G10" s="428">
        <f>'Datu ievade'!C$117</f>
        <v>211417.94999999998</v>
      </c>
      <c r="H10" s="683">
        <f t="shared" si="3"/>
        <v>0.85</v>
      </c>
      <c r="I10" s="428">
        <f>'Datu ievade'!C$114</f>
        <v>0</v>
      </c>
      <c r="J10" s="683" t="str">
        <f t="shared" si="4"/>
        <v/>
      </c>
      <c r="K10" s="428"/>
      <c r="L10" s="680" t="str">
        <f t="shared" si="5"/>
        <v/>
      </c>
      <c r="M10" s="428">
        <f>IF('Datu ievade'!$B$95="Jā",'Datu ievade'!C108,'Datu ievade'!C$106)</f>
        <v>37309.049999999996</v>
      </c>
      <c r="N10" s="683">
        <f t="shared" si="6"/>
        <v>0.15</v>
      </c>
      <c r="O10" s="428">
        <f>'Datu ievade'!C$110+'Datu ievade'!C$112+'Datu ievade'!C$115</f>
        <v>0</v>
      </c>
      <c r="P10" s="677" t="str">
        <f>IF(O10=0,"",O10/D10)</f>
        <v/>
      </c>
    </row>
    <row r="11" spans="1:16" ht="12.75" x14ac:dyDescent="0.2">
      <c r="A11" s="426">
        <f t="shared" si="7"/>
        <v>2014</v>
      </c>
      <c r="B11" s="427">
        <f t="shared" si="0"/>
        <v>66506.44</v>
      </c>
      <c r="C11" s="428">
        <f>'Datu ievade'!D$104</f>
        <v>11542.439999999999</v>
      </c>
      <c r="D11" s="428">
        <f t="shared" si="1"/>
        <v>54964</v>
      </c>
      <c r="E11" s="428">
        <f t="shared" si="2"/>
        <v>54964</v>
      </c>
      <c r="F11" s="428"/>
      <c r="G11" s="428">
        <f>'Datu ievade'!D$117</f>
        <v>46719.4</v>
      </c>
      <c r="H11" s="683">
        <f t="shared" si="3"/>
        <v>0.85</v>
      </c>
      <c r="I11" s="428">
        <f>'Datu ievade'!D$114</f>
        <v>0</v>
      </c>
      <c r="J11" s="683" t="str">
        <f t="shared" si="4"/>
        <v/>
      </c>
      <c r="K11" s="428"/>
      <c r="L11" s="680" t="str">
        <f t="shared" si="5"/>
        <v/>
      </c>
      <c r="M11" s="428">
        <f>IF('Datu ievade'!$B$95="Jā",'Datu ievade'!D$108,'Datu ievade'!D$106)</f>
        <v>8244.6</v>
      </c>
      <c r="N11" s="683">
        <f t="shared" si="6"/>
        <v>0.15</v>
      </c>
      <c r="O11" s="428">
        <f>'Datu ievade'!D$110+'Datu ievade'!D$112+'Datu ievade'!D$115</f>
        <v>0</v>
      </c>
      <c r="P11" s="677" t="str">
        <f>IF(O11=0,"",O11/D11)</f>
        <v/>
      </c>
    </row>
    <row r="12" spans="1:16" ht="12.75" x14ac:dyDescent="0.2">
      <c r="A12" s="426">
        <f t="shared" si="7"/>
        <v>2015</v>
      </c>
      <c r="B12" s="427">
        <f t="shared" si="0"/>
        <v>0</v>
      </c>
      <c r="C12" s="428">
        <f>'Datu ievade'!E$104</f>
        <v>0</v>
      </c>
      <c r="D12" s="428">
        <f t="shared" si="1"/>
        <v>0</v>
      </c>
      <c r="E12" s="428">
        <f t="shared" si="2"/>
        <v>0</v>
      </c>
      <c r="F12" s="428"/>
      <c r="G12" s="428">
        <f>'Datu ievade'!E$117</f>
        <v>0</v>
      </c>
      <c r="H12" s="683" t="str">
        <f t="shared" si="3"/>
        <v/>
      </c>
      <c r="I12" s="428">
        <f>'Datu ievade'!E$114</f>
        <v>0</v>
      </c>
      <c r="J12" s="677" t="str">
        <f t="shared" si="4"/>
        <v/>
      </c>
      <c r="K12" s="428"/>
      <c r="L12" s="680" t="str">
        <f t="shared" si="5"/>
        <v/>
      </c>
      <c r="M12" s="428">
        <f>IF('Datu ievade'!$B$95="Jā",'Datu ievade'!E$108,'Datu ievade'!E$106)</f>
        <v>0</v>
      </c>
      <c r="N12" s="683" t="str">
        <f t="shared" si="6"/>
        <v/>
      </c>
      <c r="O12" s="428">
        <f>'Datu ievade'!E$110+'Datu ievade'!E$112+'Datu ievade'!E$115</f>
        <v>0</v>
      </c>
      <c r="P12" s="677" t="str">
        <f>IF(O12=0,"",O12/D12)</f>
        <v/>
      </c>
    </row>
    <row r="13" spans="1:16" ht="12.75" x14ac:dyDescent="0.2">
      <c r="A13" s="426">
        <f t="shared" si="7"/>
        <v>2016</v>
      </c>
      <c r="B13" s="427">
        <f t="shared" si="0"/>
        <v>0</v>
      </c>
      <c r="C13" s="428">
        <f>'Datu ievade'!F$104</f>
        <v>0</v>
      </c>
      <c r="D13" s="428">
        <f t="shared" si="1"/>
        <v>0</v>
      </c>
      <c r="E13" s="428">
        <f t="shared" si="2"/>
        <v>0</v>
      </c>
      <c r="F13" s="428"/>
      <c r="G13" s="428">
        <f>'Datu ievade'!F$117</f>
        <v>0</v>
      </c>
      <c r="H13" s="683" t="str">
        <f t="shared" si="3"/>
        <v/>
      </c>
      <c r="I13" s="428">
        <f>'Datu ievade'!F$114</f>
        <v>0</v>
      </c>
      <c r="J13" s="677" t="str">
        <f t="shared" si="4"/>
        <v/>
      </c>
      <c r="K13" s="428"/>
      <c r="L13" s="680" t="str">
        <f t="shared" si="5"/>
        <v/>
      </c>
      <c r="M13" s="428">
        <f>IF('Datu ievade'!$B$95="Jā",'Datu ievade'!F$108,'Datu ievade'!F$106)</f>
        <v>0</v>
      </c>
      <c r="N13" s="683" t="str">
        <f t="shared" si="6"/>
        <v/>
      </c>
      <c r="O13" s="428">
        <f>'Datu ievade'!F$110+'Datu ievade'!F$112+'Datu ievade'!F$115</f>
        <v>0</v>
      </c>
      <c r="P13" s="677" t="str">
        <f>IF(O13=0,"",O13/D13)</f>
        <v/>
      </c>
    </row>
    <row r="14" spans="1:16" ht="12.75" x14ac:dyDescent="0.2">
      <c r="A14" s="426">
        <f t="shared" si="7"/>
        <v>2017</v>
      </c>
      <c r="B14" s="427">
        <f t="shared" si="0"/>
        <v>0</v>
      </c>
      <c r="C14" s="428">
        <f>'Datu ievade'!G$104</f>
        <v>0</v>
      </c>
      <c r="D14" s="428">
        <f t="shared" si="1"/>
        <v>0</v>
      </c>
      <c r="E14" s="428">
        <f t="shared" si="2"/>
        <v>0</v>
      </c>
      <c r="F14" s="428"/>
      <c r="G14" s="428">
        <f>'Datu ievade'!G$117</f>
        <v>0</v>
      </c>
      <c r="H14" s="683" t="str">
        <f t="shared" si="3"/>
        <v/>
      </c>
      <c r="I14" s="428">
        <f>'Datu ievade'!F$114</f>
        <v>0</v>
      </c>
      <c r="J14" s="677" t="str">
        <f t="shared" si="4"/>
        <v/>
      </c>
      <c r="K14" s="428"/>
      <c r="L14" s="680" t="str">
        <f t="shared" si="5"/>
        <v/>
      </c>
      <c r="M14" s="428">
        <f>IF('Datu ievade'!$B$95="Jā",'Datu ievade'!G$108,'Datu ievade'!G$106)</f>
        <v>0</v>
      </c>
      <c r="N14" s="683" t="str">
        <f t="shared" si="6"/>
        <v/>
      </c>
      <c r="O14" s="428">
        <f>'Datu ievade'!G$110+'Datu ievade'!G$112+'Datu ievade'!G$115</f>
        <v>0</v>
      </c>
      <c r="P14" s="677"/>
    </row>
    <row r="15" spans="1:16" ht="12.75" x14ac:dyDescent="0.2">
      <c r="A15" s="426">
        <f t="shared" si="7"/>
        <v>2018</v>
      </c>
      <c r="B15" s="427">
        <f t="shared" si="0"/>
        <v>0</v>
      </c>
      <c r="C15" s="428">
        <f>'Datu ievade'!H$104</f>
        <v>0</v>
      </c>
      <c r="D15" s="428">
        <f t="shared" si="1"/>
        <v>0</v>
      </c>
      <c r="E15" s="428">
        <f t="shared" si="2"/>
        <v>0</v>
      </c>
      <c r="F15" s="428"/>
      <c r="G15" s="428">
        <f>'Datu ievade'!H$117</f>
        <v>0</v>
      </c>
      <c r="H15" s="683" t="str">
        <f t="shared" si="3"/>
        <v/>
      </c>
      <c r="I15" s="428">
        <f>'Datu ievade'!G$114</f>
        <v>0</v>
      </c>
      <c r="J15" s="677" t="str">
        <f t="shared" si="4"/>
        <v/>
      </c>
      <c r="K15" s="428"/>
      <c r="L15" s="680" t="str">
        <f t="shared" si="5"/>
        <v/>
      </c>
      <c r="M15" s="428">
        <f>IF('Datu ievade'!$B$95="Jā",'Datu ievade'!H$108,'Datu ievade'!H$106)</f>
        <v>0</v>
      </c>
      <c r="N15" s="683" t="str">
        <f t="shared" si="6"/>
        <v/>
      </c>
      <c r="O15" s="428">
        <f>'Datu ievade'!H$110+'Datu ievade'!H$112+'Datu ievade'!H$115</f>
        <v>0</v>
      </c>
      <c r="P15" s="677"/>
    </row>
    <row r="16" spans="1:16" ht="12.75" x14ac:dyDescent="0.2">
      <c r="A16" s="429" t="s">
        <v>97</v>
      </c>
      <c r="B16" s="430">
        <f t="shared" ref="B16:G16" si="8">SUM(B9:B15)</f>
        <v>374726.11</v>
      </c>
      <c r="C16" s="430">
        <f t="shared" si="8"/>
        <v>65035.11</v>
      </c>
      <c r="D16" s="430">
        <f t="shared" si="8"/>
        <v>309691</v>
      </c>
      <c r="E16" s="430">
        <f t="shared" si="8"/>
        <v>309691</v>
      </c>
      <c r="F16" s="430">
        <f t="shared" si="8"/>
        <v>0</v>
      </c>
      <c r="G16" s="430">
        <f t="shared" si="8"/>
        <v>263237.34999999998</v>
      </c>
      <c r="H16" s="959">
        <f t="shared" si="3"/>
        <v>0.85</v>
      </c>
      <c r="I16" s="430">
        <f>SUM(I9:I15)</f>
        <v>0</v>
      </c>
      <c r="J16" s="684"/>
      <c r="K16" s="430">
        <f>SUM(K9:K15)</f>
        <v>0</v>
      </c>
      <c r="L16" s="430"/>
      <c r="M16" s="430">
        <f>SUM(M9:M15)</f>
        <v>46453.649999999994</v>
      </c>
      <c r="N16" s="959">
        <f t="shared" si="6"/>
        <v>0.15</v>
      </c>
      <c r="O16" s="430">
        <f>SUM(O9:O15)</f>
        <v>0</v>
      </c>
      <c r="P16" s="684"/>
    </row>
    <row r="17" spans="1:16" ht="12.75" x14ac:dyDescent="0.2">
      <c r="A17" s="420"/>
      <c r="B17" s="420"/>
      <c r="C17" s="420"/>
      <c r="D17" s="420"/>
      <c r="E17" s="420"/>
      <c r="F17" s="420"/>
      <c r="G17" s="420"/>
      <c r="H17" s="420"/>
      <c r="I17" s="420"/>
      <c r="J17" s="420"/>
      <c r="K17" s="420"/>
      <c r="L17" s="420"/>
      <c r="M17" s="420"/>
      <c r="N17" s="420"/>
      <c r="O17" s="420"/>
      <c r="P17" s="420"/>
    </row>
    <row r="18" spans="1:16" ht="12.75" x14ac:dyDescent="0.2">
      <c r="A18" s="420"/>
      <c r="B18" s="420"/>
      <c r="C18" s="420"/>
      <c r="D18" s="420"/>
      <c r="E18" s="420"/>
      <c r="F18" s="420"/>
      <c r="G18" s="420"/>
      <c r="H18" s="420"/>
      <c r="I18" s="420"/>
      <c r="J18" s="420"/>
      <c r="K18" s="420"/>
      <c r="L18" s="420"/>
      <c r="M18" s="420"/>
      <c r="N18" s="420"/>
      <c r="O18" s="420"/>
      <c r="P18" s="420"/>
    </row>
    <row r="19" spans="1:16" ht="12.75" x14ac:dyDescent="0.2">
      <c r="A19" s="420"/>
      <c r="B19" s="420"/>
      <c r="C19" s="420"/>
      <c r="D19" s="420"/>
      <c r="E19" s="420"/>
      <c r="F19" s="420"/>
      <c r="K19" s="420"/>
      <c r="L19" s="420"/>
      <c r="M19" s="420"/>
      <c r="N19" s="420"/>
      <c r="O19" s="420"/>
      <c r="P19" s="420"/>
    </row>
  </sheetData>
  <sheetProtection password="D9D4" sheet="1"/>
  <mergeCells count="14">
    <mergeCell ref="A5:A7"/>
    <mergeCell ref="B5:B7"/>
    <mergeCell ref="C5:C7"/>
    <mergeCell ref="D5:D7"/>
    <mergeCell ref="E6:E7"/>
    <mergeCell ref="E5:F5"/>
    <mergeCell ref="G5:P5"/>
    <mergeCell ref="G6:H7"/>
    <mergeCell ref="I6:P6"/>
    <mergeCell ref="F6:F7"/>
    <mergeCell ref="I7:J7"/>
    <mergeCell ref="K7:L7"/>
    <mergeCell ref="M7:N7"/>
    <mergeCell ref="O7:P7"/>
  </mergeCells>
  <phoneticPr fontId="2" type="noConversion"/>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20"/>
  <sheetViews>
    <sheetView showGridLines="0" zoomScaleNormal="100" zoomScaleSheetLayoutView="90" workbookViewId="0">
      <selection activeCell="B33" sqref="B33"/>
    </sheetView>
  </sheetViews>
  <sheetFormatPr defaultRowHeight="12.75" x14ac:dyDescent="0.2"/>
  <cols>
    <col min="1" max="1" width="8" style="420" customWidth="1"/>
    <col min="2" max="2" width="11.140625" style="420" customWidth="1"/>
    <col min="3" max="3" width="11" style="420" customWidth="1"/>
    <col min="4" max="4" width="10.7109375" style="420" customWidth="1"/>
    <col min="5" max="5" width="11.5703125" style="420" customWidth="1"/>
    <col min="6" max="6" width="8.85546875" style="420" customWidth="1"/>
    <col min="7" max="7" width="11" style="420" customWidth="1"/>
    <col min="8" max="8" width="7.42578125" style="420" customWidth="1"/>
    <col min="9" max="9" width="8" style="420" customWidth="1"/>
    <col min="10" max="10" width="7.7109375" style="420" customWidth="1"/>
    <col min="11" max="11" width="6.28515625" style="420" customWidth="1"/>
    <col min="12" max="12" width="5.42578125" style="420" customWidth="1"/>
    <col min="13" max="13" width="11" style="420" customWidth="1"/>
    <col min="14" max="14" width="8.140625" style="420" customWidth="1"/>
    <col min="15" max="15" width="9.28515625" style="420" customWidth="1"/>
    <col min="16" max="16" width="6.7109375" style="420" customWidth="1"/>
    <col min="17" max="16384" width="9.140625" style="420"/>
  </cols>
  <sheetData>
    <row r="1" spans="1:25" ht="17.25" customHeight="1" x14ac:dyDescent="0.2">
      <c r="A1" s="675" t="str">
        <f>'Datu ievade'!B4</f>
        <v>X novada dome</v>
      </c>
      <c r="D1" s="675" t="str">
        <f>'Datu ievade'!B6</f>
        <v>Ūdenssaimniecības attīstība A ciemā</v>
      </c>
    </row>
    <row r="2" spans="1:25" ht="17.25" customHeight="1" x14ac:dyDescent="0.2">
      <c r="A2" s="675"/>
      <c r="D2" s="675"/>
    </row>
    <row r="3" spans="1:25" ht="15" customHeight="1" x14ac:dyDescent="0.2">
      <c r="A3" s="396" t="s">
        <v>457</v>
      </c>
    </row>
    <row r="4" spans="1:25" ht="3.75" customHeight="1" x14ac:dyDescent="0.2"/>
    <row r="5" spans="1:25" ht="31.5" customHeight="1" x14ac:dyDescent="0.2">
      <c r="A5" s="1017" t="s">
        <v>128</v>
      </c>
      <c r="B5" s="1017" t="s">
        <v>129</v>
      </c>
      <c r="C5" s="1017" t="s">
        <v>29</v>
      </c>
      <c r="D5" s="1017" t="s">
        <v>130</v>
      </c>
      <c r="E5" s="1017" t="s">
        <v>130</v>
      </c>
      <c r="F5" s="1017"/>
      <c r="G5" s="1017" t="s">
        <v>131</v>
      </c>
      <c r="H5" s="1017"/>
      <c r="I5" s="1017"/>
      <c r="J5" s="1017"/>
      <c r="K5" s="1017"/>
      <c r="L5" s="1017"/>
      <c r="M5" s="1017"/>
      <c r="N5" s="1017"/>
      <c r="O5" s="1017"/>
      <c r="P5" s="1017"/>
      <c r="Q5" s="421"/>
      <c r="R5" s="421"/>
      <c r="S5" s="421"/>
      <c r="T5" s="421"/>
      <c r="U5" s="421"/>
      <c r="V5" s="421"/>
      <c r="W5" s="421"/>
      <c r="X5" s="421"/>
      <c r="Y5" s="421"/>
    </row>
    <row r="6" spans="1:25" ht="18.75" customHeight="1" x14ac:dyDescent="0.2">
      <c r="A6" s="1017"/>
      <c r="B6" s="1017"/>
      <c r="C6" s="1017"/>
      <c r="D6" s="1017"/>
      <c r="E6" s="1017" t="s">
        <v>132</v>
      </c>
      <c r="F6" s="1017" t="s">
        <v>133</v>
      </c>
      <c r="G6" s="1017" t="s">
        <v>134</v>
      </c>
      <c r="H6" s="1017"/>
      <c r="I6" s="1017" t="s">
        <v>135</v>
      </c>
      <c r="J6" s="1017"/>
      <c r="K6" s="1017"/>
      <c r="L6" s="1017"/>
      <c r="M6" s="1017"/>
      <c r="N6" s="1017"/>
      <c r="O6" s="1017"/>
      <c r="P6" s="1017"/>
      <c r="Q6" s="421"/>
      <c r="R6" s="421"/>
      <c r="S6" s="421"/>
      <c r="T6" s="421"/>
      <c r="U6" s="421"/>
      <c r="V6" s="421"/>
      <c r="W6" s="421"/>
      <c r="X6" s="421"/>
      <c r="Y6" s="421"/>
    </row>
    <row r="7" spans="1:25" ht="52.5" customHeight="1" x14ac:dyDescent="0.2">
      <c r="A7" s="1017"/>
      <c r="B7" s="1017"/>
      <c r="C7" s="1017"/>
      <c r="D7" s="1017"/>
      <c r="E7" s="1017"/>
      <c r="F7" s="1017"/>
      <c r="G7" s="1017"/>
      <c r="H7" s="1017"/>
      <c r="I7" s="1017" t="s">
        <v>136</v>
      </c>
      <c r="J7" s="1017"/>
      <c r="K7" s="1017" t="s">
        <v>137</v>
      </c>
      <c r="L7" s="1017"/>
      <c r="M7" s="1017" t="s">
        <v>138</v>
      </c>
      <c r="N7" s="1017"/>
      <c r="O7" s="1017" t="s">
        <v>139</v>
      </c>
      <c r="P7" s="1017"/>
      <c r="Q7" s="422"/>
      <c r="R7" s="422"/>
      <c r="S7" s="422"/>
      <c r="T7" s="422"/>
      <c r="U7" s="422"/>
      <c r="V7" s="422"/>
    </row>
    <row r="8" spans="1:25" ht="38.25" x14ac:dyDescent="0.2">
      <c r="A8" s="423"/>
      <c r="B8" s="424" t="s">
        <v>140</v>
      </c>
      <c r="C8" s="424">
        <v>2</v>
      </c>
      <c r="D8" s="424" t="s">
        <v>141</v>
      </c>
      <c r="E8" s="425" t="s">
        <v>142</v>
      </c>
      <c r="F8" s="424">
        <v>5</v>
      </c>
      <c r="G8" s="424">
        <v>6</v>
      </c>
      <c r="H8" s="425" t="s">
        <v>143</v>
      </c>
      <c r="I8" s="424">
        <v>8</v>
      </c>
      <c r="J8" s="425" t="s">
        <v>144</v>
      </c>
      <c r="K8" s="424">
        <v>10</v>
      </c>
      <c r="L8" s="425" t="s">
        <v>145</v>
      </c>
      <c r="M8" s="424">
        <v>12</v>
      </c>
      <c r="N8" s="425" t="s">
        <v>146</v>
      </c>
      <c r="O8" s="424">
        <v>14</v>
      </c>
      <c r="P8" s="425" t="s">
        <v>147</v>
      </c>
    </row>
    <row r="9" spans="1:25" x14ac:dyDescent="0.2">
      <c r="A9" s="426">
        <f>'Datu ievade'!B29</f>
        <v>2012</v>
      </c>
      <c r="B9" s="427">
        <f t="shared" ref="B9:B15" si="0">C9+D9</f>
        <v>7259.9999999999991</v>
      </c>
      <c r="C9" s="428">
        <f>'Datu ievade'!B$124</f>
        <v>1260</v>
      </c>
      <c r="D9" s="428">
        <f t="shared" ref="D9:D15" si="1">E9+F9</f>
        <v>5999.9999999999991</v>
      </c>
      <c r="E9" s="428">
        <f t="shared" ref="E9:E15" si="2">G9+I9+K9+M9+O9</f>
        <v>5999.9999999999991</v>
      </c>
      <c r="F9" s="428"/>
      <c r="G9" s="428">
        <f>'Datu ievade'!B$131</f>
        <v>5099.9999999999991</v>
      </c>
      <c r="H9" s="683">
        <f t="shared" ref="H9:H16" si="3">IF(G9=0,"",G9/D9)</f>
        <v>0.85</v>
      </c>
      <c r="I9" s="428">
        <f>'Datu ievade'!B$130</f>
        <v>0</v>
      </c>
      <c r="J9" s="680" t="str">
        <f t="shared" ref="J9:J15" si="4">IF(I9=0,"",I9/D9)</f>
        <v/>
      </c>
      <c r="K9" s="428"/>
      <c r="L9" s="680" t="str">
        <f t="shared" ref="L9:L15" si="5">IF(K9=0,"",K9/D9)</f>
        <v/>
      </c>
      <c r="M9" s="428">
        <f>IF('Datu ievade'!$B$95="Jā",'Datu ievade'!B$127,'Datu ievade'!B$126)</f>
        <v>900</v>
      </c>
      <c r="N9" s="683">
        <f t="shared" ref="N9:N16" si="6">IF(M9=0,"",M9/D9)</f>
        <v>0.15000000000000002</v>
      </c>
      <c r="O9" s="428">
        <f>'Datu ievade'!B$110+'Datu ievade'!B$129+'Datu ievade'!B$130</f>
        <v>0</v>
      </c>
      <c r="P9" s="680" t="str">
        <f>IF(O9=0,"",O9/D9)</f>
        <v/>
      </c>
    </row>
    <row r="10" spans="1:25" x14ac:dyDescent="0.2">
      <c r="A10" s="426">
        <f t="shared" ref="A10:A15" si="7">A9+1</f>
        <v>2013</v>
      </c>
      <c r="B10" s="427">
        <f t="shared" si="0"/>
        <v>300959.67</v>
      </c>
      <c r="C10" s="428">
        <f>'Datu ievade'!C$124</f>
        <v>52232.67</v>
      </c>
      <c r="D10" s="428">
        <f t="shared" si="1"/>
        <v>248727</v>
      </c>
      <c r="E10" s="428">
        <f t="shared" si="2"/>
        <v>248727</v>
      </c>
      <c r="F10" s="428"/>
      <c r="G10" s="428">
        <f>'Datu ievade'!C$131</f>
        <v>211417.94999999998</v>
      </c>
      <c r="H10" s="683">
        <f t="shared" si="3"/>
        <v>0.85</v>
      </c>
      <c r="I10" s="428">
        <f>'Datu ievade'!C$130</f>
        <v>0</v>
      </c>
      <c r="J10" s="681" t="str">
        <f t="shared" si="4"/>
        <v/>
      </c>
      <c r="K10" s="428"/>
      <c r="L10" s="680" t="str">
        <f t="shared" si="5"/>
        <v/>
      </c>
      <c r="M10" s="428">
        <f>IF('Datu ievade'!$B$95="Jā",'Datu ievade'!C$127,'Datu ievade'!C$126)</f>
        <v>37309.050000000003</v>
      </c>
      <c r="N10" s="683">
        <f t="shared" si="6"/>
        <v>0.15000000000000002</v>
      </c>
      <c r="O10" s="428">
        <f>'Datu ievade'!B$110+'Datu ievade'!C$129+'Datu ievade'!C$130</f>
        <v>0</v>
      </c>
      <c r="P10" s="682" t="str">
        <f>IF(O10=0,"",O10/D10)</f>
        <v/>
      </c>
    </row>
    <row r="11" spans="1:25" x14ac:dyDescent="0.2">
      <c r="A11" s="426">
        <f t="shared" si="7"/>
        <v>2014</v>
      </c>
      <c r="B11" s="427">
        <f t="shared" si="0"/>
        <v>66506.44</v>
      </c>
      <c r="C11" s="428">
        <f>'Datu ievade'!D$124</f>
        <v>11542.439999999999</v>
      </c>
      <c r="D11" s="428">
        <f t="shared" si="1"/>
        <v>54964</v>
      </c>
      <c r="E11" s="428">
        <f t="shared" si="2"/>
        <v>54964</v>
      </c>
      <c r="F11" s="428"/>
      <c r="G11" s="428">
        <f>'Datu ievade'!D$131</f>
        <v>46719.4</v>
      </c>
      <c r="H11" s="683">
        <f t="shared" si="3"/>
        <v>0.85</v>
      </c>
      <c r="I11" s="428">
        <f>'Datu ievade'!D$130</f>
        <v>0</v>
      </c>
      <c r="J11" s="681" t="str">
        <f t="shared" si="4"/>
        <v/>
      </c>
      <c r="K11" s="428"/>
      <c r="L11" s="680" t="str">
        <f t="shared" si="5"/>
        <v/>
      </c>
      <c r="M11" s="428">
        <f>IF('Datu ievade'!$B$95="Jā",'Datu ievade'!D$127,'Datu ievade'!D$126)</f>
        <v>8244.6</v>
      </c>
      <c r="N11" s="683">
        <f t="shared" si="6"/>
        <v>0.15</v>
      </c>
      <c r="O11" s="428">
        <f>'Datu ievade'!B$110+'Datu ievade'!D$129+'Datu ievade'!D$130</f>
        <v>0</v>
      </c>
      <c r="P11" s="680" t="str">
        <f>IF(O11=0,"",O11/D11)</f>
        <v/>
      </c>
    </row>
    <row r="12" spans="1:25" x14ac:dyDescent="0.2">
      <c r="A12" s="426">
        <f t="shared" si="7"/>
        <v>2015</v>
      </c>
      <c r="B12" s="427">
        <f t="shared" si="0"/>
        <v>0</v>
      </c>
      <c r="C12" s="428">
        <f>'Datu ievade'!E$124</f>
        <v>0</v>
      </c>
      <c r="D12" s="428">
        <f t="shared" si="1"/>
        <v>0</v>
      </c>
      <c r="E12" s="428">
        <f t="shared" si="2"/>
        <v>0</v>
      </c>
      <c r="F12" s="428"/>
      <c r="G12" s="428">
        <f>'Datu ievade'!E$131</f>
        <v>0</v>
      </c>
      <c r="H12" s="683" t="str">
        <f t="shared" si="3"/>
        <v/>
      </c>
      <c r="I12" s="428">
        <f>'Datu ievade'!E$130</f>
        <v>0</v>
      </c>
      <c r="J12" s="680" t="str">
        <f t="shared" si="4"/>
        <v/>
      </c>
      <c r="K12" s="428"/>
      <c r="L12" s="680" t="str">
        <f t="shared" si="5"/>
        <v/>
      </c>
      <c r="M12" s="428">
        <f>IF('Datu ievade'!$B$95="Jā",'Datu ievade'!E$127,'Datu ievade'!E$126)</f>
        <v>0</v>
      </c>
      <c r="N12" s="683" t="str">
        <f t="shared" si="6"/>
        <v/>
      </c>
      <c r="O12" s="428">
        <f>'Datu ievade'!B$110+'Datu ievade'!E$129+'Datu ievade'!E$130</f>
        <v>0</v>
      </c>
      <c r="P12" s="680" t="str">
        <f>IF(O12=0,"",O12/D12)</f>
        <v/>
      </c>
    </row>
    <row r="13" spans="1:25" x14ac:dyDescent="0.2">
      <c r="A13" s="426">
        <f t="shared" si="7"/>
        <v>2016</v>
      </c>
      <c r="B13" s="427">
        <f t="shared" si="0"/>
        <v>0</v>
      </c>
      <c r="C13" s="428">
        <f>'Datu ievade'!F$124</f>
        <v>0</v>
      </c>
      <c r="D13" s="428">
        <f t="shared" si="1"/>
        <v>0</v>
      </c>
      <c r="E13" s="428">
        <f t="shared" si="2"/>
        <v>0</v>
      </c>
      <c r="F13" s="428"/>
      <c r="G13" s="428">
        <f>'Datu ievade'!F$131</f>
        <v>0</v>
      </c>
      <c r="H13" s="683" t="str">
        <f t="shared" si="3"/>
        <v/>
      </c>
      <c r="I13" s="428">
        <f>'Datu ievade'!F$130</f>
        <v>0</v>
      </c>
      <c r="J13" s="680" t="str">
        <f t="shared" si="4"/>
        <v/>
      </c>
      <c r="K13" s="428"/>
      <c r="L13" s="680" t="str">
        <f t="shared" si="5"/>
        <v/>
      </c>
      <c r="M13" s="428">
        <f>IF('Datu ievade'!$B$95="Jā",'Datu ievade'!F$127,'Datu ievade'!F$126)</f>
        <v>0</v>
      </c>
      <c r="N13" s="683" t="str">
        <f t="shared" si="6"/>
        <v/>
      </c>
      <c r="O13" s="428">
        <f>'Datu ievade'!B$110+'Datu ievade'!F$129+'Datu ievade'!F$130</f>
        <v>0</v>
      </c>
      <c r="P13" s="680" t="str">
        <f>IF(O13=0,"",O13/D13)</f>
        <v/>
      </c>
    </row>
    <row r="14" spans="1:25" x14ac:dyDescent="0.2">
      <c r="A14" s="426">
        <f t="shared" si="7"/>
        <v>2017</v>
      </c>
      <c r="B14" s="427">
        <f t="shared" si="0"/>
        <v>0</v>
      </c>
      <c r="C14" s="428">
        <f>'Datu ievade'!F$124</f>
        <v>0</v>
      </c>
      <c r="D14" s="428">
        <f t="shared" si="1"/>
        <v>0</v>
      </c>
      <c r="E14" s="428">
        <f t="shared" si="2"/>
        <v>0</v>
      </c>
      <c r="F14" s="428"/>
      <c r="G14" s="428">
        <f>'Datu ievade'!G$131</f>
        <v>0</v>
      </c>
      <c r="H14" s="683" t="str">
        <f t="shared" si="3"/>
        <v/>
      </c>
      <c r="I14" s="428">
        <f>'Datu ievade'!G$130</f>
        <v>0</v>
      </c>
      <c r="J14" s="680" t="str">
        <f t="shared" si="4"/>
        <v/>
      </c>
      <c r="K14" s="428"/>
      <c r="L14" s="680" t="str">
        <f t="shared" si="5"/>
        <v/>
      </c>
      <c r="M14" s="428">
        <f>IF('Datu ievade'!$B$95="Jā",'Datu ievade'!G$127,'Datu ievade'!G$126)</f>
        <v>0</v>
      </c>
      <c r="N14" s="683" t="str">
        <f t="shared" si="6"/>
        <v/>
      </c>
      <c r="O14" s="428">
        <f>'Datu ievade'!B$110+'Datu ievade'!F$129+'Datu ievade'!F$130</f>
        <v>0</v>
      </c>
      <c r="P14" s="680"/>
    </row>
    <row r="15" spans="1:25" x14ac:dyDescent="0.2">
      <c r="A15" s="426">
        <f t="shared" si="7"/>
        <v>2018</v>
      </c>
      <c r="B15" s="427">
        <f t="shared" si="0"/>
        <v>0</v>
      </c>
      <c r="C15" s="428">
        <f>'Datu ievade'!F$124</f>
        <v>0</v>
      </c>
      <c r="D15" s="428">
        <f t="shared" si="1"/>
        <v>0</v>
      </c>
      <c r="E15" s="428">
        <f t="shared" si="2"/>
        <v>0</v>
      </c>
      <c r="F15" s="428"/>
      <c r="G15" s="428">
        <f>'Datu ievade'!H$131</f>
        <v>0</v>
      </c>
      <c r="H15" s="683" t="str">
        <f t="shared" si="3"/>
        <v/>
      </c>
      <c r="I15" s="428">
        <f>'Datu ievade'!H$130</f>
        <v>0</v>
      </c>
      <c r="J15" s="680" t="str">
        <f t="shared" si="4"/>
        <v/>
      </c>
      <c r="K15" s="428"/>
      <c r="L15" s="680" t="str">
        <f t="shared" si="5"/>
        <v/>
      </c>
      <c r="M15" s="428">
        <f>IF('Datu ievade'!$B$95="Jā",'Datu ievade'!H$127,'Datu ievade'!H$126)</f>
        <v>0</v>
      </c>
      <c r="N15" s="683" t="str">
        <f t="shared" si="6"/>
        <v/>
      </c>
      <c r="O15" s="428">
        <f>'Datu ievade'!B$110+'Datu ievade'!H$129+'Datu ievade'!H$130</f>
        <v>0</v>
      </c>
      <c r="P15" s="680"/>
    </row>
    <row r="16" spans="1:25" x14ac:dyDescent="0.2">
      <c r="A16" s="429" t="s">
        <v>97</v>
      </c>
      <c r="B16" s="430">
        <f t="shared" ref="B16:G16" si="8">SUM(B9:B15)</f>
        <v>374726.11</v>
      </c>
      <c r="C16" s="430">
        <f t="shared" si="8"/>
        <v>65035.11</v>
      </c>
      <c r="D16" s="430">
        <f t="shared" si="8"/>
        <v>309691</v>
      </c>
      <c r="E16" s="430">
        <f t="shared" si="8"/>
        <v>309691</v>
      </c>
      <c r="F16" s="430">
        <f t="shared" si="8"/>
        <v>0</v>
      </c>
      <c r="G16" s="430">
        <f t="shared" si="8"/>
        <v>263237.34999999998</v>
      </c>
      <c r="H16" s="959">
        <f t="shared" si="3"/>
        <v>0.85</v>
      </c>
      <c r="I16" s="430">
        <f>SUM(I9:I15)</f>
        <v>0</v>
      </c>
      <c r="J16" s="430"/>
      <c r="K16" s="430">
        <f>SUM(K9:K15)</f>
        <v>0</v>
      </c>
      <c r="L16" s="430"/>
      <c r="M16" s="430">
        <f>SUM(M9:M15)</f>
        <v>46453.65</v>
      </c>
      <c r="N16" s="959">
        <f t="shared" si="6"/>
        <v>0.15</v>
      </c>
      <c r="O16" s="430">
        <f>SUM(O9:O15)</f>
        <v>0</v>
      </c>
      <c r="P16" s="430"/>
    </row>
    <row r="19" spans="7:10" x14ac:dyDescent="0.2">
      <c r="G19" s="214"/>
      <c r="H19" s="214"/>
      <c r="I19" s="214"/>
      <c r="J19" s="214"/>
    </row>
    <row r="20" spans="7:10" x14ac:dyDescent="0.2">
      <c r="G20" s="214"/>
      <c r="H20" s="214"/>
      <c r="I20" s="214"/>
      <c r="J20" s="214"/>
    </row>
  </sheetData>
  <sheetProtection password="D9D4" sheet="1"/>
  <mergeCells count="14">
    <mergeCell ref="G5:P5"/>
    <mergeCell ref="A5:A7"/>
    <mergeCell ref="B5:B7"/>
    <mergeCell ref="C5:C7"/>
    <mergeCell ref="D5:D7"/>
    <mergeCell ref="E5:F5"/>
    <mergeCell ref="G6:H7"/>
    <mergeCell ref="I6:P6"/>
    <mergeCell ref="E6:E7"/>
    <mergeCell ref="F6:F7"/>
    <mergeCell ref="M7:N7"/>
    <mergeCell ref="O7:P7"/>
    <mergeCell ref="I7:J7"/>
    <mergeCell ref="K7:L7"/>
  </mergeCells>
  <phoneticPr fontId="2" type="noConversion"/>
  <printOptions horizontalCentered="1"/>
  <pageMargins left="0.59027777777777779" right="0.59027777777777779" top="0.78749999999999998" bottom="0.92638888888888893" header="0.51180555555555551" footer="0.78749999999999998"/>
  <pageSetup paperSize="9" scale="97" firstPageNumber="0" orientation="landscape" horizontalDpi="300" verticalDpi="300"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S118"/>
  <sheetViews>
    <sheetView showGridLines="0" topLeftCell="A85" zoomScale="120" zoomScaleNormal="120" zoomScaleSheetLayoutView="90" workbookViewId="0">
      <selection activeCell="G114" sqref="G114"/>
    </sheetView>
  </sheetViews>
  <sheetFormatPr defaultRowHeight="11.25" x14ac:dyDescent="0.2"/>
  <cols>
    <col min="1" max="1" width="40.5703125" style="214" customWidth="1"/>
    <col min="2" max="2" width="7.140625" style="214" customWidth="1"/>
    <col min="3" max="33" width="7.42578125" style="214" customWidth="1"/>
    <col min="34" max="16384" width="9.140625" style="214"/>
  </cols>
  <sheetData>
    <row r="1" spans="1:33" ht="16.5" x14ac:dyDescent="0.2">
      <c r="A1" s="431" t="str">
        <f>'Datu ievade'!$B$4</f>
        <v>X novada dome</v>
      </c>
      <c r="B1" s="432" t="str">
        <f>'Datu ievade'!$B$6</f>
        <v>Ūdenssaimniecības attīstība A ciemā</v>
      </c>
    </row>
    <row r="3" spans="1:33" ht="31.5" x14ac:dyDescent="0.2">
      <c r="A3" s="470" t="s">
        <v>418</v>
      </c>
      <c r="B3" s="327"/>
      <c r="C3" s="327"/>
      <c r="D3" s="433"/>
      <c r="E3" s="328"/>
      <c r="F3" s="328"/>
      <c r="G3" s="328"/>
      <c r="H3" s="328"/>
      <c r="I3" s="328"/>
      <c r="J3" s="328"/>
      <c r="K3" s="328"/>
      <c r="L3" s="328"/>
      <c r="M3" s="328"/>
      <c r="N3" s="328"/>
      <c r="O3" s="328"/>
      <c r="P3" s="328"/>
      <c r="Q3" s="328"/>
      <c r="R3" s="328"/>
      <c r="S3" s="329"/>
      <c r="T3" s="329"/>
      <c r="U3" s="329"/>
      <c r="V3" s="329"/>
      <c r="W3" s="329"/>
      <c r="X3" s="329"/>
      <c r="Y3" s="329"/>
      <c r="Z3" s="329"/>
      <c r="AA3" s="329"/>
      <c r="AB3" s="329"/>
      <c r="AC3" s="329"/>
      <c r="AD3" s="329"/>
      <c r="AE3" s="329"/>
      <c r="AF3" s="329"/>
      <c r="AG3" s="329"/>
    </row>
    <row r="4" spans="1:33" ht="12.75" x14ac:dyDescent="0.2">
      <c r="A4" s="434"/>
      <c r="B4" s="342"/>
      <c r="C4" s="342"/>
      <c r="D4" s="342"/>
      <c r="E4" s="343"/>
      <c r="F4" s="343"/>
      <c r="G4" s="343"/>
      <c r="H4" s="343"/>
      <c r="I4" s="343"/>
      <c r="J4" s="343"/>
      <c r="K4" s="343" t="s">
        <v>25</v>
      </c>
      <c r="L4" s="343"/>
      <c r="M4" s="343"/>
      <c r="N4" s="343"/>
      <c r="O4" s="343"/>
      <c r="P4" s="343"/>
      <c r="Q4" s="343"/>
      <c r="R4" s="343"/>
      <c r="S4" s="342"/>
      <c r="T4" s="342"/>
      <c r="U4" s="299"/>
      <c r="V4" s="299"/>
      <c r="W4" s="299"/>
      <c r="X4" s="299"/>
      <c r="Y4" s="299"/>
      <c r="Z4" s="299"/>
      <c r="AA4" s="299"/>
      <c r="AB4" s="299"/>
      <c r="AC4" s="299"/>
      <c r="AD4" s="299"/>
      <c r="AE4" s="299"/>
      <c r="AF4" s="299"/>
      <c r="AG4" s="299"/>
    </row>
    <row r="5" spans="1:33" s="340" customFormat="1" ht="12.75" x14ac:dyDescent="0.2">
      <c r="A5" s="435"/>
      <c r="B5" s="333">
        <f>Aprekini!B5</f>
        <v>2012</v>
      </c>
      <c r="C5" s="333">
        <f t="shared" ref="C5:AG5" si="0">B5+1</f>
        <v>2013</v>
      </c>
      <c r="D5" s="333">
        <f t="shared" si="0"/>
        <v>2014</v>
      </c>
      <c r="E5" s="333">
        <f t="shared" si="0"/>
        <v>2015</v>
      </c>
      <c r="F5" s="333">
        <f t="shared" si="0"/>
        <v>2016</v>
      </c>
      <c r="G5" s="333">
        <f t="shared" si="0"/>
        <v>2017</v>
      </c>
      <c r="H5" s="333">
        <f t="shared" si="0"/>
        <v>2018</v>
      </c>
      <c r="I5" s="333">
        <f t="shared" si="0"/>
        <v>2019</v>
      </c>
      <c r="J5" s="333">
        <f t="shared" si="0"/>
        <v>2020</v>
      </c>
      <c r="K5" s="333">
        <f t="shared" si="0"/>
        <v>2021</v>
      </c>
      <c r="L5" s="333">
        <f t="shared" si="0"/>
        <v>2022</v>
      </c>
      <c r="M5" s="333">
        <f t="shared" si="0"/>
        <v>2023</v>
      </c>
      <c r="N5" s="333">
        <f t="shared" si="0"/>
        <v>2024</v>
      </c>
      <c r="O5" s="333">
        <f t="shared" si="0"/>
        <v>2025</v>
      </c>
      <c r="P5" s="333">
        <f t="shared" si="0"/>
        <v>2026</v>
      </c>
      <c r="Q5" s="333">
        <f t="shared" si="0"/>
        <v>2027</v>
      </c>
      <c r="R5" s="333">
        <f t="shared" si="0"/>
        <v>2028</v>
      </c>
      <c r="S5" s="333">
        <f t="shared" si="0"/>
        <v>2029</v>
      </c>
      <c r="T5" s="333">
        <f t="shared" si="0"/>
        <v>2030</v>
      </c>
      <c r="U5" s="333">
        <f t="shared" si="0"/>
        <v>2031</v>
      </c>
      <c r="V5" s="333">
        <f t="shared" si="0"/>
        <v>2032</v>
      </c>
      <c r="W5" s="333">
        <f t="shared" si="0"/>
        <v>2033</v>
      </c>
      <c r="X5" s="333">
        <f t="shared" si="0"/>
        <v>2034</v>
      </c>
      <c r="Y5" s="333">
        <f t="shared" si="0"/>
        <v>2035</v>
      </c>
      <c r="Z5" s="333">
        <f t="shared" si="0"/>
        <v>2036</v>
      </c>
      <c r="AA5" s="333">
        <f t="shared" si="0"/>
        <v>2037</v>
      </c>
      <c r="AB5" s="333">
        <f t="shared" si="0"/>
        <v>2038</v>
      </c>
      <c r="AC5" s="333">
        <f t="shared" si="0"/>
        <v>2039</v>
      </c>
      <c r="AD5" s="333">
        <f t="shared" si="0"/>
        <v>2040</v>
      </c>
      <c r="AE5" s="333">
        <f t="shared" si="0"/>
        <v>2041</v>
      </c>
      <c r="AF5" s="333">
        <f t="shared" si="0"/>
        <v>2042</v>
      </c>
      <c r="AG5" s="333">
        <f t="shared" si="0"/>
        <v>2043</v>
      </c>
    </row>
    <row r="6" spans="1:33" s="340" customFormat="1" ht="12.75" x14ac:dyDescent="0.2">
      <c r="A6" s="436" t="s">
        <v>148</v>
      </c>
      <c r="B6" s="346"/>
      <c r="C6" s="346"/>
      <c r="D6" s="346"/>
      <c r="E6" s="346"/>
      <c r="F6" s="346"/>
      <c r="G6" s="346"/>
      <c r="H6" s="346"/>
      <c r="I6" s="346"/>
      <c r="J6" s="346"/>
      <c r="K6" s="346"/>
      <c r="L6" s="346"/>
      <c r="M6" s="346"/>
      <c r="N6" s="346"/>
      <c r="O6" s="346"/>
      <c r="P6" s="346"/>
      <c r="Q6" s="346"/>
      <c r="R6" s="346"/>
      <c r="S6" s="346"/>
      <c r="T6" s="346"/>
      <c r="U6" s="339"/>
      <c r="V6" s="339"/>
      <c r="W6" s="339"/>
      <c r="X6" s="339"/>
      <c r="Y6" s="339"/>
      <c r="Z6" s="334"/>
      <c r="AA6" s="334"/>
      <c r="AB6" s="334"/>
      <c r="AC6" s="334"/>
      <c r="AD6" s="334"/>
      <c r="AE6" s="334"/>
      <c r="AF6" s="334"/>
      <c r="AG6" s="334"/>
    </row>
    <row r="7" spans="1:33" s="340" customFormat="1" ht="12.75" x14ac:dyDescent="0.2">
      <c r="A7" s="437" t="s">
        <v>149</v>
      </c>
      <c r="B7" s="348">
        <f>'Datu ievade'!B168</f>
        <v>3500</v>
      </c>
      <c r="C7" s="348">
        <f>'Datu ievade'!C168</f>
        <v>3570</v>
      </c>
      <c r="D7" s="348">
        <f>'Datu ievade'!D168</f>
        <v>3640</v>
      </c>
      <c r="E7" s="348">
        <f>'Datu ievade'!E168</f>
        <v>3710</v>
      </c>
      <c r="F7" s="348">
        <f>'Datu ievade'!F168</f>
        <v>3780.0000000000005</v>
      </c>
      <c r="G7" s="348">
        <f>'Datu ievade'!G168</f>
        <v>3850.0000000000005</v>
      </c>
      <c r="H7" s="348">
        <f>'Datu ievade'!H168</f>
        <v>3920.0000000000005</v>
      </c>
      <c r="I7" s="348">
        <f>'Datu ievade'!I168</f>
        <v>3989.9999999999995</v>
      </c>
      <c r="J7" s="348">
        <f>'Datu ievade'!J168</f>
        <v>4059.9999999999995</v>
      </c>
      <c r="K7" s="348">
        <f>'Datu ievade'!K168</f>
        <v>4130</v>
      </c>
      <c r="L7" s="348">
        <f>'Datu ievade'!L168</f>
        <v>4200</v>
      </c>
      <c r="M7" s="348">
        <f>'Datu ievade'!M168</f>
        <v>4270</v>
      </c>
      <c r="N7" s="348">
        <f>'Datu ievade'!N168</f>
        <v>4340</v>
      </c>
      <c r="O7" s="348">
        <f>'Datu ievade'!O168</f>
        <v>4410</v>
      </c>
      <c r="P7" s="348">
        <f>'Datu ievade'!P168</f>
        <v>4515</v>
      </c>
      <c r="Q7" s="348">
        <f>'Datu ievade'!Q168</f>
        <v>4620</v>
      </c>
      <c r="R7" s="348">
        <f>'Datu ievade'!R168</f>
        <v>4725</v>
      </c>
      <c r="S7" s="348">
        <f>'Datu ievade'!S168</f>
        <v>4830</v>
      </c>
      <c r="T7" s="348">
        <f>'Datu ievade'!T168</f>
        <v>4935</v>
      </c>
      <c r="U7" s="348">
        <f>'Datu ievade'!U168</f>
        <v>5040</v>
      </c>
      <c r="V7" s="348">
        <f>'Datu ievade'!V168</f>
        <v>5145</v>
      </c>
      <c r="W7" s="348">
        <f>'Datu ievade'!W168</f>
        <v>5250</v>
      </c>
      <c r="X7" s="348">
        <f>'Datu ievade'!X168</f>
        <v>5355</v>
      </c>
      <c r="Y7" s="348">
        <f>'Datu ievade'!Y168</f>
        <v>5460</v>
      </c>
      <c r="Z7" s="348">
        <f>'Datu ievade'!Z168</f>
        <v>5565</v>
      </c>
      <c r="AA7" s="348">
        <f>'Datu ievade'!AA168</f>
        <v>5670</v>
      </c>
      <c r="AB7" s="348">
        <f>'Datu ievade'!AB168</f>
        <v>5775</v>
      </c>
      <c r="AC7" s="348">
        <f>'Datu ievade'!AC168</f>
        <v>5880</v>
      </c>
      <c r="AD7" s="348">
        <f>'Datu ievade'!AD168</f>
        <v>5985</v>
      </c>
      <c r="AE7" s="348">
        <f>'Datu ievade'!AE168</f>
        <v>6090</v>
      </c>
      <c r="AF7" s="348">
        <f>'Datu ievade'!AF168</f>
        <v>6195</v>
      </c>
      <c r="AG7" s="348">
        <f>'Datu ievade'!AG168</f>
        <v>6335</v>
      </c>
    </row>
    <row r="8" spans="1:33" s="340" customFormat="1" ht="12.75" x14ac:dyDescent="0.2">
      <c r="A8" s="438" t="s">
        <v>150</v>
      </c>
      <c r="B8" s="348">
        <f>'Datu ievade'!B169</f>
        <v>2700</v>
      </c>
      <c r="C8" s="348">
        <f>'Datu ievade'!C169</f>
        <v>2754</v>
      </c>
      <c r="D8" s="348">
        <f>'Datu ievade'!D169</f>
        <v>2808</v>
      </c>
      <c r="E8" s="348">
        <f>'Datu ievade'!E169</f>
        <v>2862</v>
      </c>
      <c r="F8" s="348">
        <f>'Datu ievade'!F169</f>
        <v>2916</v>
      </c>
      <c r="G8" s="348">
        <f>'Datu ievade'!G169</f>
        <v>2970.0000000000005</v>
      </c>
      <c r="H8" s="348">
        <f>'Datu ievade'!H169</f>
        <v>3024.0000000000005</v>
      </c>
      <c r="I8" s="348">
        <f>'Datu ievade'!I169</f>
        <v>3077.9999999999995</v>
      </c>
      <c r="J8" s="348">
        <f>'Datu ievade'!J169</f>
        <v>3132</v>
      </c>
      <c r="K8" s="348">
        <f>'Datu ievade'!K169</f>
        <v>3186</v>
      </c>
      <c r="L8" s="348">
        <f>'Datu ievade'!L169</f>
        <v>3240</v>
      </c>
      <c r="M8" s="348">
        <f>'Datu ievade'!M169</f>
        <v>3294</v>
      </c>
      <c r="N8" s="348">
        <f>'Datu ievade'!N169</f>
        <v>3348</v>
      </c>
      <c r="O8" s="348">
        <f>'Datu ievade'!O169</f>
        <v>3402</v>
      </c>
      <c r="P8" s="348">
        <f>'Datu ievade'!P169</f>
        <v>3483</v>
      </c>
      <c r="Q8" s="348">
        <f>'Datu ievade'!Q169</f>
        <v>3564</v>
      </c>
      <c r="R8" s="348">
        <f>'Datu ievade'!R169</f>
        <v>3645.0000000000005</v>
      </c>
      <c r="S8" s="348">
        <f>'Datu ievade'!S169</f>
        <v>3725.9999999999995</v>
      </c>
      <c r="T8" s="348">
        <f>'Datu ievade'!T169</f>
        <v>3807</v>
      </c>
      <c r="U8" s="348">
        <f>'Datu ievade'!U169</f>
        <v>3888</v>
      </c>
      <c r="V8" s="348">
        <f>'Datu ievade'!V169</f>
        <v>3969</v>
      </c>
      <c r="W8" s="348">
        <f>'Datu ievade'!W169</f>
        <v>4050</v>
      </c>
      <c r="X8" s="348">
        <f>'Datu ievade'!X169</f>
        <v>4131</v>
      </c>
      <c r="Y8" s="348">
        <f>'Datu ievade'!Y169</f>
        <v>4212</v>
      </c>
      <c r="Z8" s="348">
        <f>'Datu ievade'!Z169</f>
        <v>4293</v>
      </c>
      <c r="AA8" s="348">
        <f>'Datu ievade'!AA169</f>
        <v>4374</v>
      </c>
      <c r="AB8" s="348">
        <f>'Datu ievade'!AB169</f>
        <v>4455</v>
      </c>
      <c r="AC8" s="348">
        <f>'Datu ievade'!AC169</f>
        <v>4536</v>
      </c>
      <c r="AD8" s="348">
        <f>'Datu ievade'!AD169</f>
        <v>4617</v>
      </c>
      <c r="AE8" s="348">
        <f>'Datu ievade'!AE169</f>
        <v>4698</v>
      </c>
      <c r="AF8" s="348">
        <f>'Datu ievade'!AF169</f>
        <v>4779</v>
      </c>
      <c r="AG8" s="348">
        <f>'Datu ievade'!AG169</f>
        <v>4887</v>
      </c>
    </row>
    <row r="9" spans="1:33" s="340" customFormat="1" ht="12.75" x14ac:dyDescent="0.2">
      <c r="A9" s="438" t="s">
        <v>151</v>
      </c>
      <c r="B9" s="348">
        <f>'Datu ievade'!B170</f>
        <v>850</v>
      </c>
      <c r="C9" s="348">
        <f>'Datu ievade'!C170</f>
        <v>867</v>
      </c>
      <c r="D9" s="348">
        <f>'Datu ievade'!D170</f>
        <v>884</v>
      </c>
      <c r="E9" s="348">
        <f>'Datu ievade'!E170</f>
        <v>901</v>
      </c>
      <c r="F9" s="348">
        <f>'Datu ievade'!F170</f>
        <v>918.00000000000011</v>
      </c>
      <c r="G9" s="348">
        <f>'Datu ievade'!G170</f>
        <v>935.00000000000011</v>
      </c>
      <c r="H9" s="348">
        <f>'Datu ievade'!H170</f>
        <v>952.00000000000011</v>
      </c>
      <c r="I9" s="348">
        <f>'Datu ievade'!I170</f>
        <v>968.99999999999989</v>
      </c>
      <c r="J9" s="348">
        <f>'Datu ievade'!J170</f>
        <v>985.99999999999989</v>
      </c>
      <c r="K9" s="348">
        <f>'Datu ievade'!K170</f>
        <v>1003</v>
      </c>
      <c r="L9" s="348">
        <f>'Datu ievade'!L170</f>
        <v>1020</v>
      </c>
      <c r="M9" s="348">
        <f>'Datu ievade'!M170</f>
        <v>1037</v>
      </c>
      <c r="N9" s="348">
        <f>'Datu ievade'!N170</f>
        <v>1054</v>
      </c>
      <c r="O9" s="348">
        <f>'Datu ievade'!O170</f>
        <v>1071</v>
      </c>
      <c r="P9" s="348">
        <f>'Datu ievade'!P170</f>
        <v>1096.5</v>
      </c>
      <c r="Q9" s="348">
        <f>'Datu ievade'!Q170</f>
        <v>1122</v>
      </c>
      <c r="R9" s="348">
        <f>'Datu ievade'!R170</f>
        <v>1147.5</v>
      </c>
      <c r="S9" s="348">
        <f>'Datu ievade'!S170</f>
        <v>1173</v>
      </c>
      <c r="T9" s="348">
        <f>'Datu ievade'!T170</f>
        <v>1198.5</v>
      </c>
      <c r="U9" s="348">
        <f>'Datu ievade'!U170</f>
        <v>1224</v>
      </c>
      <c r="V9" s="348">
        <f>'Datu ievade'!V170</f>
        <v>1249.5</v>
      </c>
      <c r="W9" s="348">
        <f>'Datu ievade'!W170</f>
        <v>1275</v>
      </c>
      <c r="X9" s="348">
        <f>'Datu ievade'!X170</f>
        <v>1300.5</v>
      </c>
      <c r="Y9" s="348">
        <f>'Datu ievade'!Y170</f>
        <v>1326</v>
      </c>
      <c r="Z9" s="348">
        <f>'Datu ievade'!Z170</f>
        <v>1351.5</v>
      </c>
      <c r="AA9" s="348">
        <f>'Datu ievade'!AA170</f>
        <v>1377</v>
      </c>
      <c r="AB9" s="348">
        <f>'Datu ievade'!AB170</f>
        <v>1402.5</v>
      </c>
      <c r="AC9" s="348">
        <f>'Datu ievade'!AC170</f>
        <v>1428</v>
      </c>
      <c r="AD9" s="348">
        <f>'Datu ievade'!AD170</f>
        <v>1453.5</v>
      </c>
      <c r="AE9" s="348">
        <f>'Datu ievade'!AE170</f>
        <v>1479</v>
      </c>
      <c r="AF9" s="348">
        <f>'Datu ievade'!AF170</f>
        <v>1504.5</v>
      </c>
      <c r="AG9" s="348">
        <f>'Datu ievade'!AG170</f>
        <v>1538.5</v>
      </c>
    </row>
    <row r="10" spans="1:33" s="340" customFormat="1" ht="12.75" x14ac:dyDescent="0.2">
      <c r="A10" s="438" t="s">
        <v>152</v>
      </c>
      <c r="B10" s="348">
        <f>'Datu ievade'!B171</f>
        <v>700</v>
      </c>
      <c r="C10" s="348">
        <f>'Datu ievade'!C171</f>
        <v>714</v>
      </c>
      <c r="D10" s="348">
        <f>'Datu ievade'!D171</f>
        <v>728</v>
      </c>
      <c r="E10" s="348">
        <f>'Datu ievade'!E171</f>
        <v>742</v>
      </c>
      <c r="F10" s="348">
        <f>'Datu ievade'!F171</f>
        <v>756</v>
      </c>
      <c r="G10" s="348">
        <f>'Datu ievade'!G171</f>
        <v>770.00000000000011</v>
      </c>
      <c r="H10" s="348">
        <f>'Datu ievade'!H171</f>
        <v>784.00000000000011</v>
      </c>
      <c r="I10" s="348">
        <f>'Datu ievade'!I171</f>
        <v>797.99999999999989</v>
      </c>
      <c r="J10" s="348">
        <f>'Datu ievade'!J171</f>
        <v>812</v>
      </c>
      <c r="K10" s="348">
        <f>'Datu ievade'!K171</f>
        <v>826</v>
      </c>
      <c r="L10" s="348">
        <f>'Datu ievade'!L171</f>
        <v>840</v>
      </c>
      <c r="M10" s="348">
        <f>'Datu ievade'!M171</f>
        <v>854</v>
      </c>
      <c r="N10" s="348">
        <f>'Datu ievade'!N171</f>
        <v>868</v>
      </c>
      <c r="O10" s="348">
        <f>'Datu ievade'!O171</f>
        <v>882</v>
      </c>
      <c r="P10" s="348">
        <f>'Datu ievade'!P171</f>
        <v>903</v>
      </c>
      <c r="Q10" s="348">
        <f>'Datu ievade'!Q171</f>
        <v>924</v>
      </c>
      <c r="R10" s="348">
        <f>'Datu ievade'!R171</f>
        <v>945.00000000000011</v>
      </c>
      <c r="S10" s="348">
        <f>'Datu ievade'!S171</f>
        <v>965.99999999999989</v>
      </c>
      <c r="T10" s="348">
        <f>'Datu ievade'!T171</f>
        <v>987</v>
      </c>
      <c r="U10" s="348">
        <f>'Datu ievade'!U171</f>
        <v>1008</v>
      </c>
      <c r="V10" s="348">
        <f>'Datu ievade'!V171</f>
        <v>1029</v>
      </c>
      <c r="W10" s="348">
        <f>'Datu ievade'!W171</f>
        <v>1050</v>
      </c>
      <c r="X10" s="348">
        <f>'Datu ievade'!X171</f>
        <v>1071</v>
      </c>
      <c r="Y10" s="348">
        <f>'Datu ievade'!Y171</f>
        <v>1092</v>
      </c>
      <c r="Z10" s="348">
        <f>'Datu ievade'!Z171</f>
        <v>1113</v>
      </c>
      <c r="AA10" s="348">
        <f>'Datu ievade'!AA171</f>
        <v>1134</v>
      </c>
      <c r="AB10" s="348">
        <f>'Datu ievade'!AB171</f>
        <v>1155</v>
      </c>
      <c r="AC10" s="348">
        <f>'Datu ievade'!AC171</f>
        <v>1176</v>
      </c>
      <c r="AD10" s="348">
        <f>'Datu ievade'!AD171</f>
        <v>1197</v>
      </c>
      <c r="AE10" s="348">
        <f>'Datu ievade'!AE171</f>
        <v>1218</v>
      </c>
      <c r="AF10" s="348">
        <f>'Datu ievade'!AF171</f>
        <v>1239</v>
      </c>
      <c r="AG10" s="348">
        <f>'Datu ievade'!AG171</f>
        <v>1267</v>
      </c>
    </row>
    <row r="11" spans="1:33" s="340" customFormat="1" ht="12.75" x14ac:dyDescent="0.2">
      <c r="A11" s="438" t="s">
        <v>153</v>
      </c>
      <c r="B11" s="348">
        <f>'Datu ievade'!B172</f>
        <v>0</v>
      </c>
      <c r="C11" s="348">
        <f>'Datu ievade'!C172</f>
        <v>0</v>
      </c>
      <c r="D11" s="348">
        <f>'Datu ievade'!D172</f>
        <v>0</v>
      </c>
      <c r="E11" s="348">
        <f>'Datu ievade'!E172</f>
        <v>0</v>
      </c>
      <c r="F11" s="348">
        <f>'Datu ievade'!F172</f>
        <v>0</v>
      </c>
      <c r="G11" s="348">
        <f>'Datu ievade'!G172</f>
        <v>0</v>
      </c>
      <c r="H11" s="348">
        <f>'Datu ievade'!H172</f>
        <v>0</v>
      </c>
      <c r="I11" s="348">
        <f>'Datu ievade'!I172</f>
        <v>0</v>
      </c>
      <c r="J11" s="348">
        <f>'Datu ievade'!J172</f>
        <v>0</v>
      </c>
      <c r="K11" s="348">
        <f>'Datu ievade'!K172</f>
        <v>0</v>
      </c>
      <c r="L11" s="348">
        <f>'Datu ievade'!L172</f>
        <v>0</v>
      </c>
      <c r="M11" s="348">
        <f>'Datu ievade'!M172</f>
        <v>0</v>
      </c>
      <c r="N11" s="348">
        <f>'Datu ievade'!N172</f>
        <v>0</v>
      </c>
      <c r="O11" s="348">
        <f>'Datu ievade'!O172</f>
        <v>0</v>
      </c>
      <c r="P11" s="348">
        <f>'Datu ievade'!P172</f>
        <v>0</v>
      </c>
      <c r="Q11" s="348">
        <f>'Datu ievade'!Q172</f>
        <v>0</v>
      </c>
      <c r="R11" s="348">
        <f>'Datu ievade'!R172</f>
        <v>0</v>
      </c>
      <c r="S11" s="348">
        <f>'Datu ievade'!S172</f>
        <v>0</v>
      </c>
      <c r="T11" s="348">
        <f>'Datu ievade'!T172</f>
        <v>0</v>
      </c>
      <c r="U11" s="348">
        <f>'Datu ievade'!U172</f>
        <v>0</v>
      </c>
      <c r="V11" s="348">
        <f>'Datu ievade'!V172</f>
        <v>0</v>
      </c>
      <c r="W11" s="348">
        <f>'Datu ievade'!W172</f>
        <v>0</v>
      </c>
      <c r="X11" s="348">
        <f>'Datu ievade'!X172</f>
        <v>0</v>
      </c>
      <c r="Y11" s="348">
        <f>'Datu ievade'!Y172</f>
        <v>0</v>
      </c>
      <c r="Z11" s="348">
        <f>'Datu ievade'!Z172</f>
        <v>0</v>
      </c>
      <c r="AA11" s="348">
        <f>'Datu ievade'!AA172</f>
        <v>0</v>
      </c>
      <c r="AB11" s="348">
        <f>'Datu ievade'!AB172</f>
        <v>0</v>
      </c>
      <c r="AC11" s="348">
        <f>'Datu ievade'!AC172</f>
        <v>0</v>
      </c>
      <c r="AD11" s="348">
        <f>'Datu ievade'!AD172</f>
        <v>0</v>
      </c>
      <c r="AE11" s="348">
        <f>'Datu ievade'!AE172</f>
        <v>0</v>
      </c>
      <c r="AF11" s="348">
        <f>'Datu ievade'!AF172</f>
        <v>0</v>
      </c>
      <c r="AG11" s="348">
        <f>'Datu ievade'!AG172</f>
        <v>0</v>
      </c>
    </row>
    <row r="12" spans="1:33" s="340" customFormat="1" ht="12.75" x14ac:dyDescent="0.2">
      <c r="A12" s="439" t="s">
        <v>154</v>
      </c>
      <c r="B12" s="348">
        <f>'Datu ievade'!B173</f>
        <v>0</v>
      </c>
      <c r="C12" s="348">
        <f>'Datu ievade'!C173</f>
        <v>0</v>
      </c>
      <c r="D12" s="348">
        <f>'Datu ievade'!D173</f>
        <v>0</v>
      </c>
      <c r="E12" s="348">
        <f>'Datu ievade'!E173</f>
        <v>0</v>
      </c>
      <c r="F12" s="348">
        <f>'Datu ievade'!F173</f>
        <v>0</v>
      </c>
      <c r="G12" s="348">
        <f>'Datu ievade'!G173</f>
        <v>0</v>
      </c>
      <c r="H12" s="348">
        <f>'Datu ievade'!H173</f>
        <v>0</v>
      </c>
      <c r="I12" s="348">
        <f>'Datu ievade'!I173</f>
        <v>0</v>
      </c>
      <c r="J12" s="348">
        <f>'Datu ievade'!J173</f>
        <v>0</v>
      </c>
      <c r="K12" s="348">
        <f>'Datu ievade'!K173</f>
        <v>0</v>
      </c>
      <c r="L12" s="348">
        <f>'Datu ievade'!L173</f>
        <v>0</v>
      </c>
      <c r="M12" s="348">
        <f>'Datu ievade'!M173</f>
        <v>0</v>
      </c>
      <c r="N12" s="348">
        <f>'Datu ievade'!N173</f>
        <v>0</v>
      </c>
      <c r="O12" s="348">
        <f>'Datu ievade'!O173</f>
        <v>0</v>
      </c>
      <c r="P12" s="348">
        <f>'Datu ievade'!P173</f>
        <v>0</v>
      </c>
      <c r="Q12" s="348">
        <f>'Datu ievade'!Q173</f>
        <v>0</v>
      </c>
      <c r="R12" s="348">
        <f>'Datu ievade'!R173</f>
        <v>0</v>
      </c>
      <c r="S12" s="348">
        <f>'Datu ievade'!S173</f>
        <v>0</v>
      </c>
      <c r="T12" s="348">
        <f>'Datu ievade'!T173</f>
        <v>0</v>
      </c>
      <c r="U12" s="348">
        <f>'Datu ievade'!U173</f>
        <v>0</v>
      </c>
      <c r="V12" s="348">
        <f>'Datu ievade'!V173</f>
        <v>0</v>
      </c>
      <c r="W12" s="348">
        <f>'Datu ievade'!W173</f>
        <v>0</v>
      </c>
      <c r="X12" s="348">
        <f>'Datu ievade'!X173</f>
        <v>0</v>
      </c>
      <c r="Y12" s="348">
        <f>'Datu ievade'!Y173</f>
        <v>0</v>
      </c>
      <c r="Z12" s="348">
        <f>'Datu ievade'!Z173</f>
        <v>0</v>
      </c>
      <c r="AA12" s="348">
        <f>'Datu ievade'!AA173</f>
        <v>0</v>
      </c>
      <c r="AB12" s="348">
        <f>'Datu ievade'!AB173</f>
        <v>0</v>
      </c>
      <c r="AC12" s="348">
        <f>'Datu ievade'!AC173</f>
        <v>0</v>
      </c>
      <c r="AD12" s="348">
        <f>'Datu ievade'!AD173</f>
        <v>0</v>
      </c>
      <c r="AE12" s="348">
        <f>'Datu ievade'!AE173</f>
        <v>0</v>
      </c>
      <c r="AF12" s="348">
        <f>'Datu ievade'!AF173</f>
        <v>0</v>
      </c>
      <c r="AG12" s="348">
        <f>'Datu ievade'!AG173</f>
        <v>0</v>
      </c>
    </row>
    <row r="13" spans="1:33" s="340" customFormat="1" ht="12.75" x14ac:dyDescent="0.2">
      <c r="A13" s="437" t="s">
        <v>155</v>
      </c>
      <c r="B13" s="348">
        <f>'Datu ievade'!B179</f>
        <v>3500</v>
      </c>
      <c r="C13" s="348">
        <f>'Datu ievade'!C179</f>
        <v>3570</v>
      </c>
      <c r="D13" s="348">
        <f>'Datu ievade'!D179</f>
        <v>3640</v>
      </c>
      <c r="E13" s="348">
        <f>'Datu ievade'!E179</f>
        <v>3710</v>
      </c>
      <c r="F13" s="348">
        <f>'Datu ievade'!F179</f>
        <v>3780.0000000000005</v>
      </c>
      <c r="G13" s="348">
        <f>'Datu ievade'!G179</f>
        <v>3850.0000000000005</v>
      </c>
      <c r="H13" s="348">
        <f>'Datu ievade'!H179</f>
        <v>3920.0000000000005</v>
      </c>
      <c r="I13" s="348">
        <f>'Datu ievade'!I179</f>
        <v>3989.9999999999995</v>
      </c>
      <c r="J13" s="348">
        <f>'Datu ievade'!J179</f>
        <v>4059.9999999999995</v>
      </c>
      <c r="K13" s="348">
        <f>'Datu ievade'!K179</f>
        <v>4130</v>
      </c>
      <c r="L13" s="348">
        <f>'Datu ievade'!L179</f>
        <v>4200</v>
      </c>
      <c r="M13" s="348">
        <f>'Datu ievade'!M179</f>
        <v>4270</v>
      </c>
      <c r="N13" s="348">
        <f>'Datu ievade'!N179</f>
        <v>4340</v>
      </c>
      <c r="O13" s="348">
        <f>'Datu ievade'!O179</f>
        <v>4410</v>
      </c>
      <c r="P13" s="348">
        <f>'Datu ievade'!P179</f>
        <v>4515</v>
      </c>
      <c r="Q13" s="348">
        <f>'Datu ievade'!Q179</f>
        <v>4620</v>
      </c>
      <c r="R13" s="348">
        <f>'Datu ievade'!R179</f>
        <v>4725</v>
      </c>
      <c r="S13" s="348">
        <f>'Datu ievade'!S179</f>
        <v>4830</v>
      </c>
      <c r="T13" s="348">
        <f>'Datu ievade'!T179</f>
        <v>4935</v>
      </c>
      <c r="U13" s="348">
        <f>'Datu ievade'!U179</f>
        <v>5040</v>
      </c>
      <c r="V13" s="348">
        <f>'Datu ievade'!V179</f>
        <v>5145</v>
      </c>
      <c r="W13" s="348">
        <f>'Datu ievade'!W179</f>
        <v>5250</v>
      </c>
      <c r="X13" s="348">
        <f>'Datu ievade'!X179</f>
        <v>5355</v>
      </c>
      <c r="Y13" s="348">
        <f>'Datu ievade'!Y179</f>
        <v>5460</v>
      </c>
      <c r="Z13" s="348">
        <f>'Datu ievade'!Z179</f>
        <v>5565</v>
      </c>
      <c r="AA13" s="348">
        <f>'Datu ievade'!AA179</f>
        <v>5670</v>
      </c>
      <c r="AB13" s="348">
        <f>'Datu ievade'!AB179</f>
        <v>5775</v>
      </c>
      <c r="AC13" s="348">
        <f>'Datu ievade'!AC179</f>
        <v>5880</v>
      </c>
      <c r="AD13" s="348">
        <f>'Datu ievade'!AD179</f>
        <v>5985</v>
      </c>
      <c r="AE13" s="348">
        <f>'Datu ievade'!AE179</f>
        <v>6090</v>
      </c>
      <c r="AF13" s="348">
        <f>'Datu ievade'!AF179</f>
        <v>6195</v>
      </c>
      <c r="AG13" s="348">
        <f>'Datu ievade'!AG179</f>
        <v>6335</v>
      </c>
    </row>
    <row r="14" spans="1:33" s="340" customFormat="1" ht="12.75" x14ac:dyDescent="0.2">
      <c r="A14" s="438" t="s">
        <v>156</v>
      </c>
      <c r="B14" s="348">
        <f>'Datu ievade'!B180</f>
        <v>3000</v>
      </c>
      <c r="C14" s="348">
        <f>'Datu ievade'!C180</f>
        <v>3060</v>
      </c>
      <c r="D14" s="348">
        <f>'Datu ievade'!D180</f>
        <v>3120</v>
      </c>
      <c r="E14" s="348">
        <f>'Datu ievade'!E180</f>
        <v>3180</v>
      </c>
      <c r="F14" s="348">
        <f>'Datu ievade'!F180</f>
        <v>3240</v>
      </c>
      <c r="G14" s="348">
        <f>'Datu ievade'!G180</f>
        <v>3300.0000000000005</v>
      </c>
      <c r="H14" s="348">
        <f>'Datu ievade'!H180</f>
        <v>3360.0000000000005</v>
      </c>
      <c r="I14" s="348">
        <f>'Datu ievade'!I180</f>
        <v>3419.9999999999995</v>
      </c>
      <c r="J14" s="348">
        <f>'Datu ievade'!J180</f>
        <v>3479.9999999999995</v>
      </c>
      <c r="K14" s="348">
        <f>'Datu ievade'!K180</f>
        <v>3540</v>
      </c>
      <c r="L14" s="348">
        <f>'Datu ievade'!L180</f>
        <v>3600</v>
      </c>
      <c r="M14" s="348">
        <f>'Datu ievade'!M180</f>
        <v>3660</v>
      </c>
      <c r="N14" s="348">
        <f>'Datu ievade'!N180</f>
        <v>3720</v>
      </c>
      <c r="O14" s="348">
        <f>'Datu ievade'!O180</f>
        <v>3780</v>
      </c>
      <c r="P14" s="348">
        <f>'Datu ievade'!P180</f>
        <v>3870</v>
      </c>
      <c r="Q14" s="348">
        <f>'Datu ievade'!Q180</f>
        <v>3960</v>
      </c>
      <c r="R14" s="348">
        <f>'Datu ievade'!R180</f>
        <v>4050.0000000000005</v>
      </c>
      <c r="S14" s="348">
        <f>'Datu ievade'!S180</f>
        <v>4140</v>
      </c>
      <c r="T14" s="348">
        <f>'Datu ievade'!T180</f>
        <v>4230</v>
      </c>
      <c r="U14" s="348">
        <f>'Datu ievade'!U180</f>
        <v>4320</v>
      </c>
      <c r="V14" s="348">
        <f>'Datu ievade'!V180</f>
        <v>4410</v>
      </c>
      <c r="W14" s="348">
        <f>'Datu ievade'!W180</f>
        <v>4500</v>
      </c>
      <c r="X14" s="348">
        <f>'Datu ievade'!X180</f>
        <v>4590</v>
      </c>
      <c r="Y14" s="348">
        <f>'Datu ievade'!Y180</f>
        <v>4680</v>
      </c>
      <c r="Z14" s="348">
        <f>'Datu ievade'!Z180</f>
        <v>4770</v>
      </c>
      <c r="AA14" s="348">
        <f>'Datu ievade'!AA180</f>
        <v>4860</v>
      </c>
      <c r="AB14" s="348">
        <f>'Datu ievade'!AB180</f>
        <v>4950</v>
      </c>
      <c r="AC14" s="348">
        <f>'Datu ievade'!AC180</f>
        <v>5040</v>
      </c>
      <c r="AD14" s="348">
        <f>'Datu ievade'!AD180</f>
        <v>5130</v>
      </c>
      <c r="AE14" s="348">
        <f>'Datu ievade'!AE180</f>
        <v>5220</v>
      </c>
      <c r="AF14" s="348">
        <f>'Datu ievade'!AF180</f>
        <v>5310</v>
      </c>
      <c r="AG14" s="348">
        <f>'Datu ievade'!AG180</f>
        <v>5430</v>
      </c>
    </row>
    <row r="15" spans="1:33" s="340" customFormat="1" ht="12.75" x14ac:dyDescent="0.2">
      <c r="A15" s="438" t="s">
        <v>157</v>
      </c>
      <c r="B15" s="348">
        <f>'Datu ievade'!B181</f>
        <v>550</v>
      </c>
      <c r="C15" s="348">
        <f>'Datu ievade'!C181</f>
        <v>561</v>
      </c>
      <c r="D15" s="348">
        <f>'Datu ievade'!D181</f>
        <v>572</v>
      </c>
      <c r="E15" s="348">
        <f>'Datu ievade'!E181</f>
        <v>583</v>
      </c>
      <c r="F15" s="348">
        <f>'Datu ievade'!F181</f>
        <v>594</v>
      </c>
      <c r="G15" s="348">
        <f>'Datu ievade'!G181</f>
        <v>605</v>
      </c>
      <c r="H15" s="348">
        <f>'Datu ievade'!H181</f>
        <v>616.00000000000011</v>
      </c>
      <c r="I15" s="348">
        <f>'Datu ievade'!I181</f>
        <v>627</v>
      </c>
      <c r="J15" s="348">
        <f>'Datu ievade'!J181</f>
        <v>638</v>
      </c>
      <c r="K15" s="348">
        <f>'Datu ievade'!K181</f>
        <v>649</v>
      </c>
      <c r="L15" s="348">
        <f>'Datu ievade'!L181</f>
        <v>660</v>
      </c>
      <c r="M15" s="348">
        <f>'Datu ievade'!M181</f>
        <v>671</v>
      </c>
      <c r="N15" s="348">
        <f>'Datu ievade'!N181</f>
        <v>682</v>
      </c>
      <c r="O15" s="348">
        <f>'Datu ievade'!O181</f>
        <v>693</v>
      </c>
      <c r="P15" s="348">
        <f>'Datu ievade'!P181</f>
        <v>709.5</v>
      </c>
      <c r="Q15" s="348">
        <f>'Datu ievade'!Q181</f>
        <v>726</v>
      </c>
      <c r="R15" s="348">
        <f>'Datu ievade'!R181</f>
        <v>742.5</v>
      </c>
      <c r="S15" s="348">
        <f>'Datu ievade'!S181</f>
        <v>758.99999999999989</v>
      </c>
      <c r="T15" s="348">
        <f>'Datu ievade'!T181</f>
        <v>775.5</v>
      </c>
      <c r="U15" s="348">
        <f>'Datu ievade'!U181</f>
        <v>792</v>
      </c>
      <c r="V15" s="348">
        <f>'Datu ievade'!V181</f>
        <v>808.5</v>
      </c>
      <c r="W15" s="348">
        <f>'Datu ievade'!W181</f>
        <v>825</v>
      </c>
      <c r="X15" s="348">
        <f>'Datu ievade'!X181</f>
        <v>841.5</v>
      </c>
      <c r="Y15" s="348">
        <f>'Datu ievade'!Y181</f>
        <v>858</v>
      </c>
      <c r="Z15" s="348">
        <f>'Datu ievade'!Z181</f>
        <v>874.5</v>
      </c>
      <c r="AA15" s="348">
        <f>'Datu ievade'!AA181</f>
        <v>891.00000000000011</v>
      </c>
      <c r="AB15" s="348">
        <f>'Datu ievade'!AB181</f>
        <v>907.5</v>
      </c>
      <c r="AC15" s="348">
        <f>'Datu ievade'!AC181</f>
        <v>924</v>
      </c>
      <c r="AD15" s="348">
        <f>'Datu ievade'!AD181</f>
        <v>940.5</v>
      </c>
      <c r="AE15" s="348">
        <f>'Datu ievade'!AE181</f>
        <v>957</v>
      </c>
      <c r="AF15" s="348">
        <f>'Datu ievade'!AF181</f>
        <v>973.5</v>
      </c>
      <c r="AG15" s="348">
        <f>'Datu ievade'!AG181</f>
        <v>995.5</v>
      </c>
    </row>
    <row r="16" spans="1:33" s="340" customFormat="1" ht="12.75" x14ac:dyDescent="0.2">
      <c r="A16" s="438" t="s">
        <v>158</v>
      </c>
      <c r="B16" s="348">
        <f>'Datu ievade'!B182</f>
        <v>300</v>
      </c>
      <c r="C16" s="348">
        <f>'Datu ievade'!C182</f>
        <v>306</v>
      </c>
      <c r="D16" s="348">
        <f>'Datu ievade'!D182</f>
        <v>312</v>
      </c>
      <c r="E16" s="348">
        <f>'Datu ievade'!E182</f>
        <v>318</v>
      </c>
      <c r="F16" s="348">
        <f>'Datu ievade'!F182</f>
        <v>324</v>
      </c>
      <c r="G16" s="348">
        <f>'Datu ievade'!G182</f>
        <v>330</v>
      </c>
      <c r="H16" s="348">
        <f>'Datu ievade'!H182</f>
        <v>336.00000000000006</v>
      </c>
      <c r="I16" s="348">
        <f>'Datu ievade'!I182</f>
        <v>341.99999999999994</v>
      </c>
      <c r="J16" s="348">
        <f>'Datu ievade'!J182</f>
        <v>348</v>
      </c>
      <c r="K16" s="348">
        <f>'Datu ievade'!K182</f>
        <v>354</v>
      </c>
      <c r="L16" s="348">
        <f>'Datu ievade'!L182</f>
        <v>360</v>
      </c>
      <c r="M16" s="348">
        <f>'Datu ievade'!M182</f>
        <v>366</v>
      </c>
      <c r="N16" s="348">
        <f>'Datu ievade'!N182</f>
        <v>372</v>
      </c>
      <c r="O16" s="348">
        <f>'Datu ievade'!O182</f>
        <v>378</v>
      </c>
      <c r="P16" s="348">
        <f>'Datu ievade'!P182</f>
        <v>387</v>
      </c>
      <c r="Q16" s="348">
        <f>'Datu ievade'!Q182</f>
        <v>396</v>
      </c>
      <c r="R16" s="348">
        <f>'Datu ievade'!R182</f>
        <v>405</v>
      </c>
      <c r="S16" s="348">
        <f>'Datu ievade'!S182</f>
        <v>413.99999999999994</v>
      </c>
      <c r="T16" s="348">
        <f>'Datu ievade'!T182</f>
        <v>423</v>
      </c>
      <c r="U16" s="348">
        <f>'Datu ievade'!U182</f>
        <v>432</v>
      </c>
      <c r="V16" s="348">
        <f>'Datu ievade'!V182</f>
        <v>441</v>
      </c>
      <c r="W16" s="348">
        <f>'Datu ievade'!W182</f>
        <v>450</v>
      </c>
      <c r="X16" s="348">
        <f>'Datu ievade'!X182</f>
        <v>459</v>
      </c>
      <c r="Y16" s="348">
        <f>'Datu ievade'!Y182</f>
        <v>468</v>
      </c>
      <c r="Z16" s="348">
        <f>'Datu ievade'!Z182</f>
        <v>477</v>
      </c>
      <c r="AA16" s="348">
        <f>'Datu ievade'!AA182</f>
        <v>486.00000000000006</v>
      </c>
      <c r="AB16" s="348">
        <f>'Datu ievade'!AB182</f>
        <v>495</v>
      </c>
      <c r="AC16" s="348">
        <f>'Datu ievade'!AC182</f>
        <v>504</v>
      </c>
      <c r="AD16" s="348">
        <f>'Datu ievade'!AD182</f>
        <v>513</v>
      </c>
      <c r="AE16" s="348">
        <f>'Datu ievade'!AE182</f>
        <v>522</v>
      </c>
      <c r="AF16" s="348">
        <f>'Datu ievade'!AF182</f>
        <v>531</v>
      </c>
      <c r="AG16" s="348">
        <f>'Datu ievade'!AG182</f>
        <v>543</v>
      </c>
    </row>
    <row r="17" spans="1:33" s="340" customFormat="1" ht="12.75" x14ac:dyDescent="0.2">
      <c r="A17" s="438" t="s">
        <v>159</v>
      </c>
      <c r="B17" s="348">
        <f>'Datu ievade'!B183</f>
        <v>0</v>
      </c>
      <c r="C17" s="348">
        <f>'Datu ievade'!C183</f>
        <v>0</v>
      </c>
      <c r="D17" s="348">
        <f>'Datu ievade'!D183</f>
        <v>0</v>
      </c>
      <c r="E17" s="348">
        <f>'Datu ievade'!E183</f>
        <v>0</v>
      </c>
      <c r="F17" s="348">
        <f>'Datu ievade'!F183</f>
        <v>0</v>
      </c>
      <c r="G17" s="348">
        <f>'Datu ievade'!G183</f>
        <v>0</v>
      </c>
      <c r="H17" s="348">
        <f>'Datu ievade'!H183</f>
        <v>0</v>
      </c>
      <c r="I17" s="348">
        <f>'Datu ievade'!I183</f>
        <v>0</v>
      </c>
      <c r="J17" s="348">
        <f>'Datu ievade'!J183</f>
        <v>0</v>
      </c>
      <c r="K17" s="348">
        <f>'Datu ievade'!K183</f>
        <v>0</v>
      </c>
      <c r="L17" s="348">
        <f>'Datu ievade'!L183</f>
        <v>0</v>
      </c>
      <c r="M17" s="348">
        <f>'Datu ievade'!M183</f>
        <v>0</v>
      </c>
      <c r="N17" s="348">
        <f>'Datu ievade'!N183</f>
        <v>0</v>
      </c>
      <c r="O17" s="348">
        <f>'Datu ievade'!O183</f>
        <v>0</v>
      </c>
      <c r="P17" s="348">
        <f>'Datu ievade'!P183</f>
        <v>0</v>
      </c>
      <c r="Q17" s="348">
        <f>'Datu ievade'!Q183</f>
        <v>0</v>
      </c>
      <c r="R17" s="348">
        <f>'Datu ievade'!R183</f>
        <v>0</v>
      </c>
      <c r="S17" s="348">
        <f>'Datu ievade'!S183</f>
        <v>0</v>
      </c>
      <c r="T17" s="348">
        <f>'Datu ievade'!T183</f>
        <v>0</v>
      </c>
      <c r="U17" s="348">
        <f>'Datu ievade'!U183</f>
        <v>0</v>
      </c>
      <c r="V17" s="348">
        <f>'Datu ievade'!V183</f>
        <v>0</v>
      </c>
      <c r="W17" s="348">
        <f>'Datu ievade'!W183</f>
        <v>0</v>
      </c>
      <c r="X17" s="348">
        <f>'Datu ievade'!X183</f>
        <v>0</v>
      </c>
      <c r="Y17" s="348">
        <f>'Datu ievade'!Y183</f>
        <v>0</v>
      </c>
      <c r="Z17" s="348">
        <f>'Datu ievade'!Z183</f>
        <v>0</v>
      </c>
      <c r="AA17" s="348">
        <f>'Datu ievade'!AA183</f>
        <v>0</v>
      </c>
      <c r="AB17" s="348">
        <f>'Datu ievade'!AB183</f>
        <v>0</v>
      </c>
      <c r="AC17" s="348">
        <f>'Datu ievade'!AC183</f>
        <v>0</v>
      </c>
      <c r="AD17" s="348">
        <f>'Datu ievade'!AD183</f>
        <v>0</v>
      </c>
      <c r="AE17" s="348">
        <f>'Datu ievade'!AE183</f>
        <v>0</v>
      </c>
      <c r="AF17" s="348">
        <f>'Datu ievade'!AF183</f>
        <v>0</v>
      </c>
      <c r="AG17" s="348">
        <f>'Datu ievade'!AG183</f>
        <v>0</v>
      </c>
    </row>
    <row r="18" spans="1:33" s="340" customFormat="1" ht="12.75" x14ac:dyDescent="0.2">
      <c r="A18" s="439" t="s">
        <v>160</v>
      </c>
      <c r="B18" s="337">
        <f t="shared" ref="B18:AG18" si="1">SUM(B7:B17)</f>
        <v>15100</v>
      </c>
      <c r="C18" s="337">
        <f t="shared" si="1"/>
        <v>15402</v>
      </c>
      <c r="D18" s="337">
        <f t="shared" si="1"/>
        <v>15704</v>
      </c>
      <c r="E18" s="337">
        <f t="shared" si="1"/>
        <v>16006</v>
      </c>
      <c r="F18" s="337">
        <f t="shared" si="1"/>
        <v>16308</v>
      </c>
      <c r="G18" s="337">
        <f t="shared" si="1"/>
        <v>16610</v>
      </c>
      <c r="H18" s="337">
        <f t="shared" si="1"/>
        <v>16912.000000000004</v>
      </c>
      <c r="I18" s="337">
        <f t="shared" si="1"/>
        <v>17214</v>
      </c>
      <c r="J18" s="337">
        <f t="shared" si="1"/>
        <v>17516</v>
      </c>
      <c r="K18" s="337">
        <f t="shared" si="1"/>
        <v>17818</v>
      </c>
      <c r="L18" s="337">
        <f t="shared" si="1"/>
        <v>18120</v>
      </c>
      <c r="M18" s="337">
        <f t="shared" si="1"/>
        <v>18422</v>
      </c>
      <c r="N18" s="337">
        <f t="shared" si="1"/>
        <v>18724</v>
      </c>
      <c r="O18" s="337">
        <f t="shared" si="1"/>
        <v>19026</v>
      </c>
      <c r="P18" s="337">
        <f t="shared" si="1"/>
        <v>19479</v>
      </c>
      <c r="Q18" s="337">
        <f t="shared" si="1"/>
        <v>19932</v>
      </c>
      <c r="R18" s="337">
        <f t="shared" si="1"/>
        <v>20385</v>
      </c>
      <c r="S18" s="337">
        <f t="shared" si="1"/>
        <v>20838</v>
      </c>
      <c r="T18" s="337">
        <f t="shared" si="1"/>
        <v>21291</v>
      </c>
      <c r="U18" s="337">
        <f t="shared" si="1"/>
        <v>21744</v>
      </c>
      <c r="V18" s="337">
        <f t="shared" si="1"/>
        <v>22197</v>
      </c>
      <c r="W18" s="337">
        <f t="shared" si="1"/>
        <v>22650</v>
      </c>
      <c r="X18" s="337">
        <f t="shared" si="1"/>
        <v>23103</v>
      </c>
      <c r="Y18" s="337">
        <f t="shared" si="1"/>
        <v>23556</v>
      </c>
      <c r="Z18" s="337">
        <f t="shared" si="1"/>
        <v>24009</v>
      </c>
      <c r="AA18" s="337">
        <f t="shared" si="1"/>
        <v>24462</v>
      </c>
      <c r="AB18" s="337">
        <f t="shared" si="1"/>
        <v>24915</v>
      </c>
      <c r="AC18" s="337">
        <f t="shared" si="1"/>
        <v>25368</v>
      </c>
      <c r="AD18" s="337">
        <f t="shared" si="1"/>
        <v>25821</v>
      </c>
      <c r="AE18" s="337">
        <f t="shared" si="1"/>
        <v>26274</v>
      </c>
      <c r="AF18" s="337">
        <f t="shared" si="1"/>
        <v>26727</v>
      </c>
      <c r="AG18" s="337">
        <f t="shared" si="1"/>
        <v>27331</v>
      </c>
    </row>
    <row r="19" spans="1:33" s="340" customFormat="1" ht="12.75" x14ac:dyDescent="0.2">
      <c r="A19" s="440" t="s">
        <v>161</v>
      </c>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row>
    <row r="20" spans="1:33" s="340" customFormat="1" ht="12.75" x14ac:dyDescent="0.2">
      <c r="A20" s="438" t="s">
        <v>162</v>
      </c>
      <c r="B20" s="348">
        <f>'Datu ievade'!B174</f>
        <v>2850</v>
      </c>
      <c r="C20" s="348">
        <f>'Datu ievade'!C174</f>
        <v>2935.5</v>
      </c>
      <c r="D20" s="348">
        <f>'Datu ievade'!D174</f>
        <v>3021</v>
      </c>
      <c r="E20" s="348">
        <f>'Datu ievade'!E174</f>
        <v>3135.0000000000005</v>
      </c>
      <c r="F20" s="348">
        <f>'Datu ievade'!F174</f>
        <v>3192.0000000000005</v>
      </c>
      <c r="G20" s="348">
        <f>'Datu ievade'!G174</f>
        <v>3248.9999999999995</v>
      </c>
      <c r="H20" s="348">
        <f>'Datu ievade'!H174</f>
        <v>3334.5</v>
      </c>
      <c r="I20" s="348">
        <f>'Datu ievade'!I174</f>
        <v>3420</v>
      </c>
      <c r="J20" s="348">
        <f>'Datu ievade'!J174</f>
        <v>3505.5</v>
      </c>
      <c r="K20" s="348">
        <f>'Datu ievade'!K174</f>
        <v>3591</v>
      </c>
      <c r="L20" s="348">
        <f>'Datu ievade'!L174</f>
        <v>3676.5</v>
      </c>
      <c r="M20" s="348">
        <f>'Datu ievade'!M174</f>
        <v>3762</v>
      </c>
      <c r="N20" s="348">
        <f>'Datu ievade'!N174</f>
        <v>3847.5000000000005</v>
      </c>
      <c r="O20" s="348">
        <f>'Datu ievade'!O174</f>
        <v>3932.9999999999995</v>
      </c>
      <c r="P20" s="348">
        <f>'Datu ievade'!P174</f>
        <v>4018.4999999999995</v>
      </c>
      <c r="Q20" s="348">
        <f>'Datu ievade'!Q174</f>
        <v>4104</v>
      </c>
      <c r="R20" s="348">
        <f>'Datu ievade'!R174</f>
        <v>4189.5</v>
      </c>
      <c r="S20" s="348">
        <f>'Datu ievade'!S174</f>
        <v>4275</v>
      </c>
      <c r="T20" s="348">
        <f>'Datu ievade'!T174</f>
        <v>4360.5</v>
      </c>
      <c r="U20" s="348">
        <f>'Datu ievade'!U174</f>
        <v>4446</v>
      </c>
      <c r="V20" s="348">
        <f>'Datu ievade'!V174</f>
        <v>4531.5</v>
      </c>
      <c r="W20" s="348">
        <f>'Datu ievade'!W174</f>
        <v>4617</v>
      </c>
      <c r="X20" s="348">
        <f>'Datu ievade'!X174</f>
        <v>4731</v>
      </c>
      <c r="Y20" s="348">
        <f>'Datu ievade'!Y174</f>
        <v>4845</v>
      </c>
      <c r="Z20" s="348">
        <f>'Datu ievade'!Z174</f>
        <v>4959</v>
      </c>
      <c r="AA20" s="348">
        <f>'Datu ievade'!AA174</f>
        <v>5073</v>
      </c>
      <c r="AB20" s="348">
        <f>'Datu ievade'!AB174</f>
        <v>5187</v>
      </c>
      <c r="AC20" s="348">
        <f>'Datu ievade'!AC174</f>
        <v>5301</v>
      </c>
      <c r="AD20" s="348">
        <f>'Datu ievade'!AD174</f>
        <v>5415</v>
      </c>
      <c r="AE20" s="348">
        <f>'Datu ievade'!AE174</f>
        <v>5529</v>
      </c>
      <c r="AF20" s="348">
        <f>'Datu ievade'!AF174</f>
        <v>5643</v>
      </c>
      <c r="AG20" s="348">
        <f>'Datu ievade'!AG174</f>
        <v>5757</v>
      </c>
    </row>
    <row r="21" spans="1:33" s="340" customFormat="1" ht="12.75" x14ac:dyDescent="0.2">
      <c r="A21" s="438" t="s">
        <v>163</v>
      </c>
      <c r="B21" s="348">
        <f>'Datu ievade'!B175</f>
        <v>686.56500000000005</v>
      </c>
      <c r="C21" s="348">
        <f>'Datu ievade'!C175</f>
        <v>707.16195000000005</v>
      </c>
      <c r="D21" s="348">
        <f>'Datu ievade'!D175</f>
        <v>727.75890000000004</v>
      </c>
      <c r="E21" s="348">
        <f>'Datu ievade'!E175</f>
        <v>755.22150000000011</v>
      </c>
      <c r="F21" s="348">
        <f>'Datu ievade'!F175</f>
        <v>768.95280000000014</v>
      </c>
      <c r="G21" s="348">
        <f>'Datu ievade'!G175</f>
        <v>782.68409999999994</v>
      </c>
      <c r="H21" s="348">
        <f>'Datu ievade'!H175</f>
        <v>803.28105000000005</v>
      </c>
      <c r="I21" s="348">
        <f>'Datu ievade'!I175</f>
        <v>823.87800000000004</v>
      </c>
      <c r="J21" s="348">
        <f>'Datu ievade'!J175</f>
        <v>844.47495000000004</v>
      </c>
      <c r="K21" s="348">
        <f>'Datu ievade'!K175</f>
        <v>865.07190000000003</v>
      </c>
      <c r="L21" s="348">
        <f>'Datu ievade'!L175</f>
        <v>885.66885000000002</v>
      </c>
      <c r="M21" s="348">
        <f>'Datu ievade'!M175</f>
        <v>906.26580000000001</v>
      </c>
      <c r="N21" s="348">
        <f>'Datu ievade'!N175</f>
        <v>926.86275000000012</v>
      </c>
      <c r="O21" s="348">
        <f>'Datu ievade'!O175</f>
        <v>947.45969999999988</v>
      </c>
      <c r="P21" s="348">
        <f>'Datu ievade'!P175</f>
        <v>968.05664999999988</v>
      </c>
      <c r="Q21" s="348">
        <f>'Datu ievade'!Q175</f>
        <v>988.65359999999998</v>
      </c>
      <c r="R21" s="348">
        <f>'Datu ievade'!R175</f>
        <v>1009.25055</v>
      </c>
      <c r="S21" s="348">
        <f>'Datu ievade'!S175</f>
        <v>1029.8475000000001</v>
      </c>
      <c r="T21" s="348">
        <f>'Datu ievade'!T175</f>
        <v>1050.44445</v>
      </c>
      <c r="U21" s="348">
        <f>'Datu ievade'!U175</f>
        <v>1071.0414000000001</v>
      </c>
      <c r="V21" s="348">
        <f>'Datu ievade'!V175</f>
        <v>1091.6383499999999</v>
      </c>
      <c r="W21" s="348">
        <f>'Datu ievade'!W175</f>
        <v>1112.2353000000001</v>
      </c>
      <c r="X21" s="348">
        <f>'Datu ievade'!X175</f>
        <v>1139.6979000000001</v>
      </c>
      <c r="Y21" s="348">
        <f>'Datu ievade'!Y175</f>
        <v>1167.1605</v>
      </c>
      <c r="Z21" s="348">
        <f>'Datu ievade'!Z175</f>
        <v>1194.6231</v>
      </c>
      <c r="AA21" s="348">
        <f>'Datu ievade'!AA175</f>
        <v>1222.0857000000001</v>
      </c>
      <c r="AB21" s="348">
        <f>'Datu ievade'!AB175</f>
        <v>1249.5482999999999</v>
      </c>
      <c r="AC21" s="348">
        <f>'Datu ievade'!AC175</f>
        <v>1277.0109</v>
      </c>
      <c r="AD21" s="348">
        <f>'Datu ievade'!AD175</f>
        <v>1304.4735000000001</v>
      </c>
      <c r="AE21" s="348">
        <f>'Datu ievade'!AE175</f>
        <v>1331.9361000000001</v>
      </c>
      <c r="AF21" s="348">
        <f>'Datu ievade'!AF175</f>
        <v>1359.3987</v>
      </c>
      <c r="AG21" s="348">
        <f>'Datu ievade'!AG175</f>
        <v>1386.8613</v>
      </c>
    </row>
    <row r="22" spans="1:33" s="340" customFormat="1" ht="12.75" x14ac:dyDescent="0.2">
      <c r="A22" s="438" t="s">
        <v>164</v>
      </c>
      <c r="B22" s="348">
        <f>'Datu ievade'!B176</f>
        <v>0</v>
      </c>
      <c r="C22" s="348">
        <f>'Datu ievade'!C176</f>
        <v>0</v>
      </c>
      <c r="D22" s="348">
        <f>'Datu ievade'!D176</f>
        <v>0</v>
      </c>
      <c r="E22" s="348">
        <f>'Datu ievade'!E176</f>
        <v>0</v>
      </c>
      <c r="F22" s="348">
        <f>'Datu ievade'!F176</f>
        <v>0</v>
      </c>
      <c r="G22" s="348">
        <f>'Datu ievade'!G176</f>
        <v>0</v>
      </c>
      <c r="H22" s="348">
        <f>'Datu ievade'!H176</f>
        <v>0</v>
      </c>
      <c r="I22" s="348">
        <f>'Datu ievade'!I176</f>
        <v>0</v>
      </c>
      <c r="J22" s="348">
        <f>'Datu ievade'!J176</f>
        <v>0</v>
      </c>
      <c r="K22" s="348">
        <f>'Datu ievade'!K176</f>
        <v>0</v>
      </c>
      <c r="L22" s="348">
        <f>'Datu ievade'!L176</f>
        <v>0</v>
      </c>
      <c r="M22" s="348">
        <f>'Datu ievade'!M176</f>
        <v>0</v>
      </c>
      <c r="N22" s="348">
        <f>'Datu ievade'!N176</f>
        <v>0</v>
      </c>
      <c r="O22" s="348">
        <f>'Datu ievade'!O176</f>
        <v>0</v>
      </c>
      <c r="P22" s="348">
        <f>'Datu ievade'!P176</f>
        <v>0</v>
      </c>
      <c r="Q22" s="348">
        <f>'Datu ievade'!Q176</f>
        <v>0</v>
      </c>
      <c r="R22" s="348">
        <f>'Datu ievade'!R176</f>
        <v>0</v>
      </c>
      <c r="S22" s="348">
        <f>'Datu ievade'!S176</f>
        <v>0</v>
      </c>
      <c r="T22" s="348">
        <f>'Datu ievade'!T176</f>
        <v>0</v>
      </c>
      <c r="U22" s="348">
        <f>'Datu ievade'!U176</f>
        <v>0</v>
      </c>
      <c r="V22" s="348">
        <f>'Datu ievade'!V176</f>
        <v>0</v>
      </c>
      <c r="W22" s="348">
        <f>'Datu ievade'!W176</f>
        <v>0</v>
      </c>
      <c r="X22" s="348">
        <f>'Datu ievade'!X176</f>
        <v>0</v>
      </c>
      <c r="Y22" s="348">
        <f>'Datu ievade'!Y176</f>
        <v>0</v>
      </c>
      <c r="Z22" s="348">
        <f>'Datu ievade'!Z176</f>
        <v>0</v>
      </c>
      <c r="AA22" s="348">
        <f>'Datu ievade'!AA176</f>
        <v>0</v>
      </c>
      <c r="AB22" s="348">
        <f>'Datu ievade'!AB176</f>
        <v>0</v>
      </c>
      <c r="AC22" s="348">
        <f>'Datu ievade'!AC176</f>
        <v>0</v>
      </c>
      <c r="AD22" s="348">
        <f>'Datu ievade'!AD176</f>
        <v>0</v>
      </c>
      <c r="AE22" s="348">
        <f>'Datu ievade'!AE176</f>
        <v>0</v>
      </c>
      <c r="AF22" s="348">
        <f>'Datu ievade'!AF176</f>
        <v>0</v>
      </c>
      <c r="AG22" s="348">
        <f>'Datu ievade'!AG176</f>
        <v>0</v>
      </c>
    </row>
    <row r="23" spans="1:33" s="340" customFormat="1" ht="12.75" x14ac:dyDescent="0.2">
      <c r="A23" s="439" t="s">
        <v>165</v>
      </c>
      <c r="B23" s="348"/>
      <c r="C23" s="348"/>
      <c r="D23" s="348"/>
      <c r="E23" s="348"/>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row>
    <row r="24" spans="1:33" s="340" customFormat="1" ht="12.75" x14ac:dyDescent="0.2">
      <c r="A24" s="438" t="s">
        <v>166</v>
      </c>
      <c r="B24" s="348">
        <f>'Datu ievade'!B185</f>
        <v>2500</v>
      </c>
      <c r="C24" s="348">
        <f>'Datu ievade'!C185</f>
        <v>2575</v>
      </c>
      <c r="D24" s="348">
        <f>'Datu ievade'!D185</f>
        <v>2650</v>
      </c>
      <c r="E24" s="348">
        <f>'Datu ievade'!E185</f>
        <v>2750</v>
      </c>
      <c r="F24" s="348">
        <f>'Datu ievade'!F185</f>
        <v>2800.0000000000005</v>
      </c>
      <c r="G24" s="348">
        <f>'Datu ievade'!G185</f>
        <v>2849.9999999999995</v>
      </c>
      <c r="H24" s="348">
        <f>'Datu ievade'!H185</f>
        <v>2925</v>
      </c>
      <c r="I24" s="348">
        <f>'Datu ievade'!I185</f>
        <v>3000</v>
      </c>
      <c r="J24" s="348">
        <f>'Datu ievade'!J185</f>
        <v>3075</v>
      </c>
      <c r="K24" s="348">
        <f>'Datu ievade'!K185</f>
        <v>3150</v>
      </c>
      <c r="L24" s="348">
        <f>'Datu ievade'!L185</f>
        <v>3225</v>
      </c>
      <c r="M24" s="348">
        <f>'Datu ievade'!M185</f>
        <v>3300</v>
      </c>
      <c r="N24" s="348">
        <f>'Datu ievade'!N185</f>
        <v>3375</v>
      </c>
      <c r="O24" s="348">
        <f>'Datu ievade'!O185</f>
        <v>3449.9999999999995</v>
      </c>
      <c r="P24" s="348">
        <f>'Datu ievade'!P185</f>
        <v>3525</v>
      </c>
      <c r="Q24" s="348">
        <f>'Datu ievade'!Q185</f>
        <v>3600</v>
      </c>
      <c r="R24" s="348">
        <f>'Datu ievade'!R185</f>
        <v>3675</v>
      </c>
      <c r="S24" s="348">
        <f>'Datu ievade'!S185</f>
        <v>3750</v>
      </c>
      <c r="T24" s="348">
        <f>'Datu ievade'!T185</f>
        <v>3825</v>
      </c>
      <c r="U24" s="348">
        <f>'Datu ievade'!U185</f>
        <v>3900</v>
      </c>
      <c r="V24" s="348">
        <f>'Datu ievade'!V185</f>
        <v>3975</v>
      </c>
      <c r="W24" s="348">
        <f>'Datu ievade'!W185</f>
        <v>4050.0000000000005</v>
      </c>
      <c r="X24" s="348">
        <f>'Datu ievade'!X185</f>
        <v>4150</v>
      </c>
      <c r="Y24" s="348">
        <f>'Datu ievade'!Y185</f>
        <v>4250</v>
      </c>
      <c r="Z24" s="348">
        <f>'Datu ievade'!Z185</f>
        <v>4350</v>
      </c>
      <c r="AA24" s="348">
        <f>'Datu ievade'!AA185</f>
        <v>4450</v>
      </c>
      <c r="AB24" s="348">
        <f>'Datu ievade'!AB185</f>
        <v>4550</v>
      </c>
      <c r="AC24" s="348">
        <f>'Datu ievade'!AC185</f>
        <v>4650</v>
      </c>
      <c r="AD24" s="348">
        <f>'Datu ievade'!AD185</f>
        <v>4750</v>
      </c>
      <c r="AE24" s="348">
        <f>'Datu ievade'!AE185</f>
        <v>4850</v>
      </c>
      <c r="AF24" s="348">
        <f>'Datu ievade'!AF185</f>
        <v>4950</v>
      </c>
      <c r="AG24" s="348">
        <f>'Datu ievade'!AG185</f>
        <v>5050</v>
      </c>
    </row>
    <row r="25" spans="1:33" s="340" customFormat="1" ht="12.75" x14ac:dyDescent="0.2">
      <c r="A25" s="438" t="s">
        <v>167</v>
      </c>
      <c r="B25" s="348">
        <f>'Datu ievade'!B186</f>
        <v>602.25</v>
      </c>
      <c r="C25" s="348">
        <f>'Datu ievade'!C186</f>
        <v>620.3175</v>
      </c>
      <c r="D25" s="348">
        <f>'Datu ievade'!D186</f>
        <v>638.38499999999999</v>
      </c>
      <c r="E25" s="348">
        <f>'Datu ievade'!E186</f>
        <v>662.47500000000002</v>
      </c>
      <c r="F25" s="348">
        <f>'Datu ievade'!F186</f>
        <v>674.5200000000001</v>
      </c>
      <c r="G25" s="348">
        <f>'Datu ievade'!G186</f>
        <v>686.56499999999994</v>
      </c>
      <c r="H25" s="348">
        <f>'Datu ievade'!H186</f>
        <v>704.63250000000005</v>
      </c>
      <c r="I25" s="348">
        <f>'Datu ievade'!I186</f>
        <v>722.7</v>
      </c>
      <c r="J25" s="348">
        <f>'Datu ievade'!J186</f>
        <v>740.76750000000004</v>
      </c>
      <c r="K25" s="348">
        <f>'Datu ievade'!K186</f>
        <v>758.83500000000004</v>
      </c>
      <c r="L25" s="348">
        <f>'Datu ievade'!L186</f>
        <v>776.90250000000003</v>
      </c>
      <c r="M25" s="348">
        <f>'Datu ievade'!M186</f>
        <v>794.97</v>
      </c>
      <c r="N25" s="348">
        <f>'Datu ievade'!N186</f>
        <v>813.03750000000002</v>
      </c>
      <c r="O25" s="348">
        <f>'Datu ievade'!O186</f>
        <v>831.1049999999999</v>
      </c>
      <c r="P25" s="348">
        <f>'Datu ievade'!P186</f>
        <v>849.17250000000001</v>
      </c>
      <c r="Q25" s="348">
        <f>'Datu ievade'!Q186</f>
        <v>867.24</v>
      </c>
      <c r="R25" s="348">
        <f>'Datu ievade'!R186</f>
        <v>885.3075</v>
      </c>
      <c r="S25" s="348">
        <f>'Datu ievade'!S186</f>
        <v>903.375</v>
      </c>
      <c r="T25" s="348">
        <f>'Datu ievade'!T186</f>
        <v>921.4425</v>
      </c>
      <c r="U25" s="348">
        <f>'Datu ievade'!U186</f>
        <v>939.51</v>
      </c>
      <c r="V25" s="348">
        <f>'Datu ievade'!V186</f>
        <v>957.57749999999999</v>
      </c>
      <c r="W25" s="348">
        <f>'Datu ievade'!W186</f>
        <v>975.6450000000001</v>
      </c>
      <c r="X25" s="348">
        <f>'Datu ievade'!X186</f>
        <v>999.73500000000001</v>
      </c>
      <c r="Y25" s="348">
        <f>'Datu ievade'!Y186</f>
        <v>1023.825</v>
      </c>
      <c r="Z25" s="348">
        <f>'Datu ievade'!Z186</f>
        <v>1047.915</v>
      </c>
      <c r="AA25" s="348">
        <f>'Datu ievade'!AA186</f>
        <v>1072.0050000000001</v>
      </c>
      <c r="AB25" s="348">
        <f>'Datu ievade'!AB186</f>
        <v>1096.095</v>
      </c>
      <c r="AC25" s="348">
        <f>'Datu ievade'!AC186</f>
        <v>1120.1849999999999</v>
      </c>
      <c r="AD25" s="348">
        <f>'Datu ievade'!AD186</f>
        <v>1144.2750000000001</v>
      </c>
      <c r="AE25" s="348">
        <f>'Datu ievade'!AE186</f>
        <v>1168.365</v>
      </c>
      <c r="AF25" s="348">
        <f>'Datu ievade'!AF186</f>
        <v>1192.4549999999999</v>
      </c>
      <c r="AG25" s="348">
        <f>'Datu ievade'!AG186</f>
        <v>1216.5450000000001</v>
      </c>
    </row>
    <row r="26" spans="1:33" s="340" customFormat="1" ht="12.75" x14ac:dyDescent="0.2">
      <c r="A26" s="438" t="s">
        <v>168</v>
      </c>
      <c r="B26" s="348">
        <f>'Datu ievade'!B187</f>
        <v>0</v>
      </c>
      <c r="C26" s="348">
        <f>'Datu ievade'!C187</f>
        <v>0</v>
      </c>
      <c r="D26" s="348">
        <f>'Datu ievade'!D187</f>
        <v>0</v>
      </c>
      <c r="E26" s="348">
        <f>'Datu ievade'!E187</f>
        <v>0</v>
      </c>
      <c r="F26" s="348">
        <f>'Datu ievade'!F187</f>
        <v>0</v>
      </c>
      <c r="G26" s="348">
        <f>'Datu ievade'!G187</f>
        <v>0</v>
      </c>
      <c r="H26" s="348">
        <f>'Datu ievade'!H187</f>
        <v>0</v>
      </c>
      <c r="I26" s="348">
        <f>'Datu ievade'!I187</f>
        <v>0</v>
      </c>
      <c r="J26" s="348">
        <f>'Datu ievade'!J187</f>
        <v>0</v>
      </c>
      <c r="K26" s="348">
        <f>'Datu ievade'!K187</f>
        <v>0</v>
      </c>
      <c r="L26" s="348">
        <f>'Datu ievade'!L187</f>
        <v>0</v>
      </c>
      <c r="M26" s="348">
        <f>'Datu ievade'!M187</f>
        <v>0</v>
      </c>
      <c r="N26" s="348">
        <f>'Datu ievade'!N187</f>
        <v>0</v>
      </c>
      <c r="O26" s="348">
        <f>'Datu ievade'!O187</f>
        <v>0</v>
      </c>
      <c r="P26" s="348">
        <f>'Datu ievade'!P187</f>
        <v>0</v>
      </c>
      <c r="Q26" s="348">
        <f>'Datu ievade'!Q187</f>
        <v>0</v>
      </c>
      <c r="R26" s="348">
        <f>'Datu ievade'!R187</f>
        <v>0</v>
      </c>
      <c r="S26" s="348">
        <f>'Datu ievade'!S187</f>
        <v>0</v>
      </c>
      <c r="T26" s="348">
        <f>'Datu ievade'!T187</f>
        <v>0</v>
      </c>
      <c r="U26" s="348">
        <f>'Datu ievade'!U187</f>
        <v>0</v>
      </c>
      <c r="V26" s="348">
        <f>'Datu ievade'!V187</f>
        <v>0</v>
      </c>
      <c r="W26" s="348">
        <f>'Datu ievade'!W187</f>
        <v>0</v>
      </c>
      <c r="X26" s="348">
        <f>'Datu ievade'!X187</f>
        <v>0</v>
      </c>
      <c r="Y26" s="348">
        <f>'Datu ievade'!Y187</f>
        <v>0</v>
      </c>
      <c r="Z26" s="348">
        <f>'Datu ievade'!Z187</f>
        <v>0</v>
      </c>
      <c r="AA26" s="348">
        <f>'Datu ievade'!AA187</f>
        <v>0</v>
      </c>
      <c r="AB26" s="348">
        <f>'Datu ievade'!AB187</f>
        <v>0</v>
      </c>
      <c r="AC26" s="348">
        <f>'Datu ievade'!AC187</f>
        <v>0</v>
      </c>
      <c r="AD26" s="348">
        <f>'Datu ievade'!AD187</f>
        <v>0</v>
      </c>
      <c r="AE26" s="348">
        <f>'Datu ievade'!AE187</f>
        <v>0</v>
      </c>
      <c r="AF26" s="348">
        <f>'Datu ievade'!AF187</f>
        <v>0</v>
      </c>
      <c r="AG26" s="348">
        <f>'Datu ievade'!AG187</f>
        <v>0</v>
      </c>
    </row>
    <row r="27" spans="1:33" s="340" customFormat="1" ht="12.75" x14ac:dyDescent="0.2">
      <c r="A27" s="439" t="s">
        <v>169</v>
      </c>
      <c r="B27" s="337">
        <f t="shared" ref="B27:AG27" si="2">SUM(B20:B26)</f>
        <v>6638.8150000000005</v>
      </c>
      <c r="C27" s="337">
        <f t="shared" si="2"/>
        <v>6837.9794499999998</v>
      </c>
      <c r="D27" s="337">
        <f t="shared" si="2"/>
        <v>7037.1439</v>
      </c>
      <c r="E27" s="337">
        <f t="shared" si="2"/>
        <v>7302.6965000000009</v>
      </c>
      <c r="F27" s="337">
        <f t="shared" si="2"/>
        <v>7435.4728000000014</v>
      </c>
      <c r="G27" s="337">
        <f t="shared" si="2"/>
        <v>7568.2490999999982</v>
      </c>
      <c r="H27" s="337">
        <f t="shared" si="2"/>
        <v>7767.4135499999993</v>
      </c>
      <c r="I27" s="337">
        <f t="shared" si="2"/>
        <v>7966.5779999999995</v>
      </c>
      <c r="J27" s="337">
        <f t="shared" si="2"/>
        <v>8165.7424499999997</v>
      </c>
      <c r="K27" s="337">
        <f t="shared" si="2"/>
        <v>8364.9069</v>
      </c>
      <c r="L27" s="337">
        <f t="shared" si="2"/>
        <v>8564.0713500000002</v>
      </c>
      <c r="M27" s="337">
        <f t="shared" si="2"/>
        <v>8763.2358000000004</v>
      </c>
      <c r="N27" s="337">
        <f t="shared" si="2"/>
        <v>8962.4002500000006</v>
      </c>
      <c r="O27" s="337">
        <f t="shared" si="2"/>
        <v>9161.564699999999</v>
      </c>
      <c r="P27" s="337">
        <f t="shared" si="2"/>
        <v>9360.7291499999992</v>
      </c>
      <c r="Q27" s="337">
        <f t="shared" si="2"/>
        <v>9559.8935999999994</v>
      </c>
      <c r="R27" s="337">
        <f t="shared" si="2"/>
        <v>9759.0580500000015</v>
      </c>
      <c r="S27" s="337">
        <f t="shared" si="2"/>
        <v>9958.2224999999999</v>
      </c>
      <c r="T27" s="337">
        <f t="shared" si="2"/>
        <v>10157.386949999998</v>
      </c>
      <c r="U27" s="337">
        <f t="shared" si="2"/>
        <v>10356.5514</v>
      </c>
      <c r="V27" s="337">
        <f t="shared" si="2"/>
        <v>10555.715850000001</v>
      </c>
      <c r="W27" s="337">
        <f t="shared" si="2"/>
        <v>10754.880300000001</v>
      </c>
      <c r="X27" s="337">
        <f t="shared" si="2"/>
        <v>11020.4329</v>
      </c>
      <c r="Y27" s="337">
        <f t="shared" si="2"/>
        <v>11285.985500000001</v>
      </c>
      <c r="Z27" s="337">
        <f t="shared" si="2"/>
        <v>11551.538100000002</v>
      </c>
      <c r="AA27" s="337">
        <f t="shared" si="2"/>
        <v>11817.090700000001</v>
      </c>
      <c r="AB27" s="337">
        <f t="shared" si="2"/>
        <v>12082.6433</v>
      </c>
      <c r="AC27" s="337">
        <f t="shared" si="2"/>
        <v>12348.195900000001</v>
      </c>
      <c r="AD27" s="337">
        <f t="shared" si="2"/>
        <v>12613.7485</v>
      </c>
      <c r="AE27" s="337">
        <f t="shared" si="2"/>
        <v>12879.301099999999</v>
      </c>
      <c r="AF27" s="337">
        <f t="shared" si="2"/>
        <v>13144.8537</v>
      </c>
      <c r="AG27" s="337">
        <f t="shared" si="2"/>
        <v>13410.406300000001</v>
      </c>
    </row>
    <row r="28" spans="1:33" s="340" customFormat="1" ht="25.5" x14ac:dyDescent="0.2">
      <c r="A28" s="441" t="s">
        <v>170</v>
      </c>
      <c r="B28" s="337">
        <f t="shared" ref="B28:AG28" si="3">SUM(B18,B27)</f>
        <v>21738.815000000002</v>
      </c>
      <c r="C28" s="337">
        <f t="shared" si="3"/>
        <v>22239.979449999999</v>
      </c>
      <c r="D28" s="337">
        <f t="shared" si="3"/>
        <v>22741.143899999999</v>
      </c>
      <c r="E28" s="337">
        <f t="shared" si="3"/>
        <v>23308.696500000002</v>
      </c>
      <c r="F28" s="337">
        <f t="shared" si="3"/>
        <v>23743.472800000003</v>
      </c>
      <c r="G28" s="337">
        <f t="shared" si="3"/>
        <v>24178.249099999997</v>
      </c>
      <c r="H28" s="337">
        <f t="shared" si="3"/>
        <v>24679.413550000005</v>
      </c>
      <c r="I28" s="337">
        <f t="shared" si="3"/>
        <v>25180.578000000001</v>
      </c>
      <c r="J28" s="337">
        <f t="shared" si="3"/>
        <v>25681.742449999998</v>
      </c>
      <c r="K28" s="337">
        <f t="shared" si="3"/>
        <v>26182.906900000002</v>
      </c>
      <c r="L28" s="337">
        <f t="shared" si="3"/>
        <v>26684.071349999998</v>
      </c>
      <c r="M28" s="337">
        <f t="shared" si="3"/>
        <v>27185.235800000002</v>
      </c>
      <c r="N28" s="337">
        <f t="shared" si="3"/>
        <v>27686.400249999999</v>
      </c>
      <c r="O28" s="337">
        <f t="shared" si="3"/>
        <v>28187.564699999999</v>
      </c>
      <c r="P28" s="337">
        <f t="shared" si="3"/>
        <v>28839.729149999999</v>
      </c>
      <c r="Q28" s="337">
        <f t="shared" si="3"/>
        <v>29491.893599999999</v>
      </c>
      <c r="R28" s="337">
        <f t="shared" si="3"/>
        <v>30144.05805</v>
      </c>
      <c r="S28" s="337">
        <f t="shared" si="3"/>
        <v>30796.2225</v>
      </c>
      <c r="T28" s="337">
        <f t="shared" si="3"/>
        <v>31448.38695</v>
      </c>
      <c r="U28" s="337">
        <f t="shared" si="3"/>
        <v>32100.5514</v>
      </c>
      <c r="V28" s="337">
        <f t="shared" si="3"/>
        <v>32752.715850000001</v>
      </c>
      <c r="W28" s="337">
        <f t="shared" si="3"/>
        <v>33404.880300000004</v>
      </c>
      <c r="X28" s="337">
        <f t="shared" si="3"/>
        <v>34123.4329</v>
      </c>
      <c r="Y28" s="337">
        <f t="shared" si="3"/>
        <v>34841.985500000003</v>
      </c>
      <c r="Z28" s="337">
        <f t="shared" si="3"/>
        <v>35560.538100000005</v>
      </c>
      <c r="AA28" s="337">
        <f t="shared" si="3"/>
        <v>36279.090700000001</v>
      </c>
      <c r="AB28" s="337">
        <f t="shared" si="3"/>
        <v>36997.643299999996</v>
      </c>
      <c r="AC28" s="337">
        <f t="shared" si="3"/>
        <v>37716.195899999999</v>
      </c>
      <c r="AD28" s="337">
        <f t="shared" si="3"/>
        <v>38434.748500000002</v>
      </c>
      <c r="AE28" s="337">
        <f t="shared" si="3"/>
        <v>39153.301099999997</v>
      </c>
      <c r="AF28" s="337">
        <f t="shared" si="3"/>
        <v>39871.8537</v>
      </c>
      <c r="AG28" s="337">
        <f t="shared" si="3"/>
        <v>40741.406300000002</v>
      </c>
    </row>
    <row r="29" spans="1:33" s="536" customFormat="1" ht="12.75" x14ac:dyDescent="0.2">
      <c r="A29" s="106" t="s">
        <v>171</v>
      </c>
      <c r="B29" s="535">
        <f>'Datu ievade'!E249*'Datu ievade'!B399</f>
        <v>8070.15</v>
      </c>
      <c r="C29" s="535">
        <f>'Datu ievade'!F249*'Datu ievade'!C399</f>
        <v>0</v>
      </c>
      <c r="D29" s="535">
        <f>'Datu ievade'!G249*'Datu ievade'!D399</f>
        <v>9048.35</v>
      </c>
      <c r="E29" s="535">
        <f>'Datu ievade'!H249*'Datu ievade'!E399</f>
        <v>8847.8190000000013</v>
      </c>
      <c r="F29" s="535">
        <f>'Datu ievade'!I249*'Datu ievade'!F399</f>
        <v>8979.8760000000002</v>
      </c>
      <c r="G29" s="535">
        <f>'Datu ievade'!J249*'Datu ievade'!G399</f>
        <v>8693.7525000000005</v>
      </c>
      <c r="H29" s="535">
        <f>'Datu ievade'!K249*'Datu ievade'!H399</f>
        <v>8561.6954999999998</v>
      </c>
      <c r="I29" s="535">
        <f>'Datu ievade'!L249*'Datu ievade'!I399</f>
        <v>8715.7620000000006</v>
      </c>
      <c r="J29" s="535">
        <f>'Datu ievade'!M249*'Datu ievade'!J399</f>
        <v>8869.8285000000014</v>
      </c>
      <c r="K29" s="535">
        <f>'Datu ievade'!N249*'Datu ievade'!K399</f>
        <v>9001.8855000000003</v>
      </c>
      <c r="L29" s="535">
        <f>'Datu ievade'!O249*'Datu ievade'!L399</f>
        <v>9155.9519999999993</v>
      </c>
      <c r="M29" s="535">
        <f>'Datu ievade'!P249*'Datu ievade'!M399</f>
        <v>9310.0185000000001</v>
      </c>
      <c r="N29" s="535">
        <f>'Datu ievade'!Q249*'Datu ievade'!N399</f>
        <v>8649.7335000000003</v>
      </c>
      <c r="O29" s="535">
        <f>'Datu ievade'!R249*'Datu ievade'!O399</f>
        <v>8561.6954999999998</v>
      </c>
      <c r="P29" s="535">
        <f>'Datu ievade'!S249*'Datu ievade'!P399</f>
        <v>8759.7810000000009</v>
      </c>
      <c r="Q29" s="535">
        <f>'Datu ievade'!T249*'Datu ievade'!Q399</f>
        <v>8957.8665000000001</v>
      </c>
      <c r="R29" s="535">
        <f>'Datu ievade'!U249*'Datu ievade'!R399</f>
        <v>9155.9519999999993</v>
      </c>
      <c r="S29" s="535">
        <f>'Datu ievade'!V249*'Datu ievade'!S399</f>
        <v>9354.0375000000004</v>
      </c>
      <c r="T29" s="535">
        <f>'Datu ievade'!W249*'Datu ievade'!T399</f>
        <v>9552.1229999999996</v>
      </c>
      <c r="U29" s="535">
        <f>'Datu ievade'!X249*'Datu ievade'!U399</f>
        <v>9750.2085000000006</v>
      </c>
      <c r="V29" s="535">
        <f>'Datu ievade'!Y249*'Datu ievade'!V399</f>
        <v>9948.2939999999999</v>
      </c>
      <c r="W29" s="535">
        <f>'Datu ievade'!Z249*'Datu ievade'!W399</f>
        <v>10146.379500000001</v>
      </c>
      <c r="X29" s="535">
        <f>'Datu ievade'!AA249*'Datu ievade'!X399</f>
        <v>10366.4745</v>
      </c>
      <c r="Y29" s="535">
        <f>'Datu ievade'!AB249*'Datu ievade'!Y399</f>
        <v>10586.5695</v>
      </c>
      <c r="Z29" s="535">
        <f>'Datu ievade'!AC249*'Datu ievade'!Z399</f>
        <v>10806.664499999999</v>
      </c>
      <c r="AA29" s="535">
        <f>'Datu ievade'!AD249*'Datu ievade'!AA399</f>
        <v>11026.7595</v>
      </c>
      <c r="AB29" s="535">
        <f>'Datu ievade'!AE249*'Datu ievade'!AB399</f>
        <v>11246.854499999999</v>
      </c>
      <c r="AC29" s="535">
        <f>'Datu ievade'!AF249*'Datu ievade'!AC399</f>
        <v>11466.949500000001</v>
      </c>
      <c r="AD29" s="535">
        <f>'Datu ievade'!AG249*'Datu ievade'!AD399</f>
        <v>11687.0445</v>
      </c>
      <c r="AE29" s="535">
        <f>'Datu ievade'!AH249*'Datu ievade'!AE399</f>
        <v>11907.139500000001</v>
      </c>
      <c r="AF29" s="535">
        <f>'Datu ievade'!AI249*'Datu ievade'!AF399</f>
        <v>12127.2345</v>
      </c>
      <c r="AG29" s="535">
        <f>'Datu ievade'!AJ249*'Datu ievade'!AG399</f>
        <v>12391.348499999998</v>
      </c>
    </row>
    <row r="30" spans="1:33" s="536" customFormat="1" ht="12.75" x14ac:dyDescent="0.2">
      <c r="A30" s="106" t="s">
        <v>172</v>
      </c>
      <c r="B30" s="535">
        <f>'Datu ievade'!B399*'Datu ievade'!E257</f>
        <v>1680</v>
      </c>
      <c r="C30" s="535">
        <f>'Datu ievade'!C399*'Datu ievade'!F257</f>
        <v>0</v>
      </c>
      <c r="D30" s="535">
        <f>'Datu ievade'!D399*'Datu ievade'!G257</f>
        <v>2072</v>
      </c>
      <c r="E30" s="535">
        <f>'Datu ievade'!E399*'Datu ievade'!H257</f>
        <v>2251.2000000000003</v>
      </c>
      <c r="F30" s="535">
        <f>'Datu ievade'!F399*'Datu ievade'!I257</f>
        <v>2284.7999999999997</v>
      </c>
      <c r="G30" s="535">
        <f>'Datu ievade'!G399*'Datu ievade'!J257</f>
        <v>2212</v>
      </c>
      <c r="H30" s="535">
        <f>'Datu ievade'!H399*'Datu ievade'!K257</f>
        <v>2178.4</v>
      </c>
      <c r="I30" s="535">
        <f>'Datu ievade'!I399*'Datu ievade'!L257</f>
        <v>2217.6</v>
      </c>
      <c r="J30" s="535">
        <f>'Datu ievade'!J399*'Datu ievade'!M257</f>
        <v>2256.8000000000002</v>
      </c>
      <c r="K30" s="535">
        <f>'Datu ievade'!K399*'Datu ievade'!N257</f>
        <v>2290.3999999999996</v>
      </c>
      <c r="L30" s="535">
        <f>'Datu ievade'!L399*'Datu ievade'!O257</f>
        <v>2329.6</v>
      </c>
      <c r="M30" s="535">
        <f>'Datu ievade'!M399*'Datu ievade'!P257</f>
        <v>2368.7999999999997</v>
      </c>
      <c r="N30" s="535">
        <f>'Datu ievade'!N399*'Datu ievade'!Q257</f>
        <v>2200.8000000000002</v>
      </c>
      <c r="O30" s="535">
        <f>'Datu ievade'!O399*'Datu ievade'!R257</f>
        <v>2178.4</v>
      </c>
      <c r="P30" s="535">
        <f>'Datu ievade'!P399*'Datu ievade'!S257</f>
        <v>2228.8000000000002</v>
      </c>
      <c r="Q30" s="535">
        <f>'Datu ievade'!Q399*'Datu ievade'!T257</f>
        <v>2279.1999999999998</v>
      </c>
      <c r="R30" s="535">
        <f>'Datu ievade'!R399*'Datu ievade'!U257</f>
        <v>2329.6</v>
      </c>
      <c r="S30" s="535">
        <f>'Datu ievade'!S399*'Datu ievade'!V257</f>
        <v>2380</v>
      </c>
      <c r="T30" s="535">
        <f>'Datu ievade'!T399*'Datu ievade'!W257</f>
        <v>2430.4</v>
      </c>
      <c r="U30" s="535">
        <f>'Datu ievade'!U399*'Datu ievade'!X257</f>
        <v>2480.8000000000002</v>
      </c>
      <c r="V30" s="535">
        <f>'Datu ievade'!V399*'Datu ievade'!Y257</f>
        <v>2531.2000000000003</v>
      </c>
      <c r="W30" s="535">
        <f>'Datu ievade'!W399*'Datu ievade'!Z257</f>
        <v>2581.6</v>
      </c>
      <c r="X30" s="535">
        <f>'Datu ievade'!X399*'Datu ievade'!AA257</f>
        <v>2637.6</v>
      </c>
      <c r="Y30" s="535">
        <f>'Datu ievade'!Y399*'Datu ievade'!AB257</f>
        <v>2693.6</v>
      </c>
      <c r="Z30" s="535">
        <f>'Datu ievade'!Z399*'Datu ievade'!AC257</f>
        <v>2749.6</v>
      </c>
      <c r="AA30" s="535">
        <f>'Datu ievade'!AA399*'Datu ievade'!AD257</f>
        <v>2805.6</v>
      </c>
      <c r="AB30" s="535">
        <f>'Datu ievade'!AB399*'Datu ievade'!AE257</f>
        <v>2861.6</v>
      </c>
      <c r="AC30" s="535">
        <f>'Datu ievade'!AC399*'Datu ievade'!AF257</f>
        <v>2917.6</v>
      </c>
      <c r="AD30" s="535">
        <f>'Datu ievade'!AD399*'Datu ievade'!AG257</f>
        <v>2973.6000000000004</v>
      </c>
      <c r="AE30" s="535">
        <f>'Datu ievade'!AE399*'Datu ievade'!AH257</f>
        <v>3029.6000000000004</v>
      </c>
      <c r="AF30" s="535">
        <f>'Datu ievade'!AF399*'Datu ievade'!AI257</f>
        <v>3085.6000000000004</v>
      </c>
      <c r="AG30" s="535">
        <f>'Datu ievade'!AG399*'Datu ievade'!AJ257</f>
        <v>3152.7999999999997</v>
      </c>
    </row>
    <row r="31" spans="1:33" s="536" customFormat="1" ht="12.75" x14ac:dyDescent="0.2">
      <c r="A31" s="106" t="s">
        <v>173</v>
      </c>
      <c r="B31" s="535">
        <f>'Datu ievade'!E264*'Datu ievade'!B399</f>
        <v>3000</v>
      </c>
      <c r="C31" s="535">
        <f>'Datu ievade'!F264*'Datu ievade'!C399</f>
        <v>0</v>
      </c>
      <c r="D31" s="535">
        <f>'Datu ievade'!G264*'Datu ievade'!D399</f>
        <v>3700</v>
      </c>
      <c r="E31" s="535">
        <f>'Datu ievade'!H264*'Datu ievade'!E399</f>
        <v>4020.0000000000005</v>
      </c>
      <c r="F31" s="535">
        <f>'Datu ievade'!I264*'Datu ievade'!F399</f>
        <v>4079.9999999999995</v>
      </c>
      <c r="G31" s="535">
        <f>'Datu ievade'!J264*'Datu ievade'!G399</f>
        <v>3950</v>
      </c>
      <c r="H31" s="535">
        <f>'Datu ievade'!K264*'Datu ievade'!H399</f>
        <v>3890</v>
      </c>
      <c r="I31" s="535">
        <f>'Datu ievade'!L264*'Datu ievade'!I399</f>
        <v>3960</v>
      </c>
      <c r="J31" s="535">
        <f>'Datu ievade'!M264*'Datu ievade'!J399</f>
        <v>4030.0000000000005</v>
      </c>
      <c r="K31" s="535">
        <f>'Datu ievade'!N264*'Datu ievade'!K399</f>
        <v>4089.9999999999995</v>
      </c>
      <c r="L31" s="535">
        <f>'Datu ievade'!O264*'Datu ievade'!L399</f>
        <v>4160</v>
      </c>
      <c r="M31" s="535">
        <f>'Datu ievade'!P264*'Datu ievade'!M399</f>
        <v>4230</v>
      </c>
      <c r="N31" s="535">
        <f>'Datu ievade'!Q264*'Datu ievade'!N399</f>
        <v>3930</v>
      </c>
      <c r="O31" s="535">
        <f>'Datu ievade'!R264*'Datu ievade'!O399</f>
        <v>3890</v>
      </c>
      <c r="P31" s="535">
        <f>'Datu ievade'!S264*'Datu ievade'!P399</f>
        <v>3980</v>
      </c>
      <c r="Q31" s="535">
        <f>'Datu ievade'!T264*'Datu ievade'!Q399</f>
        <v>4069.9999999999995</v>
      </c>
      <c r="R31" s="535">
        <f>'Datu ievade'!U264*'Datu ievade'!R399</f>
        <v>4160</v>
      </c>
      <c r="S31" s="535">
        <f>'Datu ievade'!V264*'Datu ievade'!S399</f>
        <v>4250</v>
      </c>
      <c r="T31" s="535">
        <f>'Datu ievade'!W264*'Datu ievade'!T399</f>
        <v>4340</v>
      </c>
      <c r="U31" s="535">
        <f>'Datu ievade'!X264*'Datu ievade'!U399</f>
        <v>4430</v>
      </c>
      <c r="V31" s="535">
        <f>'Datu ievade'!Y264*'Datu ievade'!V399</f>
        <v>4520</v>
      </c>
      <c r="W31" s="535">
        <f>'Datu ievade'!Z264*'Datu ievade'!W399</f>
        <v>4610</v>
      </c>
      <c r="X31" s="535">
        <f>'Datu ievade'!AA264*'Datu ievade'!X399</f>
        <v>4710</v>
      </c>
      <c r="Y31" s="535">
        <f>'Datu ievade'!AB264*'Datu ievade'!Y399</f>
        <v>4810</v>
      </c>
      <c r="Z31" s="535">
        <f>'Datu ievade'!AC264*'Datu ievade'!Z399</f>
        <v>4910</v>
      </c>
      <c r="AA31" s="535">
        <f>'Datu ievade'!AD264*'Datu ievade'!AA399</f>
        <v>5010</v>
      </c>
      <c r="AB31" s="535">
        <f>'Datu ievade'!AE264*'Datu ievade'!AB399</f>
        <v>5110</v>
      </c>
      <c r="AC31" s="535">
        <f>'Datu ievade'!AF264*'Datu ievade'!AC399</f>
        <v>5210</v>
      </c>
      <c r="AD31" s="535">
        <f>'Datu ievade'!AG264*'Datu ievade'!AD399</f>
        <v>5310</v>
      </c>
      <c r="AE31" s="535">
        <f>'Datu ievade'!AH264*'Datu ievade'!AE399</f>
        <v>5410</v>
      </c>
      <c r="AF31" s="535">
        <f>'Datu ievade'!AI264*'Datu ievade'!AF399</f>
        <v>5510</v>
      </c>
      <c r="AG31" s="535">
        <f>'Datu ievade'!AJ264*'Datu ievade'!AG399</f>
        <v>5629.9999999999991</v>
      </c>
    </row>
    <row r="32" spans="1:33" s="536" customFormat="1" ht="12.75" x14ac:dyDescent="0.2">
      <c r="A32" s="537" t="s">
        <v>174</v>
      </c>
      <c r="B32" s="123">
        <f t="shared" ref="B32:AG32" si="4">SUM(B29:B31)</f>
        <v>12750.15</v>
      </c>
      <c r="C32" s="123">
        <f t="shared" si="4"/>
        <v>0</v>
      </c>
      <c r="D32" s="123">
        <f t="shared" si="4"/>
        <v>14820.35</v>
      </c>
      <c r="E32" s="123">
        <f t="shared" si="4"/>
        <v>15119.019000000002</v>
      </c>
      <c r="F32" s="123">
        <f t="shared" si="4"/>
        <v>15344.675999999999</v>
      </c>
      <c r="G32" s="123">
        <f t="shared" si="4"/>
        <v>14855.752500000001</v>
      </c>
      <c r="H32" s="123">
        <f t="shared" si="4"/>
        <v>14630.095499999999</v>
      </c>
      <c r="I32" s="123">
        <f t="shared" si="4"/>
        <v>14893.362000000001</v>
      </c>
      <c r="J32" s="123">
        <f t="shared" si="4"/>
        <v>15156.628500000003</v>
      </c>
      <c r="K32" s="123">
        <f t="shared" si="4"/>
        <v>15382.2855</v>
      </c>
      <c r="L32" s="123">
        <f t="shared" si="4"/>
        <v>15645.552</v>
      </c>
      <c r="M32" s="123">
        <f t="shared" si="4"/>
        <v>15908.818499999999</v>
      </c>
      <c r="N32" s="123">
        <f t="shared" si="4"/>
        <v>14780.533500000001</v>
      </c>
      <c r="O32" s="123">
        <f t="shared" si="4"/>
        <v>14630.095499999999</v>
      </c>
      <c r="P32" s="123">
        <f t="shared" si="4"/>
        <v>14968.581000000002</v>
      </c>
      <c r="Q32" s="123">
        <f t="shared" si="4"/>
        <v>15307.066500000001</v>
      </c>
      <c r="R32" s="123">
        <f t="shared" si="4"/>
        <v>15645.552</v>
      </c>
      <c r="S32" s="123">
        <f t="shared" si="4"/>
        <v>15984.0375</v>
      </c>
      <c r="T32" s="123">
        <f t="shared" si="4"/>
        <v>16322.522999999999</v>
      </c>
      <c r="U32" s="123">
        <f t="shared" si="4"/>
        <v>16661.0085</v>
      </c>
      <c r="V32" s="123">
        <f t="shared" si="4"/>
        <v>16999.493999999999</v>
      </c>
      <c r="W32" s="123">
        <f t="shared" si="4"/>
        <v>17337.979500000001</v>
      </c>
      <c r="X32" s="123">
        <f t="shared" si="4"/>
        <v>17714.074500000002</v>
      </c>
      <c r="Y32" s="123">
        <f t="shared" si="4"/>
        <v>18090.1695</v>
      </c>
      <c r="Z32" s="123">
        <f t="shared" si="4"/>
        <v>18466.264499999997</v>
      </c>
      <c r="AA32" s="123">
        <f t="shared" si="4"/>
        <v>18842.359499999999</v>
      </c>
      <c r="AB32" s="123">
        <f t="shared" si="4"/>
        <v>19218.4545</v>
      </c>
      <c r="AC32" s="123">
        <f t="shared" si="4"/>
        <v>19594.549500000001</v>
      </c>
      <c r="AD32" s="123">
        <f t="shared" si="4"/>
        <v>19970.644500000002</v>
      </c>
      <c r="AE32" s="123">
        <f t="shared" si="4"/>
        <v>20346.739500000003</v>
      </c>
      <c r="AF32" s="123">
        <f t="shared" si="4"/>
        <v>20722.834500000001</v>
      </c>
      <c r="AG32" s="123">
        <f t="shared" si="4"/>
        <v>21174.148499999996</v>
      </c>
    </row>
    <row r="33" spans="1:33" s="536" customFormat="1" ht="12.75" x14ac:dyDescent="0.2">
      <c r="A33" s="106" t="s">
        <v>175</v>
      </c>
      <c r="B33" s="535">
        <f>'Datu ievade'!B404*'Datu ievade'!E283</f>
        <v>7708.7999999999993</v>
      </c>
      <c r="C33" s="535">
        <f>'Datu ievade'!C404*'Datu ievade'!F283</f>
        <v>0</v>
      </c>
      <c r="D33" s="535">
        <f>'Datu ievade'!D404*'Datu ievade'!G283</f>
        <v>7755.52</v>
      </c>
      <c r="E33" s="535">
        <f>'Datu ievade'!E404*'Datu ievade'!H283</f>
        <v>7685.4400000000005</v>
      </c>
      <c r="F33" s="535">
        <f>'Datu ievade'!F404*'Datu ievade'!I283</f>
        <v>7802.2400000000007</v>
      </c>
      <c r="G33" s="535">
        <f>'Datu ievade'!G404*'Datu ievade'!J283</f>
        <v>7919.0400000000009</v>
      </c>
      <c r="H33" s="535">
        <f>'Datu ievade'!H404*'Datu ievade'!K283</f>
        <v>8082.5599999999995</v>
      </c>
      <c r="I33" s="535">
        <f>'Datu ievade'!I404*'Datu ievade'!L283</f>
        <v>8222.7199999999993</v>
      </c>
      <c r="J33" s="535">
        <f>'Datu ievade'!J404*'Datu ievade'!M283</f>
        <v>8362.8799999999992</v>
      </c>
      <c r="K33" s="535">
        <f>'Datu ievade'!K404*'Datu ievade'!N283</f>
        <v>7895.68</v>
      </c>
      <c r="L33" s="535">
        <f>'Datu ievade'!L404*'Datu ievade'!O283</f>
        <v>7685.4400000000005</v>
      </c>
      <c r="M33" s="535">
        <f>'Datu ievade'!M404*'Datu ievade'!P283</f>
        <v>7825.6</v>
      </c>
      <c r="N33" s="535">
        <f>'Datu ievade'!N404*'Datu ievade'!Q283</f>
        <v>7965.76</v>
      </c>
      <c r="O33" s="535">
        <f>'Datu ievade'!O404*'Datu ievade'!R283</f>
        <v>8129.28</v>
      </c>
      <c r="P33" s="535">
        <f>'Datu ievade'!P404*'Datu ievade'!S283</f>
        <v>8316.16</v>
      </c>
      <c r="Q33" s="535">
        <f>'Datu ievade'!Q404*'Datu ievade'!T283</f>
        <v>8503.0399999999991</v>
      </c>
      <c r="R33" s="535">
        <f>'Datu ievade'!R404*'Datu ievade'!U283</f>
        <v>8689.92</v>
      </c>
      <c r="S33" s="535">
        <f>'Datu ievade'!S404*'Datu ievade'!V283</f>
        <v>8876.7999999999993</v>
      </c>
      <c r="T33" s="535">
        <f>'Datu ievade'!T404*'Datu ievade'!W283</f>
        <v>9063.68</v>
      </c>
      <c r="U33" s="535">
        <f>'Datu ievade'!U404*'Datu ievade'!X283</f>
        <v>9250.5600000000013</v>
      </c>
      <c r="V33" s="535">
        <f>'Datu ievade'!V404*'Datu ievade'!Y283</f>
        <v>9437.44</v>
      </c>
      <c r="W33" s="535">
        <f>'Datu ievade'!W404*'Datu ievade'!Z283</f>
        <v>9624.32</v>
      </c>
      <c r="X33" s="535">
        <f>'Datu ievade'!X404*'Datu ievade'!AA283</f>
        <v>9834.56</v>
      </c>
      <c r="Y33" s="535">
        <f>'Datu ievade'!Y404*'Datu ievade'!AB283</f>
        <v>10044.799999999999</v>
      </c>
      <c r="Z33" s="535">
        <f>'Datu ievade'!Z404*'Datu ievade'!AC283</f>
        <v>10255.040000000001</v>
      </c>
      <c r="AA33" s="535">
        <f>'Datu ievade'!AA404*'Datu ievade'!AD283</f>
        <v>10441.92</v>
      </c>
      <c r="AB33" s="535">
        <f>'Datu ievade'!AB404*'Datu ievade'!AE283</f>
        <v>10652.16</v>
      </c>
      <c r="AC33" s="535">
        <f>'Datu ievade'!AC404*'Datu ievade'!AF283</f>
        <v>10862.400000000001</v>
      </c>
      <c r="AD33" s="535">
        <f>'Datu ievade'!AD404*'Datu ievade'!AG283</f>
        <v>11072.64</v>
      </c>
      <c r="AE33" s="535">
        <f>'Datu ievade'!AE404*'Datu ievade'!AH283</f>
        <v>11282.88</v>
      </c>
      <c r="AF33" s="535">
        <f>'Datu ievade'!AF404*'Datu ievade'!AI283</f>
        <v>11493.119999999999</v>
      </c>
      <c r="AG33" s="535">
        <f>'Datu ievade'!AG404*'Datu ievade'!AJ283</f>
        <v>11726.72</v>
      </c>
    </row>
    <row r="34" spans="1:33" s="536" customFormat="1" ht="12.75" x14ac:dyDescent="0.2">
      <c r="A34" s="106" t="s">
        <v>176</v>
      </c>
      <c r="B34" s="535">
        <f>'Datu ievade'!E291*'Datu ievade'!B404</f>
        <v>1680</v>
      </c>
      <c r="C34" s="535">
        <f>'Datu ievade'!F291*'Datu ievade'!C404</f>
        <v>0</v>
      </c>
      <c r="D34" s="535">
        <f>'Datu ievade'!G291*'Datu ievade'!D404</f>
        <v>1859.2</v>
      </c>
      <c r="E34" s="535">
        <f>'Datu ievade'!H291*'Datu ievade'!E404</f>
        <v>1842.4</v>
      </c>
      <c r="F34" s="535">
        <f>'Datu ievade'!I291*'Datu ievade'!F404</f>
        <v>1870.4</v>
      </c>
      <c r="G34" s="535">
        <f>'Datu ievade'!J291*'Datu ievade'!G404</f>
        <v>1898.4</v>
      </c>
      <c r="H34" s="535">
        <f>'Datu ievade'!K291*'Datu ievade'!H404</f>
        <v>1937.6</v>
      </c>
      <c r="I34" s="535">
        <f>'Datu ievade'!L291*'Datu ievade'!I404</f>
        <v>1971.1999999999998</v>
      </c>
      <c r="J34" s="535">
        <f>'Datu ievade'!M291*'Datu ievade'!J404</f>
        <v>2004.8</v>
      </c>
      <c r="K34" s="535">
        <f>'Datu ievade'!N291*'Datu ievade'!K404</f>
        <v>1892.8000000000002</v>
      </c>
      <c r="L34" s="535">
        <f>'Datu ievade'!O291*'Datu ievade'!L404</f>
        <v>1842.4</v>
      </c>
      <c r="M34" s="535">
        <f>'Datu ievade'!P291*'Datu ievade'!M404</f>
        <v>1876</v>
      </c>
      <c r="N34" s="535">
        <f>'Datu ievade'!Q291*'Datu ievade'!N404</f>
        <v>1909.6000000000001</v>
      </c>
      <c r="O34" s="535">
        <f>'Datu ievade'!R291*'Datu ievade'!O404</f>
        <v>1948.8</v>
      </c>
      <c r="P34" s="535">
        <f>'Datu ievade'!S291*'Datu ievade'!P404</f>
        <v>1993.6</v>
      </c>
      <c r="Q34" s="535">
        <f>'Datu ievade'!T291*'Datu ievade'!Q404</f>
        <v>2038.3999999999999</v>
      </c>
      <c r="R34" s="535">
        <f>'Datu ievade'!U291*'Datu ievade'!R404</f>
        <v>2083.1999999999998</v>
      </c>
      <c r="S34" s="535">
        <f>'Datu ievade'!V291*'Datu ievade'!S404</f>
        <v>2128</v>
      </c>
      <c r="T34" s="535">
        <f>'Datu ievade'!W291*'Datu ievade'!T404</f>
        <v>2172.8000000000002</v>
      </c>
      <c r="U34" s="535">
        <f>'Datu ievade'!X291*'Datu ievade'!U404</f>
        <v>2217.6</v>
      </c>
      <c r="V34" s="535">
        <f>'Datu ievade'!Y291*'Datu ievade'!V404</f>
        <v>2262.4</v>
      </c>
      <c r="W34" s="535">
        <f>'Datu ievade'!Z291*'Datu ievade'!W404</f>
        <v>2307.1999999999998</v>
      </c>
      <c r="X34" s="535">
        <f>'Datu ievade'!AA291*'Datu ievade'!X404</f>
        <v>2357.6</v>
      </c>
      <c r="Y34" s="535">
        <f>'Datu ievade'!AB291*'Datu ievade'!Y404</f>
        <v>2408</v>
      </c>
      <c r="Z34" s="535">
        <f>'Datu ievade'!AC291*'Datu ievade'!Z404</f>
        <v>2458.4</v>
      </c>
      <c r="AA34" s="535">
        <f>'Datu ievade'!AD291*'Datu ievade'!AA404</f>
        <v>2503.2000000000003</v>
      </c>
      <c r="AB34" s="535">
        <f>'Datu ievade'!AE291*'Datu ievade'!AB404</f>
        <v>2553.6</v>
      </c>
      <c r="AC34" s="535">
        <f>'Datu ievade'!AF291*'Datu ievade'!AC404</f>
        <v>2604</v>
      </c>
      <c r="AD34" s="535">
        <f>'Datu ievade'!AG291*'Datu ievade'!AD404</f>
        <v>2654.4</v>
      </c>
      <c r="AE34" s="535">
        <f>'Datu ievade'!AH291*'Datu ievade'!AE404</f>
        <v>2704.7999999999997</v>
      </c>
      <c r="AF34" s="535">
        <f>'Datu ievade'!AI291*'Datu ievade'!AF404</f>
        <v>2755.2</v>
      </c>
      <c r="AG34" s="535">
        <f>'Datu ievade'!AJ291*'Datu ievade'!AG404</f>
        <v>2811.2</v>
      </c>
    </row>
    <row r="35" spans="1:33" s="536" customFormat="1" ht="12.75" x14ac:dyDescent="0.2">
      <c r="A35" s="106" t="s">
        <v>177</v>
      </c>
      <c r="B35" s="535">
        <f>'Datu ievade'!B404*'Datu ievade'!E298</f>
        <v>3000</v>
      </c>
      <c r="C35" s="535">
        <f>'Datu ievade'!C404*'Datu ievade'!F298</f>
        <v>0</v>
      </c>
      <c r="D35" s="535">
        <f>'Datu ievade'!D404*'Datu ievade'!G298</f>
        <v>3320</v>
      </c>
      <c r="E35" s="535">
        <f>'Datu ievade'!E404*'Datu ievade'!H298</f>
        <v>3290</v>
      </c>
      <c r="F35" s="535">
        <f>'Datu ievade'!F404*'Datu ievade'!I298</f>
        <v>3340</v>
      </c>
      <c r="G35" s="535">
        <f>'Datu ievade'!G404*'Datu ievade'!J298</f>
        <v>3390.0000000000005</v>
      </c>
      <c r="H35" s="535">
        <f>'Datu ievade'!H404*'Datu ievade'!K298</f>
        <v>3459.9999999999995</v>
      </c>
      <c r="I35" s="535">
        <f>'Datu ievade'!I404*'Datu ievade'!L298</f>
        <v>3520</v>
      </c>
      <c r="J35" s="535">
        <f>'Datu ievade'!J404*'Datu ievade'!M298</f>
        <v>3580</v>
      </c>
      <c r="K35" s="535">
        <f>'Datu ievade'!K404*'Datu ievade'!N298</f>
        <v>3380</v>
      </c>
      <c r="L35" s="535">
        <f>'Datu ievade'!L404*'Datu ievade'!O298</f>
        <v>3290</v>
      </c>
      <c r="M35" s="535">
        <f>'Datu ievade'!M404*'Datu ievade'!P298</f>
        <v>3350</v>
      </c>
      <c r="N35" s="535">
        <f>'Datu ievade'!N404*'Datu ievade'!Q298</f>
        <v>3410.0000000000005</v>
      </c>
      <c r="O35" s="535">
        <f>'Datu ievade'!O404*'Datu ievade'!R298</f>
        <v>3479.9999999999995</v>
      </c>
      <c r="P35" s="535">
        <f>'Datu ievade'!P404*'Datu ievade'!S298</f>
        <v>3560</v>
      </c>
      <c r="Q35" s="535">
        <f>'Datu ievade'!Q404*'Datu ievade'!T298</f>
        <v>3640</v>
      </c>
      <c r="R35" s="535">
        <f>'Datu ievade'!R404*'Datu ievade'!U298</f>
        <v>3720</v>
      </c>
      <c r="S35" s="535">
        <f>'Datu ievade'!S404*'Datu ievade'!V298</f>
        <v>3800</v>
      </c>
      <c r="T35" s="535">
        <f>'Datu ievade'!T404*'Datu ievade'!W298</f>
        <v>3880</v>
      </c>
      <c r="U35" s="535">
        <f>'Datu ievade'!U404*'Datu ievade'!X298</f>
        <v>3960</v>
      </c>
      <c r="V35" s="535">
        <f>'Datu ievade'!V404*'Datu ievade'!Y298</f>
        <v>4040.0000000000005</v>
      </c>
      <c r="W35" s="535">
        <f>'Datu ievade'!W404*'Datu ievade'!Z298</f>
        <v>4120</v>
      </c>
      <c r="X35" s="535">
        <f>'Datu ievade'!X404*'Datu ievade'!AA298</f>
        <v>4210</v>
      </c>
      <c r="Y35" s="535">
        <f>'Datu ievade'!Y404*'Datu ievade'!AB298</f>
        <v>4300</v>
      </c>
      <c r="Z35" s="535">
        <f>'Datu ievade'!Z404*'Datu ievade'!AC298</f>
        <v>4390</v>
      </c>
      <c r="AA35" s="535">
        <f>'Datu ievade'!AA404*'Datu ievade'!AD298</f>
        <v>4470</v>
      </c>
      <c r="AB35" s="535">
        <f>'Datu ievade'!AB404*'Datu ievade'!AE298</f>
        <v>4560</v>
      </c>
      <c r="AC35" s="535">
        <f>'Datu ievade'!AC404*'Datu ievade'!AF298</f>
        <v>4650</v>
      </c>
      <c r="AD35" s="535">
        <f>'Datu ievade'!AD404*'Datu ievade'!AG298</f>
        <v>4740</v>
      </c>
      <c r="AE35" s="535">
        <f>'Datu ievade'!AE404*'Datu ievade'!AH298</f>
        <v>4830</v>
      </c>
      <c r="AF35" s="535">
        <f>'Datu ievade'!AF404*'Datu ievade'!AI298</f>
        <v>4920</v>
      </c>
      <c r="AG35" s="535">
        <f>'Datu ievade'!AG404*'Datu ievade'!AJ298</f>
        <v>5020</v>
      </c>
    </row>
    <row r="36" spans="1:33" s="340" customFormat="1" ht="12.75" x14ac:dyDescent="0.2">
      <c r="A36" s="443" t="s">
        <v>178</v>
      </c>
      <c r="B36" s="337">
        <f t="shared" ref="B36:AG36" si="5">SUM(B33:B35)</f>
        <v>12388.8</v>
      </c>
      <c r="C36" s="337">
        <f t="shared" si="5"/>
        <v>0</v>
      </c>
      <c r="D36" s="337">
        <f t="shared" si="5"/>
        <v>12934.720000000001</v>
      </c>
      <c r="E36" s="337">
        <f t="shared" si="5"/>
        <v>12817.84</v>
      </c>
      <c r="F36" s="337">
        <f t="shared" si="5"/>
        <v>13012.640000000001</v>
      </c>
      <c r="G36" s="337">
        <f t="shared" si="5"/>
        <v>13207.44</v>
      </c>
      <c r="H36" s="337">
        <f t="shared" si="5"/>
        <v>13480.16</v>
      </c>
      <c r="I36" s="337">
        <f t="shared" si="5"/>
        <v>13713.919999999998</v>
      </c>
      <c r="J36" s="337">
        <f t="shared" si="5"/>
        <v>13947.679999999998</v>
      </c>
      <c r="K36" s="337">
        <f t="shared" si="5"/>
        <v>13168.48</v>
      </c>
      <c r="L36" s="337">
        <f t="shared" si="5"/>
        <v>12817.84</v>
      </c>
      <c r="M36" s="337">
        <f t="shared" si="5"/>
        <v>13051.6</v>
      </c>
      <c r="N36" s="337">
        <f t="shared" si="5"/>
        <v>13285.36</v>
      </c>
      <c r="O36" s="337">
        <f t="shared" si="5"/>
        <v>13558.08</v>
      </c>
      <c r="P36" s="337">
        <f t="shared" si="5"/>
        <v>13869.76</v>
      </c>
      <c r="Q36" s="337">
        <f t="shared" si="5"/>
        <v>14181.439999999999</v>
      </c>
      <c r="R36" s="337">
        <f t="shared" si="5"/>
        <v>14493.119999999999</v>
      </c>
      <c r="S36" s="337">
        <f t="shared" si="5"/>
        <v>14804.8</v>
      </c>
      <c r="T36" s="337">
        <f t="shared" si="5"/>
        <v>15116.48</v>
      </c>
      <c r="U36" s="337">
        <f t="shared" si="5"/>
        <v>15428.160000000002</v>
      </c>
      <c r="V36" s="337">
        <f t="shared" si="5"/>
        <v>15739.84</v>
      </c>
      <c r="W36" s="337">
        <f t="shared" si="5"/>
        <v>16051.52</v>
      </c>
      <c r="X36" s="337">
        <f t="shared" si="5"/>
        <v>16402.16</v>
      </c>
      <c r="Y36" s="337">
        <f t="shared" si="5"/>
        <v>16752.8</v>
      </c>
      <c r="Z36" s="337">
        <f t="shared" si="5"/>
        <v>17103.440000000002</v>
      </c>
      <c r="AA36" s="337">
        <f t="shared" si="5"/>
        <v>17415.120000000003</v>
      </c>
      <c r="AB36" s="337">
        <f t="shared" si="5"/>
        <v>17765.760000000002</v>
      </c>
      <c r="AC36" s="337">
        <f t="shared" si="5"/>
        <v>18116.400000000001</v>
      </c>
      <c r="AD36" s="337">
        <f t="shared" si="5"/>
        <v>18467.04</v>
      </c>
      <c r="AE36" s="337">
        <f t="shared" si="5"/>
        <v>18817.68</v>
      </c>
      <c r="AF36" s="337">
        <f t="shared" si="5"/>
        <v>19168.32</v>
      </c>
      <c r="AG36" s="337">
        <f t="shared" si="5"/>
        <v>19557.919999999998</v>
      </c>
    </row>
    <row r="37" spans="1:33" s="340" customFormat="1" ht="12.75" x14ac:dyDescent="0.2">
      <c r="A37" s="441" t="s">
        <v>179</v>
      </c>
      <c r="B37" s="337">
        <f t="shared" ref="B37:AG37" si="6">SUM(B32,B36)</f>
        <v>25138.949999999997</v>
      </c>
      <c r="C37" s="337">
        <f t="shared" si="6"/>
        <v>0</v>
      </c>
      <c r="D37" s="337">
        <f t="shared" si="6"/>
        <v>27755.07</v>
      </c>
      <c r="E37" s="337">
        <f t="shared" si="6"/>
        <v>27936.859000000004</v>
      </c>
      <c r="F37" s="337">
        <f t="shared" si="6"/>
        <v>28357.315999999999</v>
      </c>
      <c r="G37" s="337">
        <f t="shared" si="6"/>
        <v>28063.192500000001</v>
      </c>
      <c r="H37" s="337">
        <f t="shared" si="6"/>
        <v>28110.255499999999</v>
      </c>
      <c r="I37" s="337">
        <f t="shared" si="6"/>
        <v>28607.281999999999</v>
      </c>
      <c r="J37" s="337">
        <f t="shared" si="6"/>
        <v>29104.308499999999</v>
      </c>
      <c r="K37" s="337">
        <f t="shared" si="6"/>
        <v>28550.765500000001</v>
      </c>
      <c r="L37" s="337">
        <f t="shared" si="6"/>
        <v>28463.392</v>
      </c>
      <c r="M37" s="337">
        <f t="shared" si="6"/>
        <v>28960.4185</v>
      </c>
      <c r="N37" s="337">
        <f t="shared" si="6"/>
        <v>28065.893500000002</v>
      </c>
      <c r="O37" s="337">
        <f t="shared" si="6"/>
        <v>28188.175499999998</v>
      </c>
      <c r="P37" s="337">
        <f t="shared" si="6"/>
        <v>28838.341</v>
      </c>
      <c r="Q37" s="337">
        <f t="shared" si="6"/>
        <v>29488.5065</v>
      </c>
      <c r="R37" s="337">
        <f t="shared" si="6"/>
        <v>30138.671999999999</v>
      </c>
      <c r="S37" s="337">
        <f t="shared" si="6"/>
        <v>30788.837500000001</v>
      </c>
      <c r="T37" s="337">
        <f t="shared" si="6"/>
        <v>31439.002999999997</v>
      </c>
      <c r="U37" s="337">
        <f t="shared" si="6"/>
        <v>32089.1685</v>
      </c>
      <c r="V37" s="337">
        <f t="shared" si="6"/>
        <v>32739.333999999999</v>
      </c>
      <c r="W37" s="337">
        <f t="shared" si="6"/>
        <v>33389.499500000005</v>
      </c>
      <c r="X37" s="337">
        <f t="shared" si="6"/>
        <v>34116.234500000006</v>
      </c>
      <c r="Y37" s="337">
        <f t="shared" si="6"/>
        <v>34842.969499999999</v>
      </c>
      <c r="Z37" s="337">
        <f t="shared" si="6"/>
        <v>35569.7045</v>
      </c>
      <c r="AA37" s="337">
        <f t="shared" si="6"/>
        <v>36257.479500000001</v>
      </c>
      <c r="AB37" s="337">
        <f t="shared" si="6"/>
        <v>36984.214500000002</v>
      </c>
      <c r="AC37" s="337">
        <f t="shared" si="6"/>
        <v>37710.949500000002</v>
      </c>
      <c r="AD37" s="337">
        <f t="shared" si="6"/>
        <v>38437.684500000003</v>
      </c>
      <c r="AE37" s="337">
        <f t="shared" si="6"/>
        <v>39164.419500000004</v>
      </c>
      <c r="AF37" s="337">
        <f t="shared" si="6"/>
        <v>39891.154500000004</v>
      </c>
      <c r="AG37" s="337">
        <f t="shared" si="6"/>
        <v>40732.068499999994</v>
      </c>
    </row>
    <row r="38" spans="1:33" s="340" customFormat="1" ht="12.75" x14ac:dyDescent="0.2">
      <c r="A38" s="441" t="s">
        <v>180</v>
      </c>
      <c r="B38" s="337">
        <f t="shared" ref="B38:AG38" si="7">B37-B28</f>
        <v>3400.1349999999948</v>
      </c>
      <c r="C38" s="337">
        <f t="shared" si="7"/>
        <v>-22239.979449999999</v>
      </c>
      <c r="D38" s="337">
        <f t="shared" si="7"/>
        <v>5013.9261000000006</v>
      </c>
      <c r="E38" s="337">
        <f t="shared" si="7"/>
        <v>4628.1625000000022</v>
      </c>
      <c r="F38" s="337">
        <f t="shared" si="7"/>
        <v>4613.8431999999957</v>
      </c>
      <c r="G38" s="337">
        <f t="shared" si="7"/>
        <v>3884.9434000000037</v>
      </c>
      <c r="H38" s="337">
        <f t="shared" si="7"/>
        <v>3430.8419499999945</v>
      </c>
      <c r="I38" s="337">
        <f t="shared" si="7"/>
        <v>3426.7039999999979</v>
      </c>
      <c r="J38" s="337">
        <f t="shared" si="7"/>
        <v>3422.5660500000013</v>
      </c>
      <c r="K38" s="337">
        <f t="shared" si="7"/>
        <v>2367.8585999999996</v>
      </c>
      <c r="L38" s="337">
        <f t="shared" si="7"/>
        <v>1779.3206500000015</v>
      </c>
      <c r="M38" s="337">
        <f t="shared" si="7"/>
        <v>1775.1826999999976</v>
      </c>
      <c r="N38" s="337">
        <f t="shared" si="7"/>
        <v>379.49325000000317</v>
      </c>
      <c r="O38" s="337">
        <f t="shared" si="7"/>
        <v>0.61079999999856227</v>
      </c>
      <c r="P38" s="337">
        <f t="shared" si="7"/>
        <v>-1.3881499999988591</v>
      </c>
      <c r="Q38" s="337">
        <f t="shared" si="7"/>
        <v>-3.3870999999999185</v>
      </c>
      <c r="R38" s="337">
        <f t="shared" si="7"/>
        <v>-5.3860500000009779</v>
      </c>
      <c r="S38" s="337">
        <f t="shared" si="7"/>
        <v>-7.3849999999983993</v>
      </c>
      <c r="T38" s="337">
        <f t="shared" si="7"/>
        <v>-9.3839500000030966</v>
      </c>
      <c r="U38" s="337">
        <f t="shared" si="7"/>
        <v>-11.382900000000518</v>
      </c>
      <c r="V38" s="337">
        <f t="shared" si="7"/>
        <v>-13.381850000001577</v>
      </c>
      <c r="W38" s="337">
        <f t="shared" si="7"/>
        <v>-15.380799999998999</v>
      </c>
      <c r="X38" s="337">
        <f t="shared" si="7"/>
        <v>-7.1983999999938533</v>
      </c>
      <c r="Y38" s="337">
        <f t="shared" si="7"/>
        <v>0.98399999999674037</v>
      </c>
      <c r="Z38" s="337">
        <f t="shared" si="7"/>
        <v>9.16639999999461</v>
      </c>
      <c r="AA38" s="337">
        <f t="shared" si="7"/>
        <v>-21.611199999999371</v>
      </c>
      <c r="AB38" s="337">
        <f t="shared" si="7"/>
        <v>-13.428799999994226</v>
      </c>
      <c r="AC38" s="337">
        <f t="shared" si="7"/>
        <v>-5.2463999999963562</v>
      </c>
      <c r="AD38" s="337">
        <f t="shared" si="7"/>
        <v>2.9360000000015134</v>
      </c>
      <c r="AE38" s="337">
        <f t="shared" si="7"/>
        <v>11.118400000006659</v>
      </c>
      <c r="AF38" s="337">
        <f t="shared" si="7"/>
        <v>19.300800000004529</v>
      </c>
      <c r="AG38" s="337">
        <f t="shared" si="7"/>
        <v>-9.3378000000084285</v>
      </c>
    </row>
    <row r="39" spans="1:33" s="340" customFormat="1" ht="12.75" x14ac:dyDescent="0.2">
      <c r="A39" s="473"/>
      <c r="B39" s="474"/>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row>
    <row r="40" spans="1:33" s="340" customFormat="1" ht="31.5" x14ac:dyDescent="0.2">
      <c r="A40" s="470" t="s">
        <v>417</v>
      </c>
      <c r="B40" s="481"/>
      <c r="C40" s="481"/>
      <c r="D40" s="481"/>
      <c r="E40" s="481"/>
      <c r="F40" s="481"/>
      <c r="G40" s="481"/>
      <c r="H40" s="481"/>
      <c r="I40" s="481"/>
      <c r="J40" s="481"/>
      <c r="K40" s="481"/>
      <c r="L40" s="481"/>
      <c r="M40" s="481"/>
      <c r="N40" s="481"/>
      <c r="O40" s="481"/>
      <c r="P40" s="481"/>
      <c r="Q40" s="481"/>
      <c r="R40" s="481"/>
      <c r="S40" s="481"/>
      <c r="T40" s="481"/>
      <c r="U40" s="481"/>
      <c r="V40" s="481"/>
      <c r="W40" s="481"/>
      <c r="X40" s="481"/>
      <c r="Y40" s="481"/>
      <c r="Z40" s="481"/>
      <c r="AA40" s="481"/>
      <c r="AB40" s="481"/>
      <c r="AC40" s="481"/>
      <c r="AD40" s="481"/>
      <c r="AE40" s="481"/>
      <c r="AF40" s="481"/>
      <c r="AG40" s="481"/>
    </row>
    <row r="41" spans="1:33" s="340" customFormat="1" ht="12.75" x14ac:dyDescent="0.2">
      <c r="A41" s="434"/>
      <c r="B41" s="481"/>
      <c r="C41" s="481"/>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481"/>
      <c r="AD41" s="481"/>
      <c r="AE41" s="481"/>
      <c r="AF41" s="481"/>
      <c r="AG41" s="481"/>
    </row>
    <row r="42" spans="1:33" s="340" customFormat="1" ht="12.75" x14ac:dyDescent="0.2">
      <c r="A42" s="435"/>
      <c r="B42" s="481">
        <f>B5</f>
        <v>2012</v>
      </c>
      <c r="C42" s="481">
        <f t="shared" ref="C42:AG42" si="8">C5</f>
        <v>2013</v>
      </c>
      <c r="D42" s="481">
        <f t="shared" si="8"/>
        <v>2014</v>
      </c>
      <c r="E42" s="481">
        <f t="shared" si="8"/>
        <v>2015</v>
      </c>
      <c r="F42" s="481">
        <f t="shared" si="8"/>
        <v>2016</v>
      </c>
      <c r="G42" s="481">
        <f t="shared" si="8"/>
        <v>2017</v>
      </c>
      <c r="H42" s="481">
        <f t="shared" si="8"/>
        <v>2018</v>
      </c>
      <c r="I42" s="481">
        <f t="shared" si="8"/>
        <v>2019</v>
      </c>
      <c r="J42" s="481">
        <f t="shared" si="8"/>
        <v>2020</v>
      </c>
      <c r="K42" s="481">
        <f t="shared" si="8"/>
        <v>2021</v>
      </c>
      <c r="L42" s="481">
        <f t="shared" si="8"/>
        <v>2022</v>
      </c>
      <c r="M42" s="481">
        <f t="shared" si="8"/>
        <v>2023</v>
      </c>
      <c r="N42" s="481">
        <f t="shared" si="8"/>
        <v>2024</v>
      </c>
      <c r="O42" s="481">
        <f t="shared" si="8"/>
        <v>2025</v>
      </c>
      <c r="P42" s="481">
        <f t="shared" si="8"/>
        <v>2026</v>
      </c>
      <c r="Q42" s="481">
        <f t="shared" si="8"/>
        <v>2027</v>
      </c>
      <c r="R42" s="481">
        <f t="shared" si="8"/>
        <v>2028</v>
      </c>
      <c r="S42" s="481">
        <f t="shared" si="8"/>
        <v>2029</v>
      </c>
      <c r="T42" s="481">
        <f t="shared" si="8"/>
        <v>2030</v>
      </c>
      <c r="U42" s="481">
        <f t="shared" si="8"/>
        <v>2031</v>
      </c>
      <c r="V42" s="481">
        <f t="shared" si="8"/>
        <v>2032</v>
      </c>
      <c r="W42" s="481">
        <f t="shared" si="8"/>
        <v>2033</v>
      </c>
      <c r="X42" s="481">
        <f t="shared" si="8"/>
        <v>2034</v>
      </c>
      <c r="Y42" s="481">
        <f t="shared" si="8"/>
        <v>2035</v>
      </c>
      <c r="Z42" s="481">
        <f t="shared" si="8"/>
        <v>2036</v>
      </c>
      <c r="AA42" s="481">
        <f t="shared" si="8"/>
        <v>2037</v>
      </c>
      <c r="AB42" s="481">
        <f t="shared" si="8"/>
        <v>2038</v>
      </c>
      <c r="AC42" s="481">
        <f t="shared" si="8"/>
        <v>2039</v>
      </c>
      <c r="AD42" s="481">
        <f t="shared" si="8"/>
        <v>2040</v>
      </c>
      <c r="AE42" s="481">
        <f t="shared" si="8"/>
        <v>2041</v>
      </c>
      <c r="AF42" s="481">
        <f t="shared" si="8"/>
        <v>2042</v>
      </c>
      <c r="AG42" s="481">
        <f t="shared" si="8"/>
        <v>2043</v>
      </c>
    </row>
    <row r="43" spans="1:33" s="340" customFormat="1" ht="12.75" x14ac:dyDescent="0.2">
      <c r="A43" s="436" t="s">
        <v>148</v>
      </c>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row>
    <row r="44" spans="1:33" s="340" customFormat="1" ht="12.75" x14ac:dyDescent="0.2">
      <c r="A44" s="478" t="s">
        <v>149</v>
      </c>
      <c r="B44" s="482">
        <f>'Datu ievade'!B215</f>
        <v>3500</v>
      </c>
      <c r="C44" s="482">
        <f>'Datu ievade'!C215</f>
        <v>3570</v>
      </c>
      <c r="D44" s="482">
        <f>'Datu ievade'!D215</f>
        <v>3920</v>
      </c>
      <c r="E44" s="482">
        <f>'Datu ievade'!E215</f>
        <v>4010</v>
      </c>
      <c r="F44" s="482">
        <f>'Datu ievade'!F215</f>
        <v>4110</v>
      </c>
      <c r="G44" s="482">
        <f>'Datu ievade'!G215</f>
        <v>4186.0000000000009</v>
      </c>
      <c r="H44" s="482">
        <f>'Datu ievade'!H215</f>
        <v>4262</v>
      </c>
      <c r="I44" s="482">
        <f>'Datu ievade'!I215</f>
        <v>4338</v>
      </c>
      <c r="J44" s="482">
        <f>'Datu ievade'!J215</f>
        <v>4414</v>
      </c>
      <c r="K44" s="482">
        <f>'Datu ievade'!K215</f>
        <v>4490</v>
      </c>
      <c r="L44" s="482">
        <f>'Datu ievade'!L215</f>
        <v>4566</v>
      </c>
      <c r="M44" s="482">
        <f>'Datu ievade'!M215</f>
        <v>4642</v>
      </c>
      <c r="N44" s="482">
        <f>'Datu ievade'!N215</f>
        <v>4718</v>
      </c>
      <c r="O44" s="482">
        <f>'Datu ievade'!O215</f>
        <v>4797</v>
      </c>
      <c r="P44" s="482">
        <f>'Datu ievade'!P215</f>
        <v>4911</v>
      </c>
      <c r="Q44" s="482">
        <f>'Datu ievade'!Q215</f>
        <v>5025</v>
      </c>
      <c r="R44" s="482">
        <f>'Datu ievade'!R215</f>
        <v>5139</v>
      </c>
      <c r="S44" s="482">
        <f>'Datu ievade'!S215</f>
        <v>5253</v>
      </c>
      <c r="T44" s="482">
        <f>'Datu ievade'!T215</f>
        <v>5367</v>
      </c>
      <c r="U44" s="482">
        <f>'Datu ievade'!U215</f>
        <v>5481</v>
      </c>
      <c r="V44" s="482">
        <f>'Datu ievade'!V215</f>
        <v>5595</v>
      </c>
      <c r="W44" s="482">
        <f>'Datu ievade'!W215</f>
        <v>5709</v>
      </c>
      <c r="X44" s="482">
        <f>'Datu ievade'!X215</f>
        <v>5823</v>
      </c>
      <c r="Y44" s="482">
        <f>'Datu ievade'!Y215</f>
        <v>5937</v>
      </c>
      <c r="Z44" s="482">
        <f>'Datu ievade'!Z215</f>
        <v>6051</v>
      </c>
      <c r="AA44" s="482">
        <f>'Datu ievade'!AA215</f>
        <v>6165</v>
      </c>
      <c r="AB44" s="482">
        <f>'Datu ievade'!AB215</f>
        <v>6279</v>
      </c>
      <c r="AC44" s="482">
        <f>'Datu ievade'!AC215</f>
        <v>6393</v>
      </c>
      <c r="AD44" s="482">
        <f>'Datu ievade'!AD215</f>
        <v>6507</v>
      </c>
      <c r="AE44" s="482">
        <f>'Datu ievade'!AE215</f>
        <v>6621</v>
      </c>
      <c r="AF44" s="482">
        <f>'Datu ievade'!AF215</f>
        <v>6738</v>
      </c>
      <c r="AG44" s="482">
        <f>'Datu ievade'!AG215</f>
        <v>6890</v>
      </c>
    </row>
    <row r="45" spans="1:33" s="340" customFormat="1" ht="12.75" x14ac:dyDescent="0.2">
      <c r="A45" s="479" t="s">
        <v>150</v>
      </c>
      <c r="B45" s="482">
        <f>'Datu ievade'!B216</f>
        <v>2700</v>
      </c>
      <c r="C45" s="482">
        <f>'Datu ievade'!C216</f>
        <v>2754</v>
      </c>
      <c r="D45" s="482">
        <f>'Datu ievade'!D216</f>
        <v>2908</v>
      </c>
      <c r="E45" s="482">
        <f>'Datu ievade'!E216</f>
        <v>5362</v>
      </c>
      <c r="F45" s="482">
        <f>'Datu ievade'!F216</f>
        <v>5616</v>
      </c>
      <c r="G45" s="482">
        <f>'Datu ievade'!G216</f>
        <v>5720</v>
      </c>
      <c r="H45" s="482">
        <f>'Datu ievade'!H216</f>
        <v>5824.0000000000009</v>
      </c>
      <c r="I45" s="482">
        <f>'Datu ievade'!I216</f>
        <v>5927.9999999999991</v>
      </c>
      <c r="J45" s="482">
        <f>'Datu ievade'!J216</f>
        <v>6032</v>
      </c>
      <c r="K45" s="482">
        <f>'Datu ievade'!K216</f>
        <v>6136</v>
      </c>
      <c r="L45" s="482">
        <f>'Datu ievade'!L216</f>
        <v>6240</v>
      </c>
      <c r="M45" s="482">
        <f>'Datu ievade'!M216</f>
        <v>6344</v>
      </c>
      <c r="N45" s="482">
        <f>'Datu ievade'!N216</f>
        <v>6448</v>
      </c>
      <c r="O45" s="482">
        <f>'Datu ievade'!O216</f>
        <v>6552</v>
      </c>
      <c r="P45" s="482">
        <f>'Datu ievade'!P216</f>
        <v>6708</v>
      </c>
      <c r="Q45" s="482">
        <f>'Datu ievade'!Q216</f>
        <v>6864</v>
      </c>
      <c r="R45" s="482">
        <f>'Datu ievade'!R216</f>
        <v>7020</v>
      </c>
      <c r="S45" s="482">
        <f>'Datu ievade'!S216</f>
        <v>7175.9999999999991</v>
      </c>
      <c r="T45" s="482">
        <f>'Datu ievade'!T216</f>
        <v>7332</v>
      </c>
      <c r="U45" s="482">
        <f>'Datu ievade'!U216</f>
        <v>7488</v>
      </c>
      <c r="V45" s="482">
        <f>'Datu ievade'!V216</f>
        <v>7644</v>
      </c>
      <c r="W45" s="482">
        <f>'Datu ievade'!W216</f>
        <v>7800</v>
      </c>
      <c r="X45" s="482">
        <f>'Datu ievade'!X216</f>
        <v>7956</v>
      </c>
      <c r="Y45" s="482">
        <f>'Datu ievade'!Y216</f>
        <v>8112</v>
      </c>
      <c r="Z45" s="482">
        <f>'Datu ievade'!Z216</f>
        <v>8268</v>
      </c>
      <c r="AA45" s="482">
        <f>'Datu ievade'!AA216</f>
        <v>8424</v>
      </c>
      <c r="AB45" s="482">
        <f>'Datu ievade'!AB216</f>
        <v>8580</v>
      </c>
      <c r="AC45" s="482">
        <f>'Datu ievade'!AC216</f>
        <v>8736</v>
      </c>
      <c r="AD45" s="482">
        <f>'Datu ievade'!AD216</f>
        <v>8892</v>
      </c>
      <c r="AE45" s="482">
        <f>'Datu ievade'!AE216</f>
        <v>9048</v>
      </c>
      <c r="AF45" s="482">
        <f>'Datu ievade'!AF216</f>
        <v>9204</v>
      </c>
      <c r="AG45" s="482">
        <f>'Datu ievade'!AG216</f>
        <v>9412</v>
      </c>
    </row>
    <row r="46" spans="1:33" s="340" customFormat="1" ht="12.75" x14ac:dyDescent="0.2">
      <c r="A46" s="479" t="s">
        <v>151</v>
      </c>
      <c r="B46" s="482">
        <f>'Datu ievade'!B217</f>
        <v>850</v>
      </c>
      <c r="C46" s="482">
        <f>'Datu ievade'!C217</f>
        <v>867</v>
      </c>
      <c r="D46" s="482">
        <f>'Datu ievade'!D217</f>
        <v>854</v>
      </c>
      <c r="E46" s="482">
        <f>'Datu ievade'!E217</f>
        <v>829</v>
      </c>
      <c r="F46" s="482">
        <f>'Datu ievade'!F217</f>
        <v>840.24000000000012</v>
      </c>
      <c r="G46" s="482">
        <f>'Datu ievade'!G217</f>
        <v>855.80000000000007</v>
      </c>
      <c r="H46" s="482">
        <f>'Datu ievade'!H217</f>
        <v>871.36000000000013</v>
      </c>
      <c r="I46" s="482">
        <f>'Datu ievade'!I217</f>
        <v>886.91999999999985</v>
      </c>
      <c r="J46" s="482">
        <f>'Datu ievade'!J217</f>
        <v>902.4799999999999</v>
      </c>
      <c r="K46" s="482">
        <f>'Datu ievade'!K217</f>
        <v>918.04</v>
      </c>
      <c r="L46" s="482">
        <f>'Datu ievade'!L217</f>
        <v>933.6</v>
      </c>
      <c r="M46" s="482">
        <f>'Datu ievade'!M217</f>
        <v>949.16</v>
      </c>
      <c r="N46" s="482">
        <f>'Datu ievade'!N217</f>
        <v>964.72</v>
      </c>
      <c r="O46" s="482">
        <f>'Datu ievade'!O217</f>
        <v>980.28</v>
      </c>
      <c r="P46" s="482">
        <f>'Datu ievade'!P217</f>
        <v>1003.62</v>
      </c>
      <c r="Q46" s="482">
        <f>'Datu ievade'!Q217</f>
        <v>1026.96</v>
      </c>
      <c r="R46" s="482">
        <f>'Datu ievade'!R217</f>
        <v>1050.3</v>
      </c>
      <c r="S46" s="482">
        <f>'Datu ievade'!S217</f>
        <v>1073.6400000000001</v>
      </c>
      <c r="T46" s="482">
        <f>'Datu ievade'!T217</f>
        <v>1096.98</v>
      </c>
      <c r="U46" s="482">
        <f>'Datu ievade'!U217</f>
        <v>1120.32</v>
      </c>
      <c r="V46" s="482">
        <f>'Datu ievade'!V217</f>
        <v>1143.6600000000001</v>
      </c>
      <c r="W46" s="482">
        <f>'Datu ievade'!W217</f>
        <v>1167</v>
      </c>
      <c r="X46" s="482">
        <f>'Datu ievade'!X217</f>
        <v>1190.3399999999999</v>
      </c>
      <c r="Y46" s="482">
        <f>'Datu ievade'!Y217</f>
        <v>1213.68</v>
      </c>
      <c r="Z46" s="482">
        <f>'Datu ievade'!Z217</f>
        <v>1237.02</v>
      </c>
      <c r="AA46" s="482">
        <f>'Datu ievade'!AA217</f>
        <v>1260.3599999999999</v>
      </c>
      <c r="AB46" s="482">
        <f>'Datu ievade'!AB217</f>
        <v>1283.7</v>
      </c>
      <c r="AC46" s="482">
        <f>'Datu ievade'!AC217</f>
        <v>1307.04</v>
      </c>
      <c r="AD46" s="482">
        <f>'Datu ievade'!AD217</f>
        <v>1330.38</v>
      </c>
      <c r="AE46" s="482">
        <f>'Datu ievade'!AE217</f>
        <v>1353.72</v>
      </c>
      <c r="AF46" s="482">
        <f>'Datu ievade'!AF217</f>
        <v>1377.06</v>
      </c>
      <c r="AG46" s="482">
        <f>'Datu ievade'!AG217</f>
        <v>1408.18</v>
      </c>
    </row>
    <row r="47" spans="1:33" s="340" customFormat="1" ht="12.75" x14ac:dyDescent="0.2">
      <c r="A47" s="479" t="s">
        <v>152</v>
      </c>
      <c r="B47" s="482">
        <f>'Datu ievade'!B218</f>
        <v>700</v>
      </c>
      <c r="C47" s="482">
        <f>'Datu ievade'!C218</f>
        <v>714</v>
      </c>
      <c r="D47" s="482">
        <f>'Datu ievade'!D218</f>
        <v>728</v>
      </c>
      <c r="E47" s="482">
        <f>'Datu ievade'!E218</f>
        <v>542</v>
      </c>
      <c r="F47" s="482">
        <f>'Datu ievade'!F218</f>
        <v>540</v>
      </c>
      <c r="G47" s="482">
        <f>'Datu ievade'!G218</f>
        <v>550.00000000000011</v>
      </c>
      <c r="H47" s="482">
        <f>'Datu ievade'!H218</f>
        <v>560.00000000000011</v>
      </c>
      <c r="I47" s="482">
        <f>'Datu ievade'!I218</f>
        <v>569.99999999999989</v>
      </c>
      <c r="J47" s="482">
        <f>'Datu ievade'!J218</f>
        <v>580</v>
      </c>
      <c r="K47" s="482">
        <f>'Datu ievade'!K218</f>
        <v>590</v>
      </c>
      <c r="L47" s="482">
        <f>'Datu ievade'!L218</f>
        <v>600</v>
      </c>
      <c r="M47" s="482">
        <f>'Datu ievade'!M218</f>
        <v>610</v>
      </c>
      <c r="N47" s="482">
        <f>'Datu ievade'!N218</f>
        <v>620</v>
      </c>
      <c r="O47" s="482">
        <f>'Datu ievade'!O218</f>
        <v>630</v>
      </c>
      <c r="P47" s="482">
        <f>'Datu ievade'!P218</f>
        <v>645</v>
      </c>
      <c r="Q47" s="482">
        <f>'Datu ievade'!Q218</f>
        <v>660</v>
      </c>
      <c r="R47" s="482">
        <f>'Datu ievade'!R218</f>
        <v>675.00000000000011</v>
      </c>
      <c r="S47" s="482">
        <f>'Datu ievade'!S218</f>
        <v>689.99999999999989</v>
      </c>
      <c r="T47" s="482">
        <f>'Datu ievade'!T218</f>
        <v>705</v>
      </c>
      <c r="U47" s="482">
        <f>'Datu ievade'!U218</f>
        <v>720</v>
      </c>
      <c r="V47" s="482">
        <f>'Datu ievade'!V218</f>
        <v>735</v>
      </c>
      <c r="W47" s="482">
        <f>'Datu ievade'!W218</f>
        <v>750</v>
      </c>
      <c r="X47" s="482">
        <f>'Datu ievade'!X218</f>
        <v>765</v>
      </c>
      <c r="Y47" s="482">
        <f>'Datu ievade'!Y218</f>
        <v>780</v>
      </c>
      <c r="Z47" s="482">
        <f>'Datu ievade'!Z218</f>
        <v>795</v>
      </c>
      <c r="AA47" s="482">
        <f>'Datu ievade'!AA218</f>
        <v>810</v>
      </c>
      <c r="AB47" s="482">
        <f>'Datu ievade'!AB218</f>
        <v>825</v>
      </c>
      <c r="AC47" s="482">
        <f>'Datu ievade'!AC218</f>
        <v>840</v>
      </c>
      <c r="AD47" s="482">
        <f>'Datu ievade'!AD218</f>
        <v>855</v>
      </c>
      <c r="AE47" s="482">
        <f>'Datu ievade'!AE218</f>
        <v>870</v>
      </c>
      <c r="AF47" s="482">
        <f>'Datu ievade'!AF218</f>
        <v>885</v>
      </c>
      <c r="AG47" s="482">
        <f>'Datu ievade'!AG218</f>
        <v>905</v>
      </c>
    </row>
    <row r="48" spans="1:33" s="340" customFormat="1" ht="12.75" x14ac:dyDescent="0.2">
      <c r="A48" s="479" t="s">
        <v>153</v>
      </c>
      <c r="B48" s="482">
        <f>'Datu ievade'!B219</f>
        <v>0</v>
      </c>
      <c r="C48" s="482">
        <f>'Datu ievade'!C219</f>
        <v>0</v>
      </c>
      <c r="D48" s="482">
        <f>'Datu ievade'!D219</f>
        <v>0</v>
      </c>
      <c r="E48" s="482">
        <f>'Datu ievade'!E219</f>
        <v>0</v>
      </c>
      <c r="F48" s="482">
        <f>'Datu ievade'!F219</f>
        <v>0</v>
      </c>
      <c r="G48" s="482">
        <f>'Datu ievade'!G219</f>
        <v>0</v>
      </c>
      <c r="H48" s="482">
        <f>'Datu ievade'!H219</f>
        <v>0</v>
      </c>
      <c r="I48" s="482">
        <f>'Datu ievade'!I219</f>
        <v>0</v>
      </c>
      <c r="J48" s="482">
        <f>'Datu ievade'!J219</f>
        <v>0</v>
      </c>
      <c r="K48" s="482">
        <f>'Datu ievade'!K219</f>
        <v>0</v>
      </c>
      <c r="L48" s="482">
        <f>'Datu ievade'!L219</f>
        <v>0</v>
      </c>
      <c r="M48" s="482">
        <f>'Datu ievade'!M219</f>
        <v>0</v>
      </c>
      <c r="N48" s="482">
        <f>'Datu ievade'!N219</f>
        <v>0</v>
      </c>
      <c r="O48" s="482">
        <f>'Datu ievade'!O219</f>
        <v>0</v>
      </c>
      <c r="P48" s="482">
        <f>'Datu ievade'!P219</f>
        <v>0</v>
      </c>
      <c r="Q48" s="482">
        <f>'Datu ievade'!Q219</f>
        <v>0</v>
      </c>
      <c r="R48" s="482">
        <f>'Datu ievade'!R219</f>
        <v>0</v>
      </c>
      <c r="S48" s="482">
        <f>'Datu ievade'!S219</f>
        <v>0</v>
      </c>
      <c r="T48" s="482">
        <f>'Datu ievade'!T219</f>
        <v>0</v>
      </c>
      <c r="U48" s="482">
        <f>'Datu ievade'!U219</f>
        <v>0</v>
      </c>
      <c r="V48" s="482">
        <f>'Datu ievade'!V219</f>
        <v>0</v>
      </c>
      <c r="W48" s="482">
        <f>'Datu ievade'!W219</f>
        <v>0</v>
      </c>
      <c r="X48" s="482">
        <f>'Datu ievade'!X219</f>
        <v>0</v>
      </c>
      <c r="Y48" s="482">
        <f>'Datu ievade'!Y219</f>
        <v>0</v>
      </c>
      <c r="Z48" s="482">
        <f>'Datu ievade'!Z219</f>
        <v>0</v>
      </c>
      <c r="AA48" s="482">
        <f>'Datu ievade'!AA219</f>
        <v>0</v>
      </c>
      <c r="AB48" s="482">
        <f>'Datu ievade'!AB219</f>
        <v>0</v>
      </c>
      <c r="AC48" s="482">
        <f>'Datu ievade'!AC219</f>
        <v>0</v>
      </c>
      <c r="AD48" s="482">
        <f>'Datu ievade'!AD219</f>
        <v>0</v>
      </c>
      <c r="AE48" s="482">
        <f>'Datu ievade'!AE219</f>
        <v>0</v>
      </c>
      <c r="AF48" s="482">
        <f>'Datu ievade'!AF219</f>
        <v>0</v>
      </c>
      <c r="AG48" s="482">
        <f>'Datu ievade'!AG219</f>
        <v>0</v>
      </c>
    </row>
    <row r="49" spans="1:33" s="340" customFormat="1" ht="12.75" x14ac:dyDescent="0.2">
      <c r="A49" s="480" t="s">
        <v>154</v>
      </c>
      <c r="B49" s="482"/>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row>
    <row r="50" spans="1:33" s="340" customFormat="1" ht="12.75" x14ac:dyDescent="0.2">
      <c r="A50" s="478" t="s">
        <v>155</v>
      </c>
      <c r="B50" s="482">
        <f>'Datu ievade'!B226</f>
        <v>3500</v>
      </c>
      <c r="C50" s="482">
        <f>'Datu ievade'!C226</f>
        <v>3570</v>
      </c>
      <c r="D50" s="482">
        <f>'Datu ievade'!D226</f>
        <v>3740</v>
      </c>
      <c r="E50" s="482">
        <f>'Datu ievade'!E226</f>
        <v>4110</v>
      </c>
      <c r="F50" s="482">
        <f>'Datu ievade'!F226</f>
        <v>4212</v>
      </c>
      <c r="G50" s="482">
        <f>'Datu ievade'!G226</f>
        <v>4290.0000000000009</v>
      </c>
      <c r="H50" s="482">
        <f>'Datu ievade'!H226</f>
        <v>4368.0000000000009</v>
      </c>
      <c r="I50" s="482">
        <f>'Datu ievade'!I226</f>
        <v>4445.9999999999991</v>
      </c>
      <c r="J50" s="482">
        <f>'Datu ievade'!J226</f>
        <v>4523.9999999999991</v>
      </c>
      <c r="K50" s="482">
        <f>'Datu ievade'!K226</f>
        <v>4602</v>
      </c>
      <c r="L50" s="482">
        <f>'Datu ievade'!L226</f>
        <v>4680</v>
      </c>
      <c r="M50" s="482">
        <f>'Datu ievade'!M226</f>
        <v>4758</v>
      </c>
      <c r="N50" s="482">
        <f>'Datu ievade'!N226</f>
        <v>4836</v>
      </c>
      <c r="O50" s="482">
        <f>'Datu ievade'!O226</f>
        <v>4914</v>
      </c>
      <c r="P50" s="482">
        <f>'Datu ievade'!P226</f>
        <v>5031</v>
      </c>
      <c r="Q50" s="482">
        <f>'Datu ievade'!Q226</f>
        <v>5148</v>
      </c>
      <c r="R50" s="482">
        <f>'Datu ievade'!R226</f>
        <v>5265</v>
      </c>
      <c r="S50" s="482">
        <f>'Datu ievade'!S226</f>
        <v>5382</v>
      </c>
      <c r="T50" s="482">
        <f>'Datu ievade'!T226</f>
        <v>5499</v>
      </c>
      <c r="U50" s="482">
        <f>'Datu ievade'!U226</f>
        <v>5616</v>
      </c>
      <c r="V50" s="482">
        <f>'Datu ievade'!V226</f>
        <v>5733</v>
      </c>
      <c r="W50" s="482">
        <f>'Datu ievade'!W226</f>
        <v>5850</v>
      </c>
      <c r="X50" s="482">
        <f>'Datu ievade'!X226</f>
        <v>5967</v>
      </c>
      <c r="Y50" s="482">
        <f>'Datu ievade'!Y226</f>
        <v>6084</v>
      </c>
      <c r="Z50" s="482">
        <f>'Datu ievade'!Z226</f>
        <v>6201</v>
      </c>
      <c r="AA50" s="482">
        <f>'Datu ievade'!AA226</f>
        <v>6318</v>
      </c>
      <c r="AB50" s="482">
        <f>'Datu ievade'!AB226</f>
        <v>6435</v>
      </c>
      <c r="AC50" s="482">
        <f>'Datu ievade'!AC226</f>
        <v>6552</v>
      </c>
      <c r="AD50" s="482">
        <f>'Datu ievade'!AD226</f>
        <v>6669</v>
      </c>
      <c r="AE50" s="482">
        <f>'Datu ievade'!AE226</f>
        <v>6786</v>
      </c>
      <c r="AF50" s="482">
        <f>'Datu ievade'!AF226</f>
        <v>6903</v>
      </c>
      <c r="AG50" s="482">
        <f>'Datu ievade'!AG226</f>
        <v>7059</v>
      </c>
    </row>
    <row r="51" spans="1:33" s="340" customFormat="1" ht="12.75" x14ac:dyDescent="0.2">
      <c r="A51" s="479" t="s">
        <v>156</v>
      </c>
      <c r="B51" s="482">
        <f>'Datu ievade'!B227</f>
        <v>3000</v>
      </c>
      <c r="C51" s="482">
        <f>'Datu ievade'!C227</f>
        <v>3060</v>
      </c>
      <c r="D51" s="482">
        <f>'Datu ievade'!D227</f>
        <v>4620</v>
      </c>
      <c r="E51" s="482">
        <f>'Datu ievade'!E227</f>
        <v>5680</v>
      </c>
      <c r="F51" s="482">
        <f>'Datu ievade'!F227</f>
        <v>5940</v>
      </c>
      <c r="G51" s="482">
        <f>'Datu ievade'!G227</f>
        <v>6050</v>
      </c>
      <c r="H51" s="482">
        <f>'Datu ievade'!H227</f>
        <v>6160.0000000000009</v>
      </c>
      <c r="I51" s="482">
        <f>'Datu ievade'!I227</f>
        <v>6269.9999999999991</v>
      </c>
      <c r="J51" s="482">
        <f>'Datu ievade'!J227</f>
        <v>6380</v>
      </c>
      <c r="K51" s="482">
        <f>'Datu ievade'!K227</f>
        <v>6490</v>
      </c>
      <c r="L51" s="482">
        <f>'Datu ievade'!L227</f>
        <v>6600</v>
      </c>
      <c r="M51" s="482">
        <f>'Datu ievade'!M227</f>
        <v>6710</v>
      </c>
      <c r="N51" s="482">
        <f>'Datu ievade'!N227</f>
        <v>6820</v>
      </c>
      <c r="O51" s="482">
        <f>'Datu ievade'!O227</f>
        <v>6930</v>
      </c>
      <c r="P51" s="482">
        <f>'Datu ievade'!P227</f>
        <v>7095</v>
      </c>
      <c r="Q51" s="482">
        <f>'Datu ievade'!Q227</f>
        <v>7260</v>
      </c>
      <c r="R51" s="482">
        <f>'Datu ievade'!R227</f>
        <v>7425</v>
      </c>
      <c r="S51" s="482">
        <f>'Datu ievade'!S227</f>
        <v>7590</v>
      </c>
      <c r="T51" s="482">
        <f>'Datu ievade'!T227</f>
        <v>7755</v>
      </c>
      <c r="U51" s="482">
        <f>'Datu ievade'!U227</f>
        <v>7920</v>
      </c>
      <c r="V51" s="482">
        <f>'Datu ievade'!V227</f>
        <v>8085</v>
      </c>
      <c r="W51" s="482">
        <f>'Datu ievade'!W227</f>
        <v>8250</v>
      </c>
      <c r="X51" s="482">
        <f>'Datu ievade'!X227</f>
        <v>8415</v>
      </c>
      <c r="Y51" s="482">
        <f>'Datu ievade'!Y227</f>
        <v>8580</v>
      </c>
      <c r="Z51" s="482">
        <f>'Datu ievade'!Z227</f>
        <v>8745</v>
      </c>
      <c r="AA51" s="482">
        <f>'Datu ievade'!AA227</f>
        <v>8910</v>
      </c>
      <c r="AB51" s="482">
        <f>'Datu ievade'!AB227</f>
        <v>9075</v>
      </c>
      <c r="AC51" s="482">
        <f>'Datu ievade'!AC227</f>
        <v>9240</v>
      </c>
      <c r="AD51" s="482">
        <f>'Datu ievade'!AD227</f>
        <v>9405</v>
      </c>
      <c r="AE51" s="482">
        <f>'Datu ievade'!AE227</f>
        <v>9570</v>
      </c>
      <c r="AF51" s="482">
        <f>'Datu ievade'!AF227</f>
        <v>9735</v>
      </c>
      <c r="AG51" s="482">
        <f>'Datu ievade'!AG227</f>
        <v>9955</v>
      </c>
    </row>
    <row r="52" spans="1:33" s="340" customFormat="1" ht="12.75" x14ac:dyDescent="0.2">
      <c r="A52" s="479" t="s">
        <v>157</v>
      </c>
      <c r="B52" s="482">
        <f>'Datu ievade'!B228</f>
        <v>550</v>
      </c>
      <c r="C52" s="482">
        <f>'Datu ievade'!C228</f>
        <v>561</v>
      </c>
      <c r="D52" s="482">
        <f>'Datu ievade'!D228</f>
        <v>542</v>
      </c>
      <c r="E52" s="482">
        <f>'Datu ievade'!E228</f>
        <v>533</v>
      </c>
      <c r="F52" s="482">
        <f>'Datu ievade'!F228</f>
        <v>540</v>
      </c>
      <c r="G52" s="482">
        <f>'Datu ievade'!G228</f>
        <v>550</v>
      </c>
      <c r="H52" s="482">
        <f>'Datu ievade'!H228</f>
        <v>560.00000000000011</v>
      </c>
      <c r="I52" s="482">
        <f>'Datu ievade'!I228</f>
        <v>570</v>
      </c>
      <c r="J52" s="482">
        <f>'Datu ievade'!J228</f>
        <v>580</v>
      </c>
      <c r="K52" s="482">
        <f>'Datu ievade'!K228</f>
        <v>590</v>
      </c>
      <c r="L52" s="482">
        <f>'Datu ievade'!L228</f>
        <v>600</v>
      </c>
      <c r="M52" s="482">
        <f>'Datu ievade'!M228</f>
        <v>610</v>
      </c>
      <c r="N52" s="482">
        <f>'Datu ievade'!N228</f>
        <v>620</v>
      </c>
      <c r="O52" s="482">
        <f>'Datu ievade'!O228</f>
        <v>630</v>
      </c>
      <c r="P52" s="482">
        <f>'Datu ievade'!P228</f>
        <v>645</v>
      </c>
      <c r="Q52" s="482">
        <f>'Datu ievade'!Q228</f>
        <v>660</v>
      </c>
      <c r="R52" s="482">
        <f>'Datu ievade'!R228</f>
        <v>675</v>
      </c>
      <c r="S52" s="482">
        <f>'Datu ievade'!S228</f>
        <v>689.99999999999989</v>
      </c>
      <c r="T52" s="482">
        <f>'Datu ievade'!T228</f>
        <v>705</v>
      </c>
      <c r="U52" s="482">
        <f>'Datu ievade'!U228</f>
        <v>720</v>
      </c>
      <c r="V52" s="482">
        <f>'Datu ievade'!V228</f>
        <v>735</v>
      </c>
      <c r="W52" s="482">
        <f>'Datu ievade'!W228</f>
        <v>750</v>
      </c>
      <c r="X52" s="482">
        <f>'Datu ievade'!X228</f>
        <v>765</v>
      </c>
      <c r="Y52" s="482">
        <f>'Datu ievade'!Y228</f>
        <v>780</v>
      </c>
      <c r="Z52" s="482">
        <f>'Datu ievade'!Z228</f>
        <v>795</v>
      </c>
      <c r="AA52" s="482">
        <f>'Datu ievade'!AA228</f>
        <v>810.00000000000011</v>
      </c>
      <c r="AB52" s="482">
        <f>'Datu ievade'!AB228</f>
        <v>825</v>
      </c>
      <c r="AC52" s="482">
        <f>'Datu ievade'!AC228</f>
        <v>840</v>
      </c>
      <c r="AD52" s="482">
        <f>'Datu ievade'!AD228</f>
        <v>855</v>
      </c>
      <c r="AE52" s="482">
        <f>'Datu ievade'!AE228</f>
        <v>870</v>
      </c>
      <c r="AF52" s="482">
        <f>'Datu ievade'!AF228</f>
        <v>885</v>
      </c>
      <c r="AG52" s="482">
        <f>'Datu ievade'!AG228</f>
        <v>905</v>
      </c>
    </row>
    <row r="53" spans="1:33" s="340" customFormat="1" ht="12.75" x14ac:dyDescent="0.2">
      <c r="A53" s="479" t="s">
        <v>158</v>
      </c>
      <c r="B53" s="482">
        <f>'Datu ievade'!B229</f>
        <v>300</v>
      </c>
      <c r="C53" s="482">
        <f>'Datu ievade'!C229</f>
        <v>306</v>
      </c>
      <c r="D53" s="482">
        <f>'Datu ievade'!D229</f>
        <v>312</v>
      </c>
      <c r="E53" s="482">
        <f>'Datu ievade'!E229</f>
        <v>318</v>
      </c>
      <c r="F53" s="482">
        <f>'Datu ievade'!F229</f>
        <v>324</v>
      </c>
      <c r="G53" s="482">
        <f>'Datu ievade'!G229</f>
        <v>330</v>
      </c>
      <c r="H53" s="482">
        <f>'Datu ievade'!H229</f>
        <v>336.00000000000006</v>
      </c>
      <c r="I53" s="482">
        <f>'Datu ievade'!I229</f>
        <v>341.99999999999994</v>
      </c>
      <c r="J53" s="482">
        <f>'Datu ievade'!J229</f>
        <v>348</v>
      </c>
      <c r="K53" s="482">
        <f>'Datu ievade'!K229</f>
        <v>354</v>
      </c>
      <c r="L53" s="482">
        <f>'Datu ievade'!L229</f>
        <v>360</v>
      </c>
      <c r="M53" s="482">
        <f>'Datu ievade'!M229</f>
        <v>366</v>
      </c>
      <c r="N53" s="482">
        <f>'Datu ievade'!N229</f>
        <v>372</v>
      </c>
      <c r="O53" s="482">
        <f>'Datu ievade'!O229</f>
        <v>378</v>
      </c>
      <c r="P53" s="482">
        <f>'Datu ievade'!P229</f>
        <v>387</v>
      </c>
      <c r="Q53" s="482">
        <f>'Datu ievade'!Q229</f>
        <v>396</v>
      </c>
      <c r="R53" s="482">
        <f>'Datu ievade'!R229</f>
        <v>405</v>
      </c>
      <c r="S53" s="482">
        <f>'Datu ievade'!S229</f>
        <v>413.99999999999994</v>
      </c>
      <c r="T53" s="482">
        <f>'Datu ievade'!T229</f>
        <v>423</v>
      </c>
      <c r="U53" s="482">
        <f>'Datu ievade'!U229</f>
        <v>432</v>
      </c>
      <c r="V53" s="482">
        <f>'Datu ievade'!V229</f>
        <v>441</v>
      </c>
      <c r="W53" s="482">
        <f>'Datu ievade'!W229</f>
        <v>450</v>
      </c>
      <c r="X53" s="482">
        <f>'Datu ievade'!X229</f>
        <v>459</v>
      </c>
      <c r="Y53" s="482">
        <f>'Datu ievade'!Y229</f>
        <v>468</v>
      </c>
      <c r="Z53" s="482">
        <f>'Datu ievade'!Z229</f>
        <v>477</v>
      </c>
      <c r="AA53" s="482">
        <f>'Datu ievade'!AA229</f>
        <v>486.00000000000006</v>
      </c>
      <c r="AB53" s="482">
        <f>'Datu ievade'!AB229</f>
        <v>495</v>
      </c>
      <c r="AC53" s="482">
        <f>'Datu ievade'!AC229</f>
        <v>504</v>
      </c>
      <c r="AD53" s="482">
        <f>'Datu ievade'!AD229</f>
        <v>513</v>
      </c>
      <c r="AE53" s="482">
        <f>'Datu ievade'!AE229</f>
        <v>522</v>
      </c>
      <c r="AF53" s="482">
        <f>'Datu ievade'!AF229</f>
        <v>531</v>
      </c>
      <c r="AG53" s="482">
        <f>'Datu ievade'!AG229</f>
        <v>543</v>
      </c>
    </row>
    <row r="54" spans="1:33" s="340" customFormat="1" ht="12.75" x14ac:dyDescent="0.2">
      <c r="A54" s="479" t="s">
        <v>159</v>
      </c>
      <c r="B54" s="482">
        <f>'Datu ievade'!B230</f>
        <v>0</v>
      </c>
      <c r="C54" s="482">
        <f>'Datu ievade'!C230</f>
        <v>0</v>
      </c>
      <c r="D54" s="482">
        <f>'Datu ievade'!D230</f>
        <v>0</v>
      </c>
      <c r="E54" s="482">
        <f>'Datu ievade'!E230</f>
        <v>0</v>
      </c>
      <c r="F54" s="482">
        <f>'Datu ievade'!F230</f>
        <v>0</v>
      </c>
      <c r="G54" s="482">
        <f>'Datu ievade'!G230</f>
        <v>0</v>
      </c>
      <c r="H54" s="482">
        <f>'Datu ievade'!H230</f>
        <v>0</v>
      </c>
      <c r="I54" s="482">
        <f>'Datu ievade'!I230</f>
        <v>0</v>
      </c>
      <c r="J54" s="482">
        <f>'Datu ievade'!J230</f>
        <v>0</v>
      </c>
      <c r="K54" s="482">
        <f>'Datu ievade'!K230</f>
        <v>0</v>
      </c>
      <c r="L54" s="482">
        <f>'Datu ievade'!L230</f>
        <v>0</v>
      </c>
      <c r="M54" s="482">
        <f>'Datu ievade'!M230</f>
        <v>0</v>
      </c>
      <c r="N54" s="482">
        <f>'Datu ievade'!N230</f>
        <v>0</v>
      </c>
      <c r="O54" s="482">
        <f>'Datu ievade'!O230</f>
        <v>0</v>
      </c>
      <c r="P54" s="482">
        <f>'Datu ievade'!P230</f>
        <v>0</v>
      </c>
      <c r="Q54" s="482">
        <f>'Datu ievade'!Q230</f>
        <v>0</v>
      </c>
      <c r="R54" s="482">
        <f>'Datu ievade'!R230</f>
        <v>0</v>
      </c>
      <c r="S54" s="482">
        <f>'Datu ievade'!S230</f>
        <v>0</v>
      </c>
      <c r="T54" s="482">
        <f>'Datu ievade'!T230</f>
        <v>0</v>
      </c>
      <c r="U54" s="482">
        <f>'Datu ievade'!U230</f>
        <v>0</v>
      </c>
      <c r="V54" s="482">
        <f>'Datu ievade'!V230</f>
        <v>0</v>
      </c>
      <c r="W54" s="482">
        <f>'Datu ievade'!W230</f>
        <v>0</v>
      </c>
      <c r="X54" s="482">
        <f>'Datu ievade'!X230</f>
        <v>0</v>
      </c>
      <c r="Y54" s="482">
        <f>'Datu ievade'!Y230</f>
        <v>0</v>
      </c>
      <c r="Z54" s="482">
        <f>'Datu ievade'!Z230</f>
        <v>0</v>
      </c>
      <c r="AA54" s="482">
        <f>'Datu ievade'!AA230</f>
        <v>0</v>
      </c>
      <c r="AB54" s="482">
        <f>'Datu ievade'!AB230</f>
        <v>0</v>
      </c>
      <c r="AC54" s="482">
        <f>'Datu ievade'!AC230</f>
        <v>0</v>
      </c>
      <c r="AD54" s="482">
        <f>'Datu ievade'!AD230</f>
        <v>0</v>
      </c>
      <c r="AE54" s="482">
        <f>'Datu ievade'!AE230</f>
        <v>0</v>
      </c>
      <c r="AF54" s="482">
        <f>'Datu ievade'!AF230</f>
        <v>0</v>
      </c>
      <c r="AG54" s="482">
        <f>'Datu ievade'!AG230</f>
        <v>0</v>
      </c>
    </row>
    <row r="55" spans="1:33" s="340" customFormat="1" ht="12.75" x14ac:dyDescent="0.2">
      <c r="A55" s="480" t="s">
        <v>160</v>
      </c>
      <c r="B55" s="483">
        <f>SUM(B44:B54)</f>
        <v>15100</v>
      </c>
      <c r="C55" s="483">
        <f t="shared" ref="C55:AG55" si="9">SUM(C44:C54)</f>
        <v>15402</v>
      </c>
      <c r="D55" s="483">
        <f t="shared" si="9"/>
        <v>17624</v>
      </c>
      <c r="E55" s="483">
        <f t="shared" si="9"/>
        <v>21384</v>
      </c>
      <c r="F55" s="483">
        <f t="shared" si="9"/>
        <v>22122.239999999998</v>
      </c>
      <c r="G55" s="483">
        <f t="shared" si="9"/>
        <v>22531.8</v>
      </c>
      <c r="H55" s="483">
        <f t="shared" si="9"/>
        <v>22941.360000000001</v>
      </c>
      <c r="I55" s="483">
        <f t="shared" si="9"/>
        <v>23350.92</v>
      </c>
      <c r="J55" s="483">
        <f t="shared" si="9"/>
        <v>23760.48</v>
      </c>
      <c r="K55" s="483">
        <f t="shared" si="9"/>
        <v>24170.04</v>
      </c>
      <c r="L55" s="483">
        <f t="shared" si="9"/>
        <v>24579.599999999999</v>
      </c>
      <c r="M55" s="483">
        <f t="shared" si="9"/>
        <v>24989.16</v>
      </c>
      <c r="N55" s="483">
        <f t="shared" si="9"/>
        <v>25398.720000000001</v>
      </c>
      <c r="O55" s="483">
        <f t="shared" si="9"/>
        <v>25811.279999999999</v>
      </c>
      <c r="P55" s="483">
        <f t="shared" si="9"/>
        <v>26425.620000000003</v>
      </c>
      <c r="Q55" s="483">
        <f t="shared" si="9"/>
        <v>27039.96</v>
      </c>
      <c r="R55" s="483">
        <f t="shared" si="9"/>
        <v>27654.3</v>
      </c>
      <c r="S55" s="483">
        <f t="shared" si="9"/>
        <v>28268.639999999999</v>
      </c>
      <c r="T55" s="483">
        <f t="shared" si="9"/>
        <v>28882.98</v>
      </c>
      <c r="U55" s="483">
        <f t="shared" si="9"/>
        <v>29497.32</v>
      </c>
      <c r="V55" s="483">
        <f t="shared" si="9"/>
        <v>30111.66</v>
      </c>
      <c r="W55" s="483">
        <f t="shared" si="9"/>
        <v>30726</v>
      </c>
      <c r="X55" s="483">
        <f t="shared" si="9"/>
        <v>31340.34</v>
      </c>
      <c r="Y55" s="483">
        <f t="shared" si="9"/>
        <v>31954.68</v>
      </c>
      <c r="Z55" s="483">
        <f t="shared" si="9"/>
        <v>32569.02</v>
      </c>
      <c r="AA55" s="483">
        <f t="shared" si="9"/>
        <v>33183.360000000001</v>
      </c>
      <c r="AB55" s="483">
        <f t="shared" si="9"/>
        <v>33797.699999999997</v>
      </c>
      <c r="AC55" s="483">
        <f t="shared" si="9"/>
        <v>34412.04</v>
      </c>
      <c r="AD55" s="483">
        <f t="shared" si="9"/>
        <v>35026.380000000005</v>
      </c>
      <c r="AE55" s="483">
        <f t="shared" si="9"/>
        <v>35640.720000000001</v>
      </c>
      <c r="AF55" s="483">
        <f t="shared" si="9"/>
        <v>36258.06</v>
      </c>
      <c r="AG55" s="483">
        <f t="shared" si="9"/>
        <v>37077.18</v>
      </c>
    </row>
    <row r="56" spans="1:33" s="340" customFormat="1" ht="12.75" x14ac:dyDescent="0.2">
      <c r="A56" s="440" t="s">
        <v>161</v>
      </c>
      <c r="B56" s="482"/>
      <c r="C56" s="482"/>
      <c r="D56" s="482"/>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c r="AC56" s="482"/>
      <c r="AD56" s="482"/>
      <c r="AE56" s="482"/>
      <c r="AF56" s="482"/>
      <c r="AG56" s="482"/>
    </row>
    <row r="57" spans="1:33" s="340" customFormat="1" ht="12.75" x14ac:dyDescent="0.2">
      <c r="A57" s="479" t="s">
        <v>162</v>
      </c>
      <c r="B57" s="482">
        <f>'Datu ievade'!B221</f>
        <v>2850</v>
      </c>
      <c r="C57" s="482">
        <f>'Datu ievade'!C221</f>
        <v>2935.5</v>
      </c>
      <c r="D57" s="482">
        <f>'Datu ievade'!D221</f>
        <v>3021</v>
      </c>
      <c r="E57" s="482">
        <f>'Datu ievade'!E221</f>
        <v>3135.0000000000005</v>
      </c>
      <c r="F57" s="482">
        <f>'Datu ievade'!F221</f>
        <v>3192.0000000000005</v>
      </c>
      <c r="G57" s="482">
        <f>'Datu ievade'!G221</f>
        <v>3248.9999999999995</v>
      </c>
      <c r="H57" s="482">
        <f>'Datu ievade'!H221</f>
        <v>3334.5</v>
      </c>
      <c r="I57" s="482">
        <f>'Datu ievade'!I221</f>
        <v>3420</v>
      </c>
      <c r="J57" s="482">
        <f>'Datu ievade'!J221</f>
        <v>3505.5</v>
      </c>
      <c r="K57" s="482">
        <f>'Datu ievade'!K221</f>
        <v>3591</v>
      </c>
      <c r="L57" s="482">
        <f>'Datu ievade'!L221</f>
        <v>3676.5</v>
      </c>
      <c r="M57" s="482">
        <f>'Datu ievade'!M221</f>
        <v>3762</v>
      </c>
      <c r="N57" s="482">
        <f>'Datu ievade'!N221</f>
        <v>3847.5000000000005</v>
      </c>
      <c r="O57" s="482">
        <f>'Datu ievade'!O221</f>
        <v>3932.9999999999995</v>
      </c>
      <c r="P57" s="482">
        <f>'Datu ievade'!P221</f>
        <v>4018.4999999999995</v>
      </c>
      <c r="Q57" s="482">
        <f>'Datu ievade'!Q221</f>
        <v>4104</v>
      </c>
      <c r="R57" s="482">
        <f>'Datu ievade'!R221</f>
        <v>4189.5</v>
      </c>
      <c r="S57" s="482">
        <f>'Datu ievade'!S221</f>
        <v>4275</v>
      </c>
      <c r="T57" s="482">
        <f>'Datu ievade'!T221</f>
        <v>4360.5</v>
      </c>
      <c r="U57" s="482">
        <f>'Datu ievade'!U221</f>
        <v>4446</v>
      </c>
      <c r="V57" s="482">
        <f>'Datu ievade'!V221</f>
        <v>4531.5</v>
      </c>
      <c r="W57" s="482">
        <f>'Datu ievade'!W221</f>
        <v>4617</v>
      </c>
      <c r="X57" s="482">
        <f>'Datu ievade'!X221</f>
        <v>4731</v>
      </c>
      <c r="Y57" s="482">
        <f>'Datu ievade'!Y221</f>
        <v>4845</v>
      </c>
      <c r="Z57" s="482">
        <f>'Datu ievade'!Z221</f>
        <v>4959</v>
      </c>
      <c r="AA57" s="482">
        <f>'Datu ievade'!AA221</f>
        <v>5073</v>
      </c>
      <c r="AB57" s="482">
        <f>'Datu ievade'!AB221</f>
        <v>5187</v>
      </c>
      <c r="AC57" s="482">
        <f>'Datu ievade'!AC221</f>
        <v>5301</v>
      </c>
      <c r="AD57" s="482">
        <f>'Datu ievade'!AD221</f>
        <v>5415</v>
      </c>
      <c r="AE57" s="482">
        <f>'Datu ievade'!AE221</f>
        <v>5529</v>
      </c>
      <c r="AF57" s="482">
        <f>'Datu ievade'!AF221</f>
        <v>5643</v>
      </c>
      <c r="AG57" s="482">
        <f>'Datu ievade'!AG221</f>
        <v>5757</v>
      </c>
    </row>
    <row r="58" spans="1:33" s="340" customFormat="1" ht="12.75" x14ac:dyDescent="0.2">
      <c r="A58" s="479" t="s">
        <v>163</v>
      </c>
      <c r="B58" s="482">
        <f>'Datu ievade'!B222</f>
        <v>686.56500000000005</v>
      </c>
      <c r="C58" s="482">
        <f>'Datu ievade'!C222</f>
        <v>707.16195000000005</v>
      </c>
      <c r="D58" s="482">
        <f>'Datu ievade'!D222</f>
        <v>727.75890000000004</v>
      </c>
      <c r="E58" s="482">
        <f>'Datu ievade'!E222</f>
        <v>755.22150000000011</v>
      </c>
      <c r="F58" s="482">
        <f>'Datu ievade'!F222</f>
        <v>768.95280000000014</v>
      </c>
      <c r="G58" s="482">
        <f>'Datu ievade'!G222</f>
        <v>782.68409999999994</v>
      </c>
      <c r="H58" s="482">
        <f>'Datu ievade'!H222</f>
        <v>803.28105000000005</v>
      </c>
      <c r="I58" s="482">
        <f>'Datu ievade'!I222</f>
        <v>823.87800000000004</v>
      </c>
      <c r="J58" s="482">
        <f>'Datu ievade'!J222</f>
        <v>844.47495000000004</v>
      </c>
      <c r="K58" s="482">
        <f>'Datu ievade'!K222</f>
        <v>865.07190000000003</v>
      </c>
      <c r="L58" s="482">
        <f>'Datu ievade'!L222</f>
        <v>885.66885000000002</v>
      </c>
      <c r="M58" s="482">
        <f>'Datu ievade'!M222</f>
        <v>906.26580000000001</v>
      </c>
      <c r="N58" s="482">
        <f>'Datu ievade'!N222</f>
        <v>926.86275000000012</v>
      </c>
      <c r="O58" s="482">
        <f>'Datu ievade'!O222</f>
        <v>947.45969999999988</v>
      </c>
      <c r="P58" s="482">
        <f>'Datu ievade'!P222</f>
        <v>968.05664999999988</v>
      </c>
      <c r="Q58" s="482">
        <f>'Datu ievade'!Q222</f>
        <v>988.65359999999998</v>
      </c>
      <c r="R58" s="482">
        <f>'Datu ievade'!R222</f>
        <v>1009.25055</v>
      </c>
      <c r="S58" s="482">
        <f>'Datu ievade'!S222</f>
        <v>1029.8475000000001</v>
      </c>
      <c r="T58" s="482">
        <f>'Datu ievade'!T222</f>
        <v>1050.44445</v>
      </c>
      <c r="U58" s="482">
        <f>'Datu ievade'!U222</f>
        <v>1071.0414000000001</v>
      </c>
      <c r="V58" s="482">
        <f>'Datu ievade'!V222</f>
        <v>1091.6383499999999</v>
      </c>
      <c r="W58" s="482">
        <f>'Datu ievade'!W222</f>
        <v>1112.2353000000001</v>
      </c>
      <c r="X58" s="482">
        <f>'Datu ievade'!X222</f>
        <v>1139.6979000000001</v>
      </c>
      <c r="Y58" s="482">
        <f>'Datu ievade'!Y222</f>
        <v>1167.1605</v>
      </c>
      <c r="Z58" s="482">
        <f>'Datu ievade'!Z222</f>
        <v>1194.6231</v>
      </c>
      <c r="AA58" s="482">
        <f>'Datu ievade'!AA222</f>
        <v>1222.0857000000001</v>
      </c>
      <c r="AB58" s="482">
        <f>'Datu ievade'!AB222</f>
        <v>1249.5482999999999</v>
      </c>
      <c r="AC58" s="482">
        <f>'Datu ievade'!AC222</f>
        <v>1277.0109</v>
      </c>
      <c r="AD58" s="482">
        <f>'Datu ievade'!AD222</f>
        <v>1304.4735000000001</v>
      </c>
      <c r="AE58" s="482">
        <f>'Datu ievade'!AE222</f>
        <v>1331.9361000000001</v>
      </c>
      <c r="AF58" s="482">
        <f>'Datu ievade'!AF222</f>
        <v>1359.3987</v>
      </c>
      <c r="AG58" s="482">
        <f>'Datu ievade'!AG222</f>
        <v>1386.8613</v>
      </c>
    </row>
    <row r="59" spans="1:33" s="340" customFormat="1" ht="12.75" x14ac:dyDescent="0.2">
      <c r="A59" s="479" t="s">
        <v>164</v>
      </c>
      <c r="B59" s="482">
        <f>'Datu ievade'!B223</f>
        <v>0</v>
      </c>
      <c r="C59" s="482">
        <f>'Datu ievade'!C223</f>
        <v>0</v>
      </c>
      <c r="D59" s="482">
        <f>'Datu ievade'!D223</f>
        <v>0</v>
      </c>
      <c r="E59" s="482">
        <f>'Datu ievade'!E223</f>
        <v>0</v>
      </c>
      <c r="F59" s="482">
        <f>'Datu ievade'!F223</f>
        <v>0</v>
      </c>
      <c r="G59" s="482">
        <f>'Datu ievade'!G223</f>
        <v>0</v>
      </c>
      <c r="H59" s="482">
        <f>'Datu ievade'!H223</f>
        <v>0</v>
      </c>
      <c r="I59" s="482">
        <f>'Datu ievade'!I223</f>
        <v>0</v>
      </c>
      <c r="J59" s="482">
        <f>'Datu ievade'!J223</f>
        <v>0</v>
      </c>
      <c r="K59" s="482">
        <f>'Datu ievade'!K223</f>
        <v>0</v>
      </c>
      <c r="L59" s="482">
        <f>'Datu ievade'!L223</f>
        <v>0</v>
      </c>
      <c r="M59" s="482">
        <f>'Datu ievade'!M223</f>
        <v>0</v>
      </c>
      <c r="N59" s="482">
        <f>'Datu ievade'!N223</f>
        <v>0</v>
      </c>
      <c r="O59" s="482">
        <f>'Datu ievade'!O223</f>
        <v>0</v>
      </c>
      <c r="P59" s="482">
        <f>'Datu ievade'!P223</f>
        <v>0</v>
      </c>
      <c r="Q59" s="482">
        <f>'Datu ievade'!Q223</f>
        <v>0</v>
      </c>
      <c r="R59" s="482">
        <f>'Datu ievade'!R223</f>
        <v>0</v>
      </c>
      <c r="S59" s="482">
        <f>'Datu ievade'!S223</f>
        <v>0</v>
      </c>
      <c r="T59" s="482">
        <f>'Datu ievade'!T223</f>
        <v>0</v>
      </c>
      <c r="U59" s="482">
        <f>'Datu ievade'!U223</f>
        <v>0</v>
      </c>
      <c r="V59" s="482">
        <f>'Datu ievade'!V223</f>
        <v>0</v>
      </c>
      <c r="W59" s="482">
        <f>'Datu ievade'!W223</f>
        <v>0</v>
      </c>
      <c r="X59" s="482">
        <f>'Datu ievade'!X223</f>
        <v>0</v>
      </c>
      <c r="Y59" s="482">
        <f>'Datu ievade'!Y223</f>
        <v>0</v>
      </c>
      <c r="Z59" s="482">
        <f>'Datu ievade'!Z223</f>
        <v>0</v>
      </c>
      <c r="AA59" s="482">
        <f>'Datu ievade'!AA223</f>
        <v>0</v>
      </c>
      <c r="AB59" s="482">
        <f>'Datu ievade'!AB223</f>
        <v>0</v>
      </c>
      <c r="AC59" s="482">
        <f>'Datu ievade'!AC223</f>
        <v>0</v>
      </c>
      <c r="AD59" s="482">
        <f>'Datu ievade'!AD223</f>
        <v>0</v>
      </c>
      <c r="AE59" s="482">
        <f>'Datu ievade'!AE223</f>
        <v>0</v>
      </c>
      <c r="AF59" s="482">
        <f>'Datu ievade'!AF223</f>
        <v>0</v>
      </c>
      <c r="AG59" s="482">
        <f>'Datu ievade'!AG223</f>
        <v>0</v>
      </c>
    </row>
    <row r="60" spans="1:33" s="340" customFormat="1" ht="12.75" x14ac:dyDescent="0.2">
      <c r="A60" s="480" t="s">
        <v>165</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482"/>
      <c r="AF60" s="482"/>
      <c r="AG60" s="482"/>
    </row>
    <row r="61" spans="1:33" s="340" customFormat="1" ht="12.75" x14ac:dyDescent="0.2">
      <c r="A61" s="479" t="s">
        <v>166</v>
      </c>
      <c r="B61" s="482">
        <f>'Datu ievade'!B232</f>
        <v>2500</v>
      </c>
      <c r="C61" s="482">
        <f>'Datu ievade'!C232</f>
        <v>2575</v>
      </c>
      <c r="D61" s="482">
        <f>'Datu ievade'!D232</f>
        <v>2650</v>
      </c>
      <c r="E61" s="482">
        <f>'Datu ievade'!E232</f>
        <v>2750</v>
      </c>
      <c r="F61" s="482">
        <f>'Datu ievade'!F232</f>
        <v>2800.0000000000005</v>
      </c>
      <c r="G61" s="482">
        <f>'Datu ievade'!G232</f>
        <v>2849.9999999999995</v>
      </c>
      <c r="H61" s="482">
        <f>'Datu ievade'!H232</f>
        <v>2925</v>
      </c>
      <c r="I61" s="482">
        <f>'Datu ievade'!I232</f>
        <v>3000</v>
      </c>
      <c r="J61" s="482">
        <f>'Datu ievade'!J232</f>
        <v>3075</v>
      </c>
      <c r="K61" s="482">
        <f>'Datu ievade'!K232</f>
        <v>3150</v>
      </c>
      <c r="L61" s="482">
        <f>'Datu ievade'!L232</f>
        <v>3225</v>
      </c>
      <c r="M61" s="482">
        <f>'Datu ievade'!M232</f>
        <v>3300</v>
      </c>
      <c r="N61" s="482">
        <f>'Datu ievade'!N232</f>
        <v>3375</v>
      </c>
      <c r="O61" s="482">
        <f>'Datu ievade'!O232</f>
        <v>3449.9999999999995</v>
      </c>
      <c r="P61" s="482">
        <f>'Datu ievade'!P232</f>
        <v>3525</v>
      </c>
      <c r="Q61" s="482">
        <f>'Datu ievade'!Q232</f>
        <v>3600</v>
      </c>
      <c r="R61" s="482">
        <f>'Datu ievade'!R232</f>
        <v>3675</v>
      </c>
      <c r="S61" s="482">
        <f>'Datu ievade'!S232</f>
        <v>3750</v>
      </c>
      <c r="T61" s="482">
        <f>'Datu ievade'!T232</f>
        <v>3825</v>
      </c>
      <c r="U61" s="482">
        <f>'Datu ievade'!U232</f>
        <v>3900</v>
      </c>
      <c r="V61" s="482">
        <f>'Datu ievade'!V232</f>
        <v>3975</v>
      </c>
      <c r="W61" s="482">
        <f>'Datu ievade'!W232</f>
        <v>4050.0000000000005</v>
      </c>
      <c r="X61" s="482">
        <f>'Datu ievade'!X232</f>
        <v>4150</v>
      </c>
      <c r="Y61" s="482">
        <f>'Datu ievade'!Y232</f>
        <v>4250</v>
      </c>
      <c r="Z61" s="482">
        <f>'Datu ievade'!Z232</f>
        <v>4350</v>
      </c>
      <c r="AA61" s="482">
        <f>'Datu ievade'!AA232</f>
        <v>4450</v>
      </c>
      <c r="AB61" s="482">
        <f>'Datu ievade'!AB232</f>
        <v>4550</v>
      </c>
      <c r="AC61" s="482">
        <f>'Datu ievade'!AC232</f>
        <v>4650</v>
      </c>
      <c r="AD61" s="482">
        <f>'Datu ievade'!AD232</f>
        <v>4750</v>
      </c>
      <c r="AE61" s="482">
        <f>'Datu ievade'!AE232</f>
        <v>4850</v>
      </c>
      <c r="AF61" s="482">
        <f>'Datu ievade'!AF232</f>
        <v>4950</v>
      </c>
      <c r="AG61" s="482">
        <f>'Datu ievade'!AG232</f>
        <v>5050</v>
      </c>
    </row>
    <row r="62" spans="1:33" s="340" customFormat="1" ht="12.75" x14ac:dyDescent="0.2">
      <c r="A62" s="479" t="s">
        <v>167</v>
      </c>
      <c r="B62" s="482">
        <f>'Datu ievade'!B233</f>
        <v>602.25</v>
      </c>
      <c r="C62" s="482">
        <f>'Datu ievade'!C233</f>
        <v>620.3175</v>
      </c>
      <c r="D62" s="482">
        <f>'Datu ievade'!D233</f>
        <v>638.38499999999999</v>
      </c>
      <c r="E62" s="482">
        <f>'Datu ievade'!E233</f>
        <v>662.47500000000002</v>
      </c>
      <c r="F62" s="482">
        <f>'Datu ievade'!F233</f>
        <v>674.5200000000001</v>
      </c>
      <c r="G62" s="482">
        <f>'Datu ievade'!G233</f>
        <v>686.56499999999994</v>
      </c>
      <c r="H62" s="482">
        <f>'Datu ievade'!H233</f>
        <v>704.63250000000005</v>
      </c>
      <c r="I62" s="482">
        <f>'Datu ievade'!I233</f>
        <v>722.7</v>
      </c>
      <c r="J62" s="482">
        <f>'Datu ievade'!J233</f>
        <v>740.76750000000004</v>
      </c>
      <c r="K62" s="482">
        <f>'Datu ievade'!K233</f>
        <v>758.83500000000004</v>
      </c>
      <c r="L62" s="482">
        <f>'Datu ievade'!L233</f>
        <v>776.90250000000003</v>
      </c>
      <c r="M62" s="482">
        <f>'Datu ievade'!M233</f>
        <v>794.97</v>
      </c>
      <c r="N62" s="482">
        <f>'Datu ievade'!N233</f>
        <v>813.03750000000002</v>
      </c>
      <c r="O62" s="482">
        <f>'Datu ievade'!O233</f>
        <v>831.1049999999999</v>
      </c>
      <c r="P62" s="482">
        <f>'Datu ievade'!P233</f>
        <v>849.17250000000001</v>
      </c>
      <c r="Q62" s="482">
        <f>'Datu ievade'!Q233</f>
        <v>867.24</v>
      </c>
      <c r="R62" s="482">
        <f>'Datu ievade'!R233</f>
        <v>885.3075</v>
      </c>
      <c r="S62" s="482">
        <f>'Datu ievade'!S233</f>
        <v>903.375</v>
      </c>
      <c r="T62" s="482">
        <f>'Datu ievade'!T233</f>
        <v>921.4425</v>
      </c>
      <c r="U62" s="482">
        <f>'Datu ievade'!U233</f>
        <v>939.51</v>
      </c>
      <c r="V62" s="482">
        <f>'Datu ievade'!V233</f>
        <v>957.57749999999999</v>
      </c>
      <c r="W62" s="482">
        <f>'Datu ievade'!W233</f>
        <v>975.6450000000001</v>
      </c>
      <c r="X62" s="482">
        <f>'Datu ievade'!X233</f>
        <v>999.73500000000001</v>
      </c>
      <c r="Y62" s="482">
        <f>'Datu ievade'!Y233</f>
        <v>1023.825</v>
      </c>
      <c r="Z62" s="482">
        <f>'Datu ievade'!Z233</f>
        <v>1047.915</v>
      </c>
      <c r="AA62" s="482">
        <f>'Datu ievade'!AA233</f>
        <v>1072.0050000000001</v>
      </c>
      <c r="AB62" s="482">
        <f>'Datu ievade'!AB233</f>
        <v>1096.095</v>
      </c>
      <c r="AC62" s="482">
        <f>'Datu ievade'!AC233</f>
        <v>1120.1849999999999</v>
      </c>
      <c r="AD62" s="482">
        <f>'Datu ievade'!AD233</f>
        <v>1144.2750000000001</v>
      </c>
      <c r="AE62" s="482">
        <f>'Datu ievade'!AE233</f>
        <v>1168.365</v>
      </c>
      <c r="AF62" s="482">
        <f>'Datu ievade'!AF233</f>
        <v>1192.4549999999999</v>
      </c>
      <c r="AG62" s="482">
        <f>'Datu ievade'!AG233</f>
        <v>1216.5450000000001</v>
      </c>
    </row>
    <row r="63" spans="1:33" s="340" customFormat="1" ht="12.75" x14ac:dyDescent="0.2">
      <c r="A63" s="479" t="s">
        <v>168</v>
      </c>
      <c r="B63" s="482">
        <f>'Datu ievade'!B234</f>
        <v>0</v>
      </c>
      <c r="C63" s="482">
        <f>'Datu ievade'!C234</f>
        <v>0</v>
      </c>
      <c r="D63" s="482">
        <f>'Datu ievade'!D234</f>
        <v>0</v>
      </c>
      <c r="E63" s="482">
        <f>'Datu ievade'!E234</f>
        <v>0</v>
      </c>
      <c r="F63" s="482">
        <f>'Datu ievade'!F234</f>
        <v>0</v>
      </c>
      <c r="G63" s="482">
        <f>'Datu ievade'!G234</f>
        <v>0</v>
      </c>
      <c r="H63" s="482">
        <f>'Datu ievade'!H234</f>
        <v>0</v>
      </c>
      <c r="I63" s="482">
        <f>'Datu ievade'!I234</f>
        <v>0</v>
      </c>
      <c r="J63" s="482">
        <f>'Datu ievade'!J234</f>
        <v>0</v>
      </c>
      <c r="K63" s="482">
        <f>'Datu ievade'!K234</f>
        <v>0</v>
      </c>
      <c r="L63" s="482">
        <f>'Datu ievade'!L234</f>
        <v>0</v>
      </c>
      <c r="M63" s="482">
        <f>'Datu ievade'!M234</f>
        <v>0</v>
      </c>
      <c r="N63" s="482">
        <f>'Datu ievade'!N234</f>
        <v>0</v>
      </c>
      <c r="O63" s="482">
        <f>'Datu ievade'!O234</f>
        <v>0</v>
      </c>
      <c r="P63" s="482">
        <f>'Datu ievade'!P234</f>
        <v>0</v>
      </c>
      <c r="Q63" s="482">
        <f>'Datu ievade'!Q234</f>
        <v>0</v>
      </c>
      <c r="R63" s="482">
        <f>'Datu ievade'!R234</f>
        <v>0</v>
      </c>
      <c r="S63" s="482">
        <f>'Datu ievade'!S234</f>
        <v>0</v>
      </c>
      <c r="T63" s="482">
        <f>'Datu ievade'!T234</f>
        <v>0</v>
      </c>
      <c r="U63" s="482">
        <f>'Datu ievade'!U234</f>
        <v>0</v>
      </c>
      <c r="V63" s="482">
        <f>'Datu ievade'!V234</f>
        <v>0</v>
      </c>
      <c r="W63" s="482">
        <f>'Datu ievade'!W234</f>
        <v>0</v>
      </c>
      <c r="X63" s="482">
        <f>'Datu ievade'!X234</f>
        <v>0</v>
      </c>
      <c r="Y63" s="482">
        <f>'Datu ievade'!Y234</f>
        <v>0</v>
      </c>
      <c r="Z63" s="482">
        <f>'Datu ievade'!Z234</f>
        <v>0</v>
      </c>
      <c r="AA63" s="482">
        <f>'Datu ievade'!AA234</f>
        <v>0</v>
      </c>
      <c r="AB63" s="482">
        <f>'Datu ievade'!AB234</f>
        <v>0</v>
      </c>
      <c r="AC63" s="482">
        <f>'Datu ievade'!AC234</f>
        <v>0</v>
      </c>
      <c r="AD63" s="482">
        <f>'Datu ievade'!AD234</f>
        <v>0</v>
      </c>
      <c r="AE63" s="482">
        <f>'Datu ievade'!AE234</f>
        <v>0</v>
      </c>
      <c r="AF63" s="482">
        <f>'Datu ievade'!AF234</f>
        <v>0</v>
      </c>
      <c r="AG63" s="482">
        <f>'Datu ievade'!AG234</f>
        <v>0</v>
      </c>
    </row>
    <row r="64" spans="1:33" s="340" customFormat="1" ht="12.75" x14ac:dyDescent="0.2">
      <c r="A64" s="480" t="s">
        <v>169</v>
      </c>
      <c r="B64" s="481">
        <f>SUM(B57:B63)</f>
        <v>6638.8150000000005</v>
      </c>
      <c r="C64" s="481">
        <f t="shared" ref="C64:AG64" si="10">SUM(C57:C63)</f>
        <v>6837.9794499999998</v>
      </c>
      <c r="D64" s="481">
        <f t="shared" si="10"/>
        <v>7037.1439</v>
      </c>
      <c r="E64" s="481">
        <f t="shared" si="10"/>
        <v>7302.6965000000009</v>
      </c>
      <c r="F64" s="481">
        <f t="shared" si="10"/>
        <v>7435.4728000000014</v>
      </c>
      <c r="G64" s="481">
        <f t="shared" si="10"/>
        <v>7568.2490999999982</v>
      </c>
      <c r="H64" s="481">
        <f t="shared" si="10"/>
        <v>7767.4135499999993</v>
      </c>
      <c r="I64" s="481">
        <f t="shared" si="10"/>
        <v>7966.5779999999995</v>
      </c>
      <c r="J64" s="481">
        <f t="shared" si="10"/>
        <v>8165.7424499999997</v>
      </c>
      <c r="K64" s="481">
        <f t="shared" si="10"/>
        <v>8364.9069</v>
      </c>
      <c r="L64" s="481">
        <f t="shared" si="10"/>
        <v>8564.0713500000002</v>
      </c>
      <c r="M64" s="481">
        <f t="shared" si="10"/>
        <v>8763.2358000000004</v>
      </c>
      <c r="N64" s="481">
        <f t="shared" si="10"/>
        <v>8962.4002500000006</v>
      </c>
      <c r="O64" s="481">
        <f t="shared" si="10"/>
        <v>9161.564699999999</v>
      </c>
      <c r="P64" s="481">
        <f t="shared" si="10"/>
        <v>9360.7291499999992</v>
      </c>
      <c r="Q64" s="481">
        <f t="shared" si="10"/>
        <v>9559.8935999999994</v>
      </c>
      <c r="R64" s="481">
        <f t="shared" si="10"/>
        <v>9759.0580500000015</v>
      </c>
      <c r="S64" s="481">
        <f t="shared" si="10"/>
        <v>9958.2224999999999</v>
      </c>
      <c r="T64" s="481">
        <f t="shared" si="10"/>
        <v>10157.386949999998</v>
      </c>
      <c r="U64" s="481">
        <f t="shared" si="10"/>
        <v>10356.5514</v>
      </c>
      <c r="V64" s="481">
        <f t="shared" si="10"/>
        <v>10555.715850000001</v>
      </c>
      <c r="W64" s="481">
        <f t="shared" si="10"/>
        <v>10754.880300000001</v>
      </c>
      <c r="X64" s="481">
        <f t="shared" si="10"/>
        <v>11020.4329</v>
      </c>
      <c r="Y64" s="481">
        <f t="shared" si="10"/>
        <v>11285.985500000001</v>
      </c>
      <c r="Z64" s="481">
        <f t="shared" si="10"/>
        <v>11551.538100000002</v>
      </c>
      <c r="AA64" s="481">
        <f t="shared" si="10"/>
        <v>11817.090700000001</v>
      </c>
      <c r="AB64" s="481">
        <f t="shared" si="10"/>
        <v>12082.6433</v>
      </c>
      <c r="AC64" s="481">
        <f t="shared" si="10"/>
        <v>12348.195900000001</v>
      </c>
      <c r="AD64" s="481">
        <f t="shared" si="10"/>
        <v>12613.7485</v>
      </c>
      <c r="AE64" s="481">
        <f t="shared" si="10"/>
        <v>12879.301099999999</v>
      </c>
      <c r="AF64" s="481">
        <f t="shared" si="10"/>
        <v>13144.8537</v>
      </c>
      <c r="AG64" s="481">
        <f t="shared" si="10"/>
        <v>13410.406300000001</v>
      </c>
    </row>
    <row r="65" spans="1:253" s="536" customFormat="1" ht="25.5" x14ac:dyDescent="0.2">
      <c r="A65" s="628" t="s">
        <v>170</v>
      </c>
      <c r="B65" s="629">
        <f>B64+B55</f>
        <v>21738.815000000002</v>
      </c>
      <c r="C65" s="629">
        <f t="shared" ref="C65:AG65" si="11">C64+C55</f>
        <v>22239.979449999999</v>
      </c>
      <c r="D65" s="629">
        <f t="shared" si="11"/>
        <v>24661.143899999999</v>
      </c>
      <c r="E65" s="629">
        <f t="shared" si="11"/>
        <v>28686.696500000002</v>
      </c>
      <c r="F65" s="629">
        <f t="shared" si="11"/>
        <v>29557.712800000001</v>
      </c>
      <c r="G65" s="629">
        <f t="shared" si="11"/>
        <v>30100.049099999997</v>
      </c>
      <c r="H65" s="629">
        <f t="shared" si="11"/>
        <v>30708.773549999998</v>
      </c>
      <c r="I65" s="629">
        <f t="shared" si="11"/>
        <v>31317.498</v>
      </c>
      <c r="J65" s="629">
        <f t="shared" si="11"/>
        <v>31926.222450000001</v>
      </c>
      <c r="K65" s="629">
        <f t="shared" si="11"/>
        <v>32534.946900000003</v>
      </c>
      <c r="L65" s="629">
        <f t="shared" si="11"/>
        <v>33143.671349999997</v>
      </c>
      <c r="M65" s="629">
        <f t="shared" si="11"/>
        <v>33752.395799999998</v>
      </c>
      <c r="N65" s="629">
        <f t="shared" si="11"/>
        <v>34361.12025</v>
      </c>
      <c r="O65" s="629">
        <f t="shared" si="11"/>
        <v>34972.844700000001</v>
      </c>
      <c r="P65" s="629">
        <f t="shared" si="11"/>
        <v>35786.349150000002</v>
      </c>
      <c r="Q65" s="629">
        <f t="shared" si="11"/>
        <v>36599.853600000002</v>
      </c>
      <c r="R65" s="629">
        <f t="shared" si="11"/>
        <v>37413.358050000003</v>
      </c>
      <c r="S65" s="629">
        <f t="shared" si="11"/>
        <v>38226.862500000003</v>
      </c>
      <c r="T65" s="629">
        <f t="shared" si="11"/>
        <v>39040.366949999996</v>
      </c>
      <c r="U65" s="629">
        <f t="shared" si="11"/>
        <v>39853.871400000004</v>
      </c>
      <c r="V65" s="629">
        <f t="shared" si="11"/>
        <v>40667.375849999997</v>
      </c>
      <c r="W65" s="629">
        <f t="shared" si="11"/>
        <v>41480.880300000004</v>
      </c>
      <c r="X65" s="629">
        <f t="shared" si="11"/>
        <v>42360.772899999996</v>
      </c>
      <c r="Y65" s="629">
        <f t="shared" si="11"/>
        <v>43240.665500000003</v>
      </c>
      <c r="Z65" s="629">
        <f t="shared" si="11"/>
        <v>44120.558100000002</v>
      </c>
      <c r="AA65" s="629">
        <f t="shared" si="11"/>
        <v>45000.450700000001</v>
      </c>
      <c r="AB65" s="629">
        <f t="shared" si="11"/>
        <v>45880.343299999993</v>
      </c>
      <c r="AC65" s="629">
        <f t="shared" si="11"/>
        <v>46760.2359</v>
      </c>
      <c r="AD65" s="629">
        <f t="shared" si="11"/>
        <v>47640.128500000006</v>
      </c>
      <c r="AE65" s="629">
        <f t="shared" si="11"/>
        <v>48520.021099999998</v>
      </c>
      <c r="AF65" s="629">
        <f t="shared" si="11"/>
        <v>49402.913699999997</v>
      </c>
      <c r="AG65" s="629">
        <f t="shared" si="11"/>
        <v>50487.586300000003</v>
      </c>
    </row>
    <row r="66" spans="1:253" s="536" customFormat="1" ht="12.75" x14ac:dyDescent="0.2">
      <c r="A66" s="539" t="s">
        <v>171</v>
      </c>
      <c r="B66" s="538">
        <f>'Datu ievade'!E244*'Datu ievade'!B382</f>
        <v>8070.15</v>
      </c>
      <c r="C66" s="538">
        <f>'Datu ievade'!F244*'Datu ievade'!C382</f>
        <v>9764.8814999999995</v>
      </c>
      <c r="D66" s="538">
        <f>'Datu ievade'!G244*'Datu ievade'!D382</f>
        <v>10347.749999999998</v>
      </c>
      <c r="E66" s="538">
        <f>'Datu ievade'!H244*'Datu ievade'!E382</f>
        <v>12220.199999999999</v>
      </c>
      <c r="F66" s="538">
        <f>'Datu ievade'!I244*'Datu ievade'!F382</f>
        <v>12441.9375</v>
      </c>
      <c r="G66" s="538">
        <f>'Datu ievade'!J244*'Datu ievade'!G382</f>
        <v>12491.212500000003</v>
      </c>
      <c r="H66" s="538">
        <f>'Datu ievade'!K244*'Datu ievade'!H382</f>
        <v>12565.125</v>
      </c>
      <c r="I66" s="538">
        <f>'Datu ievade'!L244*'Datu ievade'!I382</f>
        <v>12712.95</v>
      </c>
      <c r="J66" s="538">
        <f>'Datu ievade'!M244*'Datu ievade'!J382</f>
        <v>12860.775</v>
      </c>
      <c r="K66" s="538">
        <f>'Datu ievade'!N244*'Datu ievade'!K382</f>
        <v>13008.599999999999</v>
      </c>
      <c r="L66" s="538">
        <f>'Datu ievade'!O244*'Datu ievade'!L382</f>
        <v>13550.625000000002</v>
      </c>
      <c r="M66" s="538">
        <f>'Datu ievade'!P244*'Datu ievade'!M382</f>
        <v>13698.45</v>
      </c>
      <c r="N66" s="538">
        <f>'Datu ievade'!Q244*'Datu ievade'!N382</f>
        <v>13747.725</v>
      </c>
      <c r="O66" s="538">
        <f>'Datu ievade'!R244*'Datu ievade'!O382</f>
        <v>13895.549999999996</v>
      </c>
      <c r="P66" s="538">
        <f>'Datu ievade'!S244*'Datu ievade'!P382</f>
        <v>13944.824999999999</v>
      </c>
      <c r="Q66" s="538">
        <f>'Datu ievade'!T244*'Datu ievade'!Q382</f>
        <v>14141.924999999999</v>
      </c>
      <c r="R66" s="538">
        <f>'Datu ievade'!U244*'Datu ievade'!R382</f>
        <v>14363.662499999999</v>
      </c>
      <c r="S66" s="538">
        <f>'Datu ievade'!V244*'Datu ievade'!S382</f>
        <v>14388.3</v>
      </c>
      <c r="T66" s="538">
        <f>'Datu ievade'!W244*'Datu ievade'!T382</f>
        <v>14388.3</v>
      </c>
      <c r="U66" s="538">
        <f>'Datu ievade'!X244*'Datu ievade'!U382</f>
        <v>14634.674999999999</v>
      </c>
      <c r="V66" s="538">
        <f>'Datu ievade'!Y244*'Datu ievade'!V382</f>
        <v>14881.05</v>
      </c>
      <c r="W66" s="538">
        <f>'Datu ievade'!Z244*'Datu ievade'!W382</f>
        <v>15152.0625</v>
      </c>
      <c r="X66" s="538">
        <f>'Datu ievade'!AA244*'Datu ievade'!X382</f>
        <v>15423.075000000003</v>
      </c>
      <c r="Y66" s="538">
        <f>'Datu ievade'!AB244*'Datu ievade'!Y382</f>
        <v>15694.087499999998</v>
      </c>
      <c r="Z66" s="538">
        <f>'Datu ievade'!AC244*'Datu ievade'!Z382</f>
        <v>15965.100000000006</v>
      </c>
      <c r="AA66" s="538">
        <f>'Datu ievade'!AD244*'Datu ievade'!AA382</f>
        <v>16236.112499999997</v>
      </c>
      <c r="AB66" s="538">
        <f>'Datu ievade'!AE244*'Datu ievade'!AB382</f>
        <v>16531.762499999997</v>
      </c>
      <c r="AC66" s="538">
        <f>'Datu ievade'!AF244*'Datu ievade'!AC382</f>
        <v>16802.775000000001</v>
      </c>
      <c r="AD66" s="538">
        <f>'Datu ievade'!AG244*'Datu ievade'!AD382</f>
        <v>17073.787500000002</v>
      </c>
      <c r="AE66" s="538">
        <f>'Datu ievade'!AH244*'Datu ievade'!AE382</f>
        <v>17344.799999999996</v>
      </c>
      <c r="AF66" s="538">
        <f>'Datu ievade'!AI244*'Datu ievade'!AF382</f>
        <v>17615.8125</v>
      </c>
      <c r="AG66" s="538">
        <f>'Datu ievade'!AJ244*'Datu ievade'!AG382</f>
        <v>17960.737500000003</v>
      </c>
    </row>
    <row r="67" spans="1:253" s="536" customFormat="1" ht="12.75" x14ac:dyDescent="0.2">
      <c r="A67" s="539" t="s">
        <v>172</v>
      </c>
      <c r="B67" s="538">
        <f>'Datu ievade'!B382*'Datu ievade'!E253</f>
        <v>1680</v>
      </c>
      <c r="C67" s="538">
        <f>'Datu ievade'!C382*'Datu ievade'!F253</f>
        <v>2032.8</v>
      </c>
      <c r="D67" s="538">
        <f>'Datu ievade'!D382*'Datu ievade'!G253</f>
        <v>2116.7999999999997</v>
      </c>
      <c r="E67" s="538">
        <f>'Datu ievade'!E382*'Datu ievade'!H253</f>
        <v>2777.5999999999995</v>
      </c>
      <c r="F67" s="538">
        <f>'Datu ievade'!F382*'Datu ievade'!I253</f>
        <v>2828</v>
      </c>
      <c r="G67" s="538">
        <f>'Datu ievade'!G382*'Datu ievade'!J253</f>
        <v>2839.2000000000007</v>
      </c>
      <c r="H67" s="538">
        <f>'Datu ievade'!H382*'Datu ievade'!K253</f>
        <v>2856</v>
      </c>
      <c r="I67" s="538">
        <f>'Datu ievade'!I382*'Datu ievade'!L253</f>
        <v>2889.6</v>
      </c>
      <c r="J67" s="538">
        <f>'Datu ievade'!J382*'Datu ievade'!M253</f>
        <v>2923.2000000000003</v>
      </c>
      <c r="K67" s="538">
        <f>'Datu ievade'!K382*'Datu ievade'!N253</f>
        <v>2956.7999999999997</v>
      </c>
      <c r="L67" s="538">
        <f>'Datu ievade'!L382*'Datu ievade'!O253</f>
        <v>3080.0000000000005</v>
      </c>
      <c r="M67" s="538">
        <f>'Datu ievade'!M382*'Datu ievade'!P253</f>
        <v>3113.6000000000004</v>
      </c>
      <c r="N67" s="538">
        <f>'Datu ievade'!N382*'Datu ievade'!Q253</f>
        <v>3124.8</v>
      </c>
      <c r="O67" s="538">
        <f>'Datu ievade'!O382*'Datu ievade'!R253</f>
        <v>3158.3999999999992</v>
      </c>
      <c r="P67" s="538">
        <f>'Datu ievade'!P382*'Datu ievade'!S253</f>
        <v>3169.6</v>
      </c>
      <c r="Q67" s="538">
        <f>'Datu ievade'!Q382*'Datu ievade'!T253</f>
        <v>3214.3999999999996</v>
      </c>
      <c r="R67" s="538">
        <f>'Datu ievade'!R382*'Datu ievade'!U253</f>
        <v>3264.7999999999997</v>
      </c>
      <c r="S67" s="538">
        <f>'Datu ievade'!S382*'Datu ievade'!V253</f>
        <v>3270.3999999999996</v>
      </c>
      <c r="T67" s="538">
        <f>'Datu ievade'!T382*'Datu ievade'!W253</f>
        <v>3270.3999999999996</v>
      </c>
      <c r="U67" s="538">
        <f>'Datu ievade'!U382*'Datu ievade'!X253</f>
        <v>3326.3999999999996</v>
      </c>
      <c r="V67" s="538">
        <f>'Datu ievade'!V382*'Datu ievade'!Y253</f>
        <v>3382.4</v>
      </c>
      <c r="W67" s="538">
        <f>'Datu ievade'!W382*'Datu ievade'!Z253</f>
        <v>3444</v>
      </c>
      <c r="X67" s="538">
        <f>'Datu ievade'!X382*'Datu ievade'!AA253</f>
        <v>3505.6000000000008</v>
      </c>
      <c r="Y67" s="538">
        <f>'Datu ievade'!Y382*'Datu ievade'!AB253</f>
        <v>3567.1999999999994</v>
      </c>
      <c r="Z67" s="538">
        <f>'Datu ievade'!Z382*'Datu ievade'!AC253</f>
        <v>3628.8000000000015</v>
      </c>
      <c r="AA67" s="538">
        <f>'Datu ievade'!AA382*'Datu ievade'!AD253</f>
        <v>3690.3999999999996</v>
      </c>
      <c r="AB67" s="538">
        <f>'Datu ievade'!AB382*'Datu ievade'!AE253</f>
        <v>3757.599999999999</v>
      </c>
      <c r="AC67" s="538">
        <f>'Datu ievade'!AC382*'Datu ievade'!AF253</f>
        <v>3819.2000000000003</v>
      </c>
      <c r="AD67" s="538">
        <f>'Datu ievade'!AD382*'Datu ievade'!AG253</f>
        <v>3880.8</v>
      </c>
      <c r="AE67" s="538">
        <f>'Datu ievade'!AE382*'Datu ievade'!AH253</f>
        <v>3942.3999999999992</v>
      </c>
      <c r="AF67" s="538">
        <f>'Datu ievade'!AF382*'Datu ievade'!AI253</f>
        <v>4004</v>
      </c>
      <c r="AG67" s="538">
        <f>'Datu ievade'!AG382*'Datu ievade'!AJ253</f>
        <v>4082.4000000000005</v>
      </c>
    </row>
    <row r="68" spans="1:253" s="536" customFormat="1" ht="12.75" x14ac:dyDescent="0.2">
      <c r="A68" s="539" t="s">
        <v>173</v>
      </c>
      <c r="B68" s="538">
        <f>'Datu ievade'!E260*'Datu ievade'!B382</f>
        <v>3000</v>
      </c>
      <c r="C68" s="538">
        <f>'Datu ievade'!F260*'Datu ievade'!C382</f>
        <v>3630</v>
      </c>
      <c r="D68" s="538">
        <f>'Datu ievade'!G260*'Datu ievade'!D382</f>
        <v>3779.9999999999995</v>
      </c>
      <c r="E68" s="538">
        <f>'Datu ievade'!H260*'Datu ievade'!E382</f>
        <v>4959.9999999999991</v>
      </c>
      <c r="F68" s="538">
        <f>'Datu ievade'!I260*'Datu ievade'!F382</f>
        <v>5050</v>
      </c>
      <c r="G68" s="538">
        <f>'Datu ievade'!J260*'Datu ievade'!G382</f>
        <v>5070.0000000000009</v>
      </c>
      <c r="H68" s="538">
        <f>'Datu ievade'!K260*'Datu ievade'!H382</f>
        <v>5100</v>
      </c>
      <c r="I68" s="538">
        <f>'Datu ievade'!L260*'Datu ievade'!I382</f>
        <v>5160</v>
      </c>
      <c r="J68" s="538">
        <f>'Datu ievade'!M260*'Datu ievade'!J382</f>
        <v>5220</v>
      </c>
      <c r="K68" s="538">
        <f>'Datu ievade'!N260*'Datu ievade'!K382</f>
        <v>5279.9999999999991</v>
      </c>
      <c r="L68" s="538">
        <f>'Datu ievade'!O260*'Datu ievade'!L382</f>
        <v>5500</v>
      </c>
      <c r="M68" s="538">
        <f>'Datu ievade'!P260*'Datu ievade'!M382</f>
        <v>5560.0000000000009</v>
      </c>
      <c r="N68" s="538">
        <f>'Datu ievade'!Q260*'Datu ievade'!N382</f>
        <v>5580.0000000000009</v>
      </c>
      <c r="O68" s="538">
        <f>'Datu ievade'!R260*'Datu ievade'!O382</f>
        <v>5639.9999999999982</v>
      </c>
      <c r="P68" s="538">
        <f>'Datu ievade'!S260*'Datu ievade'!P382</f>
        <v>5659.9999999999991</v>
      </c>
      <c r="Q68" s="538">
        <f>'Datu ievade'!T260*'Datu ievade'!Q382</f>
        <v>5740</v>
      </c>
      <c r="R68" s="538">
        <f>'Datu ievade'!U260*'Datu ievade'!R382</f>
        <v>5830</v>
      </c>
      <c r="S68" s="538">
        <f>'Datu ievade'!V260*'Datu ievade'!S382</f>
        <v>5840</v>
      </c>
      <c r="T68" s="538">
        <f>'Datu ievade'!W260*'Datu ievade'!T382</f>
        <v>5840</v>
      </c>
      <c r="U68" s="538">
        <f>'Datu ievade'!X260*'Datu ievade'!U382</f>
        <v>5940</v>
      </c>
      <c r="V68" s="538">
        <f>'Datu ievade'!Y260*'Datu ievade'!V382</f>
        <v>6040</v>
      </c>
      <c r="W68" s="538">
        <f>'Datu ievade'!Z260*'Datu ievade'!W382</f>
        <v>6150</v>
      </c>
      <c r="X68" s="538">
        <f>'Datu ievade'!AA260*'Datu ievade'!X382</f>
        <v>6260.0000000000009</v>
      </c>
      <c r="Y68" s="538">
        <f>'Datu ievade'!AB260*'Datu ievade'!Y382</f>
        <v>6369.9999999999991</v>
      </c>
      <c r="Z68" s="538">
        <f>'Datu ievade'!AC260*'Datu ievade'!Z382</f>
        <v>6480.0000000000027</v>
      </c>
      <c r="AA68" s="538">
        <f>'Datu ievade'!AD260*'Datu ievade'!AA382</f>
        <v>6589.9999999999991</v>
      </c>
      <c r="AB68" s="538">
        <f>'Datu ievade'!AE260*'Datu ievade'!AB382</f>
        <v>6709.9999999999982</v>
      </c>
      <c r="AC68" s="538">
        <f>'Datu ievade'!AF260*'Datu ievade'!AC382</f>
        <v>6820.0000000000009</v>
      </c>
      <c r="AD68" s="538">
        <f>'Datu ievade'!AG260*'Datu ievade'!AD382</f>
        <v>6930.0000000000009</v>
      </c>
      <c r="AE68" s="538">
        <f>'Datu ievade'!AH260*'Datu ievade'!AE382</f>
        <v>7039.9999999999982</v>
      </c>
      <c r="AF68" s="538">
        <f>'Datu ievade'!AI260*'Datu ievade'!AF382</f>
        <v>7150</v>
      </c>
      <c r="AG68" s="538">
        <f>'Datu ievade'!AJ260*'Datu ievade'!AG382</f>
        <v>7290.0000000000009</v>
      </c>
    </row>
    <row r="69" spans="1:253" s="536" customFormat="1" ht="12.75" x14ac:dyDescent="0.2">
      <c r="A69" s="540" t="s">
        <v>174</v>
      </c>
      <c r="B69" s="541">
        <f>SUM(B66:B68)</f>
        <v>12750.15</v>
      </c>
      <c r="C69" s="541">
        <f t="shared" ref="C69:AG69" si="12">SUM(C66:C68)</f>
        <v>15427.681499999999</v>
      </c>
      <c r="D69" s="541">
        <f t="shared" si="12"/>
        <v>16244.549999999997</v>
      </c>
      <c r="E69" s="541">
        <f t="shared" si="12"/>
        <v>19957.8</v>
      </c>
      <c r="F69" s="541">
        <f t="shared" si="12"/>
        <v>20319.9375</v>
      </c>
      <c r="G69" s="541">
        <f t="shared" si="12"/>
        <v>20400.412500000006</v>
      </c>
      <c r="H69" s="541">
        <f t="shared" si="12"/>
        <v>20521.125</v>
      </c>
      <c r="I69" s="541">
        <f t="shared" si="12"/>
        <v>20762.550000000003</v>
      </c>
      <c r="J69" s="541">
        <f t="shared" si="12"/>
        <v>21003.974999999999</v>
      </c>
      <c r="K69" s="541">
        <f t="shared" si="12"/>
        <v>21245.399999999998</v>
      </c>
      <c r="L69" s="541">
        <f t="shared" si="12"/>
        <v>22130.625000000004</v>
      </c>
      <c r="M69" s="541">
        <f t="shared" si="12"/>
        <v>22372.050000000003</v>
      </c>
      <c r="N69" s="541">
        <f t="shared" si="12"/>
        <v>22452.525000000001</v>
      </c>
      <c r="O69" s="541">
        <f t="shared" si="12"/>
        <v>22693.94999999999</v>
      </c>
      <c r="P69" s="541">
        <f t="shared" si="12"/>
        <v>22774.424999999999</v>
      </c>
      <c r="Q69" s="541">
        <f t="shared" si="12"/>
        <v>23096.324999999997</v>
      </c>
      <c r="R69" s="541">
        <f t="shared" si="12"/>
        <v>23458.462499999998</v>
      </c>
      <c r="S69" s="541">
        <f t="shared" si="12"/>
        <v>23498.699999999997</v>
      </c>
      <c r="T69" s="541">
        <f t="shared" si="12"/>
        <v>23498.699999999997</v>
      </c>
      <c r="U69" s="541">
        <f t="shared" si="12"/>
        <v>23901.074999999997</v>
      </c>
      <c r="V69" s="541">
        <f t="shared" si="12"/>
        <v>24303.45</v>
      </c>
      <c r="W69" s="541">
        <f t="shared" si="12"/>
        <v>24746.0625</v>
      </c>
      <c r="X69" s="541">
        <f t="shared" si="12"/>
        <v>25188.675000000003</v>
      </c>
      <c r="Y69" s="541">
        <f t="shared" si="12"/>
        <v>25631.287499999999</v>
      </c>
      <c r="Z69" s="541">
        <f t="shared" si="12"/>
        <v>26073.900000000012</v>
      </c>
      <c r="AA69" s="541">
        <f t="shared" si="12"/>
        <v>26516.512499999997</v>
      </c>
      <c r="AB69" s="541">
        <f t="shared" si="12"/>
        <v>26999.362499999996</v>
      </c>
      <c r="AC69" s="541">
        <f t="shared" si="12"/>
        <v>27441.975000000002</v>
      </c>
      <c r="AD69" s="541">
        <f t="shared" si="12"/>
        <v>27884.587500000001</v>
      </c>
      <c r="AE69" s="541">
        <f t="shared" si="12"/>
        <v>28327.19999999999</v>
      </c>
      <c r="AF69" s="541">
        <f t="shared" si="12"/>
        <v>28769.8125</v>
      </c>
      <c r="AG69" s="541">
        <f t="shared" si="12"/>
        <v>29333.137500000004</v>
      </c>
    </row>
    <row r="70" spans="1:253" s="536" customFormat="1" ht="12.75" x14ac:dyDescent="0.2">
      <c r="A70" s="539" t="s">
        <v>175</v>
      </c>
      <c r="B70" s="538">
        <f>'Datu ievade'!B389*'Datu ievade'!E278</f>
        <v>7708.7999999999993</v>
      </c>
      <c r="C70" s="538">
        <f>'Datu ievade'!C389*'Datu ievade'!F278</f>
        <v>8736.6400000000012</v>
      </c>
      <c r="D70" s="538">
        <f>'Datu ievade'!D389*'Datu ievade'!G278</f>
        <v>9669.5800000000017</v>
      </c>
      <c r="E70" s="538">
        <f>'Datu ievade'!E389*'Datu ievade'!H278</f>
        <v>10768.887000000001</v>
      </c>
      <c r="F70" s="538">
        <f>'Datu ievade'!F389*'Datu ievade'!I278</f>
        <v>10987.668</v>
      </c>
      <c r="G70" s="538">
        <f>'Datu ievade'!G389*'Datu ievade'!J278</f>
        <v>11133.522000000001</v>
      </c>
      <c r="H70" s="538">
        <f>'Datu ievade'!H389*'Datu ievade'!K278</f>
        <v>11279.376000000002</v>
      </c>
      <c r="I70" s="538">
        <f>'Datu ievade'!I389*'Datu ievade'!L278</f>
        <v>11425.23</v>
      </c>
      <c r="J70" s="538">
        <f>'Datu ievade'!J389*'Datu ievade'!M278</f>
        <v>11571.084000000001</v>
      </c>
      <c r="K70" s="538">
        <f>'Datu ievade'!K389*'Datu ievade'!N278</f>
        <v>11716.938</v>
      </c>
      <c r="L70" s="538">
        <f>'Datu ievade'!L389*'Datu ievade'!O278</f>
        <v>11814.173999999999</v>
      </c>
      <c r="M70" s="538">
        <f>'Datu ievade'!M389*'Datu ievade'!P278</f>
        <v>11960.028</v>
      </c>
      <c r="N70" s="538">
        <f>'Datu ievade'!N389*'Datu ievade'!Q278</f>
        <v>12105.881999999998</v>
      </c>
      <c r="O70" s="538">
        <f>'Datu ievade'!O389*'Datu ievade'!R278</f>
        <v>12178.808999999997</v>
      </c>
      <c r="P70" s="538">
        <f>'Datu ievade'!P389*'Datu ievade'!S278</f>
        <v>12397.59</v>
      </c>
      <c r="Q70" s="538">
        <f>'Datu ievade'!Q389*'Datu ievade'!T278</f>
        <v>12616.371000000001</v>
      </c>
      <c r="R70" s="538">
        <f>'Datu ievade'!R389*'Datu ievade'!U278</f>
        <v>12810.843000000001</v>
      </c>
      <c r="S70" s="538">
        <f>'Datu ievade'!S389*'Datu ievade'!V278</f>
        <v>13029.624000000002</v>
      </c>
      <c r="T70" s="538">
        <f>'Datu ievade'!T389*'Datu ievade'!W278</f>
        <v>13053.933000000001</v>
      </c>
      <c r="U70" s="538">
        <f>'Datu ievade'!U389*'Datu ievade'!X278</f>
        <v>13199.787000000004</v>
      </c>
      <c r="V70" s="538">
        <f>'Datu ievade'!V389*'Datu ievade'!Y278</f>
        <v>13442.877</v>
      </c>
      <c r="W70" s="538">
        <f>'Datu ievade'!W389*'Datu ievade'!Z278</f>
        <v>13685.966999999999</v>
      </c>
      <c r="X70" s="538">
        <f>'Datu ievade'!X389*'Datu ievade'!AA278</f>
        <v>13929.057000000001</v>
      </c>
      <c r="Y70" s="538">
        <f>'Datu ievade'!Y389*'Datu ievade'!AB278</f>
        <v>14196.455999999998</v>
      </c>
      <c r="Z70" s="538">
        <f>'Datu ievade'!Z389*'Datu ievade'!AC278</f>
        <v>14463.854999999996</v>
      </c>
      <c r="AA70" s="538">
        <f>'Datu ievade'!AA389*'Datu ievade'!AD278</f>
        <v>14731.253999999999</v>
      </c>
      <c r="AB70" s="538">
        <f>'Datu ievade'!AB389*'Datu ievade'!AE278</f>
        <v>14998.653</v>
      </c>
      <c r="AC70" s="538">
        <f>'Datu ievade'!AC389*'Datu ievade'!AF278</f>
        <v>15241.743</v>
      </c>
      <c r="AD70" s="538">
        <f>'Datu ievade'!AD389*'Datu ievade'!AG278</f>
        <v>15509.141999999998</v>
      </c>
      <c r="AE70" s="538">
        <f>'Datu ievade'!AE389*'Datu ievade'!AH278</f>
        <v>15776.540999999997</v>
      </c>
      <c r="AF70" s="538">
        <f>'Datu ievade'!AF389*'Datu ievade'!AI278</f>
        <v>16043.94</v>
      </c>
      <c r="AG70" s="538">
        <f>'Datu ievade'!AG389*'Datu ievade'!AJ278</f>
        <v>16359.956999999999</v>
      </c>
    </row>
    <row r="71" spans="1:253" s="536" customFormat="1" ht="12.75" x14ac:dyDescent="0.2">
      <c r="A71" s="539" t="s">
        <v>176</v>
      </c>
      <c r="B71" s="538">
        <f>'Datu ievade'!E287*'Datu ievade'!B389</f>
        <v>1680</v>
      </c>
      <c r="C71" s="538">
        <f>'Datu ievade'!F287*'Datu ievade'!C389</f>
        <v>1904.0000000000002</v>
      </c>
      <c r="D71" s="538">
        <f>'Datu ievade'!G287*'Datu ievade'!D389</f>
        <v>2004.8000000000002</v>
      </c>
      <c r="E71" s="538">
        <f>'Datu ievade'!H287*'Datu ievade'!E389</f>
        <v>2480.8000000000002</v>
      </c>
      <c r="F71" s="538">
        <f>'Datu ievade'!I287*'Datu ievade'!F389</f>
        <v>2531.1999999999998</v>
      </c>
      <c r="G71" s="538">
        <f>'Datu ievade'!J287*'Datu ievade'!G389</f>
        <v>2564.8000000000002</v>
      </c>
      <c r="H71" s="538">
        <f>'Datu ievade'!K287*'Datu ievade'!H389</f>
        <v>2598.4000000000005</v>
      </c>
      <c r="I71" s="538">
        <f>'Datu ievade'!L287*'Datu ievade'!I389</f>
        <v>2632</v>
      </c>
      <c r="J71" s="538">
        <f>'Datu ievade'!M287*'Datu ievade'!J389</f>
        <v>2665.6000000000004</v>
      </c>
      <c r="K71" s="538">
        <f>'Datu ievade'!N287*'Datu ievade'!K389</f>
        <v>2699.2</v>
      </c>
      <c r="L71" s="538">
        <f>'Datu ievade'!O287*'Datu ievade'!L389</f>
        <v>2721.5999999999995</v>
      </c>
      <c r="M71" s="538">
        <f>'Datu ievade'!P287*'Datu ievade'!M389</f>
        <v>2755.2</v>
      </c>
      <c r="N71" s="538">
        <f>'Datu ievade'!Q287*'Datu ievade'!N389</f>
        <v>2788.7999999999997</v>
      </c>
      <c r="O71" s="538">
        <f>'Datu ievade'!R287*'Datu ievade'!O389</f>
        <v>2805.5999999999995</v>
      </c>
      <c r="P71" s="538">
        <f>'Datu ievade'!S287*'Datu ievade'!P389</f>
        <v>2856</v>
      </c>
      <c r="Q71" s="538">
        <f>'Datu ievade'!T287*'Datu ievade'!Q389</f>
        <v>2906.4</v>
      </c>
      <c r="R71" s="538">
        <f>'Datu ievade'!U287*'Datu ievade'!R389</f>
        <v>2951.2000000000003</v>
      </c>
      <c r="S71" s="538">
        <f>'Datu ievade'!V287*'Datu ievade'!S389</f>
        <v>3001.6000000000004</v>
      </c>
      <c r="T71" s="538">
        <f>'Datu ievade'!W287*'Datu ievade'!T389</f>
        <v>3007.2000000000003</v>
      </c>
      <c r="U71" s="538">
        <f>'Datu ievade'!X287*'Datu ievade'!U389</f>
        <v>3040.8000000000006</v>
      </c>
      <c r="V71" s="538">
        <f>'Datu ievade'!Y287*'Datu ievade'!V389</f>
        <v>3096.8</v>
      </c>
      <c r="W71" s="538">
        <f>'Datu ievade'!Z287*'Datu ievade'!W389</f>
        <v>3152.7999999999997</v>
      </c>
      <c r="X71" s="538">
        <f>'Datu ievade'!AA287*'Datu ievade'!X389</f>
        <v>3208.8</v>
      </c>
      <c r="Y71" s="538">
        <f>'Datu ievade'!AB287*'Datu ievade'!Y389</f>
        <v>3270.3999999999996</v>
      </c>
      <c r="Z71" s="538">
        <f>'Datu ievade'!AC287*'Datu ievade'!Z389</f>
        <v>3331.9999999999991</v>
      </c>
      <c r="AA71" s="538">
        <f>'Datu ievade'!AD287*'Datu ievade'!AA389</f>
        <v>3393.6</v>
      </c>
      <c r="AB71" s="538">
        <f>'Datu ievade'!AE287*'Datu ievade'!AB389</f>
        <v>3455.2</v>
      </c>
      <c r="AC71" s="538">
        <f>'Datu ievade'!AF287*'Datu ievade'!AC389</f>
        <v>3511.2</v>
      </c>
      <c r="AD71" s="538">
        <f>'Datu ievade'!AG287*'Datu ievade'!AD389</f>
        <v>3572.7999999999993</v>
      </c>
      <c r="AE71" s="538">
        <f>'Datu ievade'!AH287*'Datu ievade'!AE389</f>
        <v>3634.3999999999996</v>
      </c>
      <c r="AF71" s="538">
        <f>'Datu ievade'!AI287*'Datu ievade'!AF389</f>
        <v>3696</v>
      </c>
      <c r="AG71" s="538">
        <f>'Datu ievade'!AJ287*'Datu ievade'!AG389</f>
        <v>3768.7999999999997</v>
      </c>
    </row>
    <row r="72" spans="1:253" s="536" customFormat="1" ht="12.75" x14ac:dyDescent="0.2">
      <c r="A72" s="539" t="s">
        <v>177</v>
      </c>
      <c r="B72" s="538">
        <f>'Datu ievade'!B389*'Datu ievade'!E294</f>
        <v>3000</v>
      </c>
      <c r="C72" s="538">
        <f>'Datu ievade'!C389*'Datu ievade'!F294</f>
        <v>3400.0000000000005</v>
      </c>
      <c r="D72" s="538">
        <f>'Datu ievade'!D389*'Datu ievade'!G294</f>
        <v>3580.0000000000005</v>
      </c>
      <c r="E72" s="538">
        <f>'Datu ievade'!E389*'Datu ievade'!H294</f>
        <v>4430</v>
      </c>
      <c r="F72" s="538">
        <f>'Datu ievade'!F389*'Datu ievade'!I294</f>
        <v>4520</v>
      </c>
      <c r="G72" s="538">
        <f>'Datu ievade'!G389*'Datu ievade'!J294</f>
        <v>4580</v>
      </c>
      <c r="H72" s="538">
        <f>'Datu ievade'!H389*'Datu ievade'!K294</f>
        <v>4640.0000000000009</v>
      </c>
      <c r="I72" s="538">
        <f>'Datu ievade'!I389*'Datu ievade'!L294</f>
        <v>4700</v>
      </c>
      <c r="J72" s="538">
        <f>'Datu ievade'!J389*'Datu ievade'!M294</f>
        <v>4760</v>
      </c>
      <c r="K72" s="538">
        <f>'Datu ievade'!K389*'Datu ievade'!N294</f>
        <v>4820</v>
      </c>
      <c r="L72" s="538">
        <f>'Datu ievade'!L389*'Datu ievade'!O294</f>
        <v>4859.9999999999991</v>
      </c>
      <c r="M72" s="538">
        <f>'Datu ievade'!M389*'Datu ievade'!P294</f>
        <v>4920</v>
      </c>
      <c r="N72" s="538">
        <f>'Datu ievade'!N389*'Datu ievade'!Q294</f>
        <v>4979.9999999999991</v>
      </c>
      <c r="O72" s="538">
        <f>'Datu ievade'!O389*'Datu ievade'!R294</f>
        <v>5009.9999999999991</v>
      </c>
      <c r="P72" s="538">
        <f>'Datu ievade'!P389*'Datu ievade'!S294</f>
        <v>5100</v>
      </c>
      <c r="Q72" s="538">
        <f>'Datu ievade'!Q389*'Datu ievade'!T294</f>
        <v>5190</v>
      </c>
      <c r="R72" s="538">
        <f>'Datu ievade'!R389*'Datu ievade'!U294</f>
        <v>5270</v>
      </c>
      <c r="S72" s="538">
        <f>'Datu ievade'!S389*'Datu ievade'!V294</f>
        <v>5360</v>
      </c>
      <c r="T72" s="538">
        <f>'Datu ievade'!T389*'Datu ievade'!W294</f>
        <v>5370</v>
      </c>
      <c r="U72" s="538">
        <f>'Datu ievade'!U389*'Datu ievade'!X294</f>
        <v>5430.0000000000018</v>
      </c>
      <c r="V72" s="538">
        <f>'Datu ievade'!V389*'Datu ievade'!Y294</f>
        <v>5530.0000000000009</v>
      </c>
      <c r="W72" s="538">
        <f>'Datu ievade'!W389*'Datu ievade'!Z294</f>
        <v>5629.9999999999991</v>
      </c>
      <c r="X72" s="538">
        <f>'Datu ievade'!X389*'Datu ievade'!AA294</f>
        <v>5730.0000000000009</v>
      </c>
      <c r="Y72" s="538">
        <f>'Datu ievade'!Y389*'Datu ievade'!AB294</f>
        <v>5840</v>
      </c>
      <c r="Z72" s="538">
        <f>'Datu ievade'!Z389*'Datu ievade'!AC294</f>
        <v>5949.9999999999982</v>
      </c>
      <c r="AA72" s="538">
        <f>'Datu ievade'!AA389*'Datu ievade'!AD294</f>
        <v>6060</v>
      </c>
      <c r="AB72" s="538">
        <f>'Datu ievade'!AB389*'Datu ievade'!AE294</f>
        <v>6170</v>
      </c>
      <c r="AC72" s="538">
        <f>'Datu ievade'!AC389*'Datu ievade'!AF294</f>
        <v>6270</v>
      </c>
      <c r="AD72" s="538">
        <f>'Datu ievade'!AD389*'Datu ievade'!AG294</f>
        <v>6379.9999999999991</v>
      </c>
      <c r="AE72" s="538">
        <f>'Datu ievade'!AE389*'Datu ievade'!AH294</f>
        <v>6489.9999999999991</v>
      </c>
      <c r="AF72" s="538">
        <f>'Datu ievade'!AF389*'Datu ievade'!AI294</f>
        <v>6600</v>
      </c>
      <c r="AG72" s="538">
        <f>'Datu ievade'!AG389*'Datu ievade'!AJ294</f>
        <v>6729.9999999999991</v>
      </c>
    </row>
    <row r="73" spans="1:253" s="466" customFormat="1" ht="12.75" x14ac:dyDescent="0.2">
      <c r="A73" s="540" t="s">
        <v>178</v>
      </c>
      <c r="B73" s="542">
        <f>SUM(B70:B72)</f>
        <v>12388.8</v>
      </c>
      <c r="C73" s="542">
        <f t="shared" ref="C73:AG73" si="13">SUM(C70:C72)</f>
        <v>14040.640000000001</v>
      </c>
      <c r="D73" s="542">
        <f t="shared" si="13"/>
        <v>15254.380000000001</v>
      </c>
      <c r="E73" s="542">
        <f t="shared" si="13"/>
        <v>17679.687000000002</v>
      </c>
      <c r="F73" s="542">
        <f t="shared" si="13"/>
        <v>18038.867999999999</v>
      </c>
      <c r="G73" s="542">
        <f t="shared" si="13"/>
        <v>18278.322</v>
      </c>
      <c r="H73" s="542">
        <f t="shared" si="13"/>
        <v>18517.776000000002</v>
      </c>
      <c r="I73" s="542">
        <f t="shared" si="13"/>
        <v>18757.23</v>
      </c>
      <c r="J73" s="542">
        <f t="shared" si="13"/>
        <v>18996.684000000001</v>
      </c>
      <c r="K73" s="542">
        <f t="shared" si="13"/>
        <v>19236.137999999999</v>
      </c>
      <c r="L73" s="542">
        <f t="shared" si="13"/>
        <v>19395.773999999998</v>
      </c>
      <c r="M73" s="542">
        <f t="shared" si="13"/>
        <v>19635.227999999999</v>
      </c>
      <c r="N73" s="542">
        <f t="shared" si="13"/>
        <v>19874.681999999997</v>
      </c>
      <c r="O73" s="542">
        <f t="shared" si="13"/>
        <v>19994.408999999996</v>
      </c>
      <c r="P73" s="542">
        <f t="shared" si="13"/>
        <v>20353.59</v>
      </c>
      <c r="Q73" s="542">
        <f t="shared" si="13"/>
        <v>20712.771000000001</v>
      </c>
      <c r="R73" s="542">
        <f t="shared" si="13"/>
        <v>21032.043000000001</v>
      </c>
      <c r="S73" s="542">
        <f t="shared" si="13"/>
        <v>21391.224000000002</v>
      </c>
      <c r="T73" s="542">
        <f t="shared" si="13"/>
        <v>21431.133000000002</v>
      </c>
      <c r="U73" s="542">
        <f t="shared" si="13"/>
        <v>21670.587000000007</v>
      </c>
      <c r="V73" s="542">
        <f t="shared" si="13"/>
        <v>22069.677</v>
      </c>
      <c r="W73" s="542">
        <f t="shared" si="13"/>
        <v>22468.767</v>
      </c>
      <c r="X73" s="542">
        <f t="shared" si="13"/>
        <v>22867.857</v>
      </c>
      <c r="Y73" s="542">
        <f t="shared" si="13"/>
        <v>23306.856</v>
      </c>
      <c r="Z73" s="542">
        <f t="shared" si="13"/>
        <v>23745.854999999996</v>
      </c>
      <c r="AA73" s="542">
        <f t="shared" si="13"/>
        <v>24184.853999999999</v>
      </c>
      <c r="AB73" s="542">
        <f t="shared" si="13"/>
        <v>24623.852999999999</v>
      </c>
      <c r="AC73" s="542">
        <f t="shared" si="13"/>
        <v>25022.942999999999</v>
      </c>
      <c r="AD73" s="542">
        <f t="shared" si="13"/>
        <v>25461.941999999995</v>
      </c>
      <c r="AE73" s="542">
        <f t="shared" si="13"/>
        <v>25900.940999999999</v>
      </c>
      <c r="AF73" s="542">
        <f t="shared" si="13"/>
        <v>26339.940000000002</v>
      </c>
      <c r="AG73" s="542">
        <f t="shared" si="13"/>
        <v>26858.756999999998</v>
      </c>
      <c r="AH73" s="161"/>
    </row>
    <row r="74" spans="1:253" s="466" customFormat="1" ht="12.75" x14ac:dyDescent="0.2">
      <c r="A74" s="628" t="s">
        <v>179</v>
      </c>
      <c r="B74" s="542">
        <f>B73+B69</f>
        <v>25138.949999999997</v>
      </c>
      <c r="C74" s="542">
        <f t="shared" ref="C74:AG74" si="14">C73+C69</f>
        <v>29468.321499999998</v>
      </c>
      <c r="D74" s="542">
        <f t="shared" si="14"/>
        <v>31498.93</v>
      </c>
      <c r="E74" s="542">
        <f t="shared" si="14"/>
        <v>37637.487000000001</v>
      </c>
      <c r="F74" s="542">
        <f t="shared" si="14"/>
        <v>38358.805500000002</v>
      </c>
      <c r="G74" s="542">
        <f t="shared" si="14"/>
        <v>38678.734500000006</v>
      </c>
      <c r="H74" s="542">
        <f t="shared" si="14"/>
        <v>39038.900999999998</v>
      </c>
      <c r="I74" s="542">
        <f t="shared" si="14"/>
        <v>39519.78</v>
      </c>
      <c r="J74" s="542">
        <f t="shared" si="14"/>
        <v>40000.659</v>
      </c>
      <c r="K74" s="542">
        <f t="shared" si="14"/>
        <v>40481.538</v>
      </c>
      <c r="L74" s="542">
        <f t="shared" si="14"/>
        <v>41526.399000000005</v>
      </c>
      <c r="M74" s="542">
        <f t="shared" si="14"/>
        <v>42007.278000000006</v>
      </c>
      <c r="N74" s="542">
        <f t="shared" si="14"/>
        <v>42327.206999999995</v>
      </c>
      <c r="O74" s="542">
        <f t="shared" si="14"/>
        <v>42688.358999999982</v>
      </c>
      <c r="P74" s="542">
        <f t="shared" si="14"/>
        <v>43128.014999999999</v>
      </c>
      <c r="Q74" s="542">
        <f t="shared" si="14"/>
        <v>43809.095999999998</v>
      </c>
      <c r="R74" s="542">
        <f t="shared" si="14"/>
        <v>44490.505499999999</v>
      </c>
      <c r="S74" s="542">
        <f t="shared" si="14"/>
        <v>44889.923999999999</v>
      </c>
      <c r="T74" s="542">
        <f t="shared" si="14"/>
        <v>44929.832999999999</v>
      </c>
      <c r="U74" s="542">
        <f t="shared" si="14"/>
        <v>45571.662000000004</v>
      </c>
      <c r="V74" s="542">
        <f t="shared" si="14"/>
        <v>46373.127</v>
      </c>
      <c r="W74" s="542">
        <f t="shared" si="14"/>
        <v>47214.8295</v>
      </c>
      <c r="X74" s="542">
        <f t="shared" si="14"/>
        <v>48056.532000000007</v>
      </c>
      <c r="Y74" s="542">
        <f t="shared" si="14"/>
        <v>48938.143499999998</v>
      </c>
      <c r="Z74" s="542">
        <f t="shared" si="14"/>
        <v>49819.755000000005</v>
      </c>
      <c r="AA74" s="542">
        <f t="shared" si="14"/>
        <v>50701.366499999996</v>
      </c>
      <c r="AB74" s="542">
        <f t="shared" si="14"/>
        <v>51623.215499999991</v>
      </c>
      <c r="AC74" s="542">
        <f t="shared" si="14"/>
        <v>52464.918000000005</v>
      </c>
      <c r="AD74" s="542">
        <f t="shared" si="14"/>
        <v>53346.529499999997</v>
      </c>
      <c r="AE74" s="542">
        <f t="shared" si="14"/>
        <v>54228.140999999989</v>
      </c>
      <c r="AF74" s="542">
        <f t="shared" si="14"/>
        <v>55109.752500000002</v>
      </c>
      <c r="AG74" s="542">
        <f t="shared" si="14"/>
        <v>56191.894500000002</v>
      </c>
      <c r="AH74" s="161"/>
    </row>
    <row r="75" spans="1:253" s="466" customFormat="1" ht="12.75" x14ac:dyDescent="0.2">
      <c r="A75" s="628" t="s">
        <v>180</v>
      </c>
      <c r="B75" s="542">
        <f>B74-B65</f>
        <v>3400.1349999999948</v>
      </c>
      <c r="C75" s="542">
        <f t="shared" ref="C75:AG75" si="15">C74-C65</f>
        <v>7228.3420499999993</v>
      </c>
      <c r="D75" s="542">
        <f t="shared" si="15"/>
        <v>6837.7861000000012</v>
      </c>
      <c r="E75" s="542">
        <f t="shared" si="15"/>
        <v>8950.7904999999992</v>
      </c>
      <c r="F75" s="542">
        <f t="shared" si="15"/>
        <v>8801.0927000000011</v>
      </c>
      <c r="G75" s="542">
        <f t="shared" si="15"/>
        <v>8578.6854000000094</v>
      </c>
      <c r="H75" s="542">
        <f t="shared" si="15"/>
        <v>8330.12745</v>
      </c>
      <c r="I75" s="542">
        <f t="shared" si="15"/>
        <v>8202.2819999999992</v>
      </c>
      <c r="J75" s="542">
        <f t="shared" si="15"/>
        <v>8074.4365499999985</v>
      </c>
      <c r="K75" s="542">
        <f t="shared" si="15"/>
        <v>7946.5910999999978</v>
      </c>
      <c r="L75" s="542">
        <f t="shared" si="15"/>
        <v>8382.727650000008</v>
      </c>
      <c r="M75" s="542">
        <f t="shared" si="15"/>
        <v>8254.8822000000073</v>
      </c>
      <c r="N75" s="542">
        <f t="shared" si="15"/>
        <v>7966.0867499999949</v>
      </c>
      <c r="O75" s="542">
        <f t="shared" si="15"/>
        <v>7715.5142999999807</v>
      </c>
      <c r="P75" s="542">
        <f t="shared" si="15"/>
        <v>7341.6658499999976</v>
      </c>
      <c r="Q75" s="542">
        <f t="shared" si="15"/>
        <v>7209.2423999999955</v>
      </c>
      <c r="R75" s="542">
        <f t="shared" si="15"/>
        <v>7077.1474499999968</v>
      </c>
      <c r="S75" s="542">
        <f t="shared" si="15"/>
        <v>6663.0614999999962</v>
      </c>
      <c r="T75" s="542">
        <f t="shared" si="15"/>
        <v>5889.4660500000027</v>
      </c>
      <c r="U75" s="542">
        <f t="shared" si="15"/>
        <v>5717.7906000000003</v>
      </c>
      <c r="V75" s="542">
        <f t="shared" si="15"/>
        <v>5705.7511500000037</v>
      </c>
      <c r="W75" s="542">
        <f t="shared" si="15"/>
        <v>5733.9491999999955</v>
      </c>
      <c r="X75" s="542">
        <f t="shared" si="15"/>
        <v>5695.7591000000102</v>
      </c>
      <c r="Y75" s="542">
        <f t="shared" si="15"/>
        <v>5697.4779999999955</v>
      </c>
      <c r="Z75" s="542">
        <f t="shared" si="15"/>
        <v>5699.1969000000026</v>
      </c>
      <c r="AA75" s="542">
        <f t="shared" si="15"/>
        <v>5700.9157999999952</v>
      </c>
      <c r="AB75" s="542">
        <f t="shared" si="15"/>
        <v>5742.872199999998</v>
      </c>
      <c r="AC75" s="542">
        <f t="shared" si="15"/>
        <v>5704.6821000000054</v>
      </c>
      <c r="AD75" s="542">
        <f t="shared" si="15"/>
        <v>5706.4009999999907</v>
      </c>
      <c r="AE75" s="542">
        <f t="shared" si="15"/>
        <v>5708.1198999999906</v>
      </c>
      <c r="AF75" s="542">
        <f t="shared" si="15"/>
        <v>5706.838800000005</v>
      </c>
      <c r="AG75" s="542">
        <f t="shared" si="15"/>
        <v>5704.3081999999995</v>
      </c>
      <c r="AH75" s="161"/>
    </row>
    <row r="76" spans="1:253" s="161" customFormat="1" x14ac:dyDescent="0.2"/>
    <row r="77" spans="1:253" s="215" customFormat="1" ht="31.5" x14ac:dyDescent="0.2">
      <c r="A77" s="470" t="s">
        <v>419</v>
      </c>
      <c r="B77" s="327"/>
      <c r="C77" s="327"/>
      <c r="D77" s="327"/>
      <c r="E77" s="328"/>
      <c r="F77" s="328"/>
      <c r="G77" s="328"/>
      <c r="H77" s="328"/>
      <c r="I77" s="328"/>
      <c r="J77" s="328"/>
      <c r="K77" s="328"/>
      <c r="L77" s="328"/>
      <c r="M77" s="328"/>
      <c r="N77" s="328"/>
      <c r="O77" s="328"/>
      <c r="P77" s="328"/>
      <c r="Q77" s="328"/>
      <c r="R77" s="328"/>
      <c r="S77" s="329"/>
      <c r="T77" s="329"/>
      <c r="U77" s="329"/>
      <c r="V77" s="329"/>
      <c r="W77" s="329"/>
      <c r="X77" s="329"/>
      <c r="Y77" s="329"/>
      <c r="Z77" s="329"/>
      <c r="AA77" s="329"/>
      <c r="AB77" s="329"/>
      <c r="AC77" s="329"/>
      <c r="AD77" s="329"/>
      <c r="AE77" s="329"/>
      <c r="AF77" s="329"/>
      <c r="AG77" s="329"/>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c r="CI77" s="214"/>
      <c r="CJ77" s="214"/>
      <c r="CK77" s="214"/>
      <c r="CL77" s="214"/>
      <c r="CM77" s="214"/>
      <c r="CN77" s="214"/>
      <c r="CO77" s="214"/>
      <c r="CP77" s="214"/>
      <c r="CQ77" s="214"/>
      <c r="CR77" s="214"/>
      <c r="CS77" s="214"/>
      <c r="CT77" s="214"/>
      <c r="CU77" s="214"/>
      <c r="CV77" s="214"/>
      <c r="CW77" s="214"/>
      <c r="CX77" s="214"/>
      <c r="CY77" s="214"/>
      <c r="CZ77" s="214"/>
      <c r="DA77" s="214"/>
      <c r="DB77" s="214"/>
      <c r="DC77" s="214"/>
      <c r="DD77" s="214"/>
      <c r="DE77" s="214"/>
      <c r="DF77" s="214"/>
      <c r="DG77" s="214"/>
      <c r="DH77" s="214"/>
      <c r="DI77" s="214"/>
      <c r="DJ77" s="214"/>
      <c r="DK77" s="214"/>
      <c r="DL77" s="214"/>
      <c r="DM77" s="214"/>
      <c r="DN77" s="214"/>
      <c r="DO77" s="214"/>
      <c r="DP77" s="214"/>
      <c r="DQ77" s="214"/>
      <c r="DR77" s="214"/>
      <c r="DS77" s="214"/>
      <c r="DT77" s="214"/>
      <c r="DU77" s="214"/>
      <c r="DV77" s="214"/>
      <c r="DW77" s="214"/>
      <c r="DX77" s="214"/>
      <c r="DY77" s="214"/>
      <c r="DZ77" s="214"/>
      <c r="EA77" s="214"/>
      <c r="EB77" s="214"/>
      <c r="EC77" s="214"/>
      <c r="ED77" s="214"/>
      <c r="EE77" s="214"/>
      <c r="EF77" s="214"/>
      <c r="EG77" s="214"/>
      <c r="EH77" s="214"/>
      <c r="EI77" s="214"/>
      <c r="EJ77" s="214"/>
      <c r="EK77" s="214"/>
      <c r="EL77" s="214"/>
      <c r="EM77" s="214"/>
      <c r="EN77" s="214"/>
      <c r="EO77" s="214"/>
      <c r="EP77" s="214"/>
      <c r="EQ77" s="214"/>
      <c r="ER77" s="214"/>
      <c r="ES77" s="214"/>
      <c r="ET77" s="214"/>
      <c r="EU77" s="214"/>
      <c r="EV77" s="214"/>
      <c r="EW77" s="214"/>
      <c r="EX77" s="214"/>
      <c r="EY77" s="214"/>
      <c r="EZ77" s="214"/>
      <c r="FA77" s="214"/>
      <c r="FB77" s="214"/>
      <c r="FC77" s="214"/>
      <c r="FD77" s="214"/>
      <c r="FE77" s="214"/>
      <c r="FF77" s="214"/>
      <c r="FG77" s="214"/>
      <c r="FH77" s="214"/>
      <c r="FI77" s="214"/>
      <c r="FJ77" s="214"/>
      <c r="FK77" s="214"/>
      <c r="FL77" s="214"/>
      <c r="FM77" s="214"/>
      <c r="FN77" s="214"/>
      <c r="FO77" s="214"/>
      <c r="FP77" s="214"/>
      <c r="FQ77" s="214"/>
      <c r="FR77" s="214"/>
      <c r="FS77" s="214"/>
      <c r="FT77" s="214"/>
      <c r="FU77" s="214"/>
      <c r="FV77" s="214"/>
      <c r="FW77" s="214"/>
      <c r="FX77" s="214"/>
      <c r="FY77" s="214"/>
      <c r="FZ77" s="214"/>
      <c r="GA77" s="214"/>
      <c r="GB77" s="214"/>
      <c r="GC77" s="214"/>
      <c r="GD77" s="214"/>
      <c r="GE77" s="214"/>
      <c r="GF77" s="214"/>
      <c r="GG77" s="214"/>
      <c r="GH77" s="214"/>
      <c r="GI77" s="214"/>
      <c r="GJ77" s="214"/>
      <c r="GK77" s="214"/>
      <c r="GL77" s="214"/>
      <c r="GM77" s="214"/>
      <c r="GN77" s="214"/>
      <c r="GO77" s="214"/>
      <c r="GP77" s="214"/>
      <c r="GQ77" s="214"/>
      <c r="GR77" s="214"/>
      <c r="GS77" s="214"/>
      <c r="GT77" s="214"/>
      <c r="GU77" s="214"/>
      <c r="GV77" s="214"/>
      <c r="GW77" s="214"/>
      <c r="GX77" s="214"/>
      <c r="GY77" s="214"/>
      <c r="GZ77" s="214"/>
      <c r="HA77" s="214"/>
      <c r="HB77" s="214"/>
      <c r="HC77" s="214"/>
      <c r="HD77" s="214"/>
      <c r="HE77" s="214"/>
      <c r="HF77" s="214"/>
      <c r="HG77" s="214"/>
      <c r="HH77" s="214"/>
      <c r="HI77" s="214"/>
      <c r="HJ77" s="214"/>
      <c r="HK77" s="214"/>
      <c r="HL77" s="214"/>
      <c r="HM77" s="214"/>
      <c r="HN77" s="214"/>
      <c r="HO77" s="214"/>
      <c r="HP77" s="214"/>
      <c r="HQ77" s="214"/>
      <c r="HR77" s="214"/>
      <c r="HS77" s="214"/>
      <c r="HT77" s="214"/>
      <c r="HU77" s="214"/>
      <c r="HV77" s="214"/>
      <c r="HW77" s="214"/>
      <c r="HX77" s="214"/>
      <c r="HY77" s="214"/>
      <c r="HZ77" s="214"/>
      <c r="IA77" s="214"/>
      <c r="IB77" s="214"/>
      <c r="IC77" s="214"/>
      <c r="ID77" s="214"/>
      <c r="IE77" s="214"/>
      <c r="IF77" s="214"/>
      <c r="IG77" s="214"/>
      <c r="IH77" s="214"/>
      <c r="II77" s="214"/>
      <c r="IJ77" s="214"/>
      <c r="IK77" s="214"/>
      <c r="IL77" s="214"/>
      <c r="IM77" s="214"/>
      <c r="IN77" s="214"/>
      <c r="IO77" s="214"/>
      <c r="IP77" s="214"/>
      <c r="IQ77" s="214"/>
      <c r="IR77" s="214"/>
      <c r="IS77" s="214"/>
    </row>
    <row r="78" spans="1:253" s="215" customFormat="1" ht="12.75" x14ac:dyDescent="0.2">
      <c r="A78" s="341"/>
      <c r="B78" s="342"/>
      <c r="C78" s="342"/>
      <c r="D78" s="342"/>
      <c r="E78" s="343"/>
      <c r="F78" s="343"/>
      <c r="G78" s="343"/>
      <c r="H78" s="343"/>
      <c r="I78" s="343"/>
      <c r="J78" s="343"/>
      <c r="K78" s="343" t="s">
        <v>25</v>
      </c>
      <c r="L78" s="343"/>
      <c r="M78" s="343"/>
      <c r="N78" s="343"/>
      <c r="O78" s="343"/>
      <c r="P78" s="343"/>
      <c r="Q78" s="343"/>
      <c r="R78" s="343"/>
      <c r="S78" s="342"/>
      <c r="T78" s="342"/>
      <c r="U78" s="299"/>
      <c r="V78" s="299"/>
      <c r="W78" s="299"/>
      <c r="X78" s="299"/>
      <c r="Y78" s="299"/>
      <c r="Z78" s="299"/>
      <c r="AA78" s="299"/>
      <c r="AB78" s="299"/>
      <c r="AC78" s="299"/>
      <c r="AD78" s="299"/>
      <c r="AE78" s="299"/>
      <c r="AF78" s="299"/>
      <c r="AG78" s="299"/>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c r="CI78" s="214"/>
      <c r="CJ78" s="214"/>
      <c r="CK78" s="214"/>
      <c r="CL78" s="214"/>
      <c r="CM78" s="214"/>
      <c r="CN78" s="214"/>
      <c r="CO78" s="214"/>
      <c r="CP78" s="214"/>
      <c r="CQ78" s="214"/>
      <c r="CR78" s="214"/>
      <c r="CS78" s="214"/>
      <c r="CT78" s="214"/>
      <c r="CU78" s="214"/>
      <c r="CV78" s="214"/>
      <c r="CW78" s="214"/>
      <c r="CX78" s="214"/>
      <c r="CY78" s="214"/>
      <c r="CZ78" s="214"/>
      <c r="DA78" s="214"/>
      <c r="DB78" s="214"/>
      <c r="DC78" s="214"/>
      <c r="DD78" s="214"/>
      <c r="DE78" s="214"/>
      <c r="DF78" s="214"/>
      <c r="DG78" s="214"/>
      <c r="DH78" s="214"/>
      <c r="DI78" s="214"/>
      <c r="DJ78" s="214"/>
      <c r="DK78" s="214"/>
      <c r="DL78" s="214"/>
      <c r="DM78" s="214"/>
      <c r="DN78" s="214"/>
      <c r="DO78" s="214"/>
      <c r="DP78" s="214"/>
      <c r="DQ78" s="214"/>
      <c r="DR78" s="214"/>
      <c r="DS78" s="214"/>
      <c r="DT78" s="214"/>
      <c r="DU78" s="214"/>
      <c r="DV78" s="214"/>
      <c r="DW78" s="214"/>
      <c r="DX78" s="214"/>
      <c r="DY78" s="214"/>
      <c r="DZ78" s="214"/>
      <c r="EA78" s="214"/>
      <c r="EB78" s="214"/>
      <c r="EC78" s="214"/>
      <c r="ED78" s="214"/>
      <c r="EE78" s="214"/>
      <c r="EF78" s="214"/>
      <c r="EG78" s="214"/>
      <c r="EH78" s="214"/>
      <c r="EI78" s="214"/>
      <c r="EJ78" s="214"/>
      <c r="EK78" s="214"/>
      <c r="EL78" s="214"/>
      <c r="EM78" s="214"/>
      <c r="EN78" s="214"/>
      <c r="EO78" s="214"/>
      <c r="EP78" s="214"/>
      <c r="EQ78" s="214"/>
      <c r="ER78" s="214"/>
      <c r="ES78" s="214"/>
      <c r="ET78" s="214"/>
      <c r="EU78" s="214"/>
      <c r="EV78" s="214"/>
      <c r="EW78" s="214"/>
      <c r="EX78" s="214"/>
      <c r="EY78" s="214"/>
      <c r="EZ78" s="214"/>
      <c r="FA78" s="214"/>
      <c r="FB78" s="214"/>
      <c r="FC78" s="214"/>
      <c r="FD78" s="214"/>
      <c r="FE78" s="214"/>
      <c r="FF78" s="214"/>
      <c r="FG78" s="214"/>
      <c r="FH78" s="214"/>
      <c r="FI78" s="214"/>
      <c r="FJ78" s="214"/>
      <c r="FK78" s="214"/>
      <c r="FL78" s="214"/>
      <c r="FM78" s="214"/>
      <c r="FN78" s="214"/>
      <c r="FO78" s="214"/>
      <c r="FP78" s="214"/>
      <c r="FQ78" s="214"/>
      <c r="FR78" s="214"/>
      <c r="FS78" s="214"/>
      <c r="FT78" s="214"/>
      <c r="FU78" s="214"/>
      <c r="FV78" s="214"/>
      <c r="FW78" s="214"/>
      <c r="FX78" s="214"/>
      <c r="FY78" s="214"/>
      <c r="FZ78" s="214"/>
      <c r="GA78" s="214"/>
      <c r="GB78" s="214"/>
      <c r="GC78" s="214"/>
      <c r="GD78" s="214"/>
      <c r="GE78" s="214"/>
      <c r="GF78" s="214"/>
      <c r="GG78" s="214"/>
      <c r="GH78" s="214"/>
      <c r="GI78" s="214"/>
      <c r="GJ78" s="214"/>
      <c r="GK78" s="214"/>
      <c r="GL78" s="214"/>
      <c r="GM78" s="214"/>
      <c r="GN78" s="214"/>
      <c r="GO78" s="214"/>
      <c r="GP78" s="214"/>
      <c r="GQ78" s="214"/>
      <c r="GR78" s="214"/>
      <c r="GS78" s="214"/>
      <c r="GT78" s="214"/>
      <c r="GU78" s="214"/>
      <c r="GV78" s="214"/>
      <c r="GW78" s="214"/>
      <c r="GX78" s="214"/>
      <c r="GY78" s="214"/>
      <c r="GZ78" s="214"/>
      <c r="HA78" s="214"/>
      <c r="HB78" s="214"/>
      <c r="HC78" s="214"/>
      <c r="HD78" s="214"/>
      <c r="HE78" s="214"/>
      <c r="HF78" s="214"/>
      <c r="HG78" s="214"/>
      <c r="HH78" s="214"/>
      <c r="HI78" s="214"/>
      <c r="HJ78" s="214"/>
      <c r="HK78" s="214"/>
      <c r="HL78" s="214"/>
      <c r="HM78" s="214"/>
      <c r="HN78" s="214"/>
      <c r="HO78" s="214"/>
      <c r="HP78" s="214"/>
      <c r="HQ78" s="214"/>
      <c r="HR78" s="214"/>
      <c r="HS78" s="214"/>
      <c r="HT78" s="214"/>
      <c r="HU78" s="214"/>
      <c r="HV78" s="214"/>
      <c r="HW78" s="214"/>
      <c r="HX78" s="214"/>
      <c r="HY78" s="214"/>
      <c r="HZ78" s="214"/>
      <c r="IA78" s="214"/>
      <c r="IB78" s="214"/>
      <c r="IC78" s="214"/>
      <c r="ID78" s="214"/>
      <c r="IE78" s="214"/>
      <c r="IF78" s="214"/>
      <c r="IG78" s="214"/>
      <c r="IH78" s="214"/>
      <c r="II78" s="214"/>
      <c r="IJ78" s="214"/>
      <c r="IK78" s="214"/>
      <c r="IL78" s="214"/>
      <c r="IM78" s="214"/>
      <c r="IN78" s="214"/>
      <c r="IO78" s="214"/>
      <c r="IP78" s="214"/>
      <c r="IQ78" s="214"/>
      <c r="IR78" s="214"/>
      <c r="IS78" s="214"/>
    </row>
    <row r="79" spans="1:253" s="340" customFormat="1" ht="12.75" x14ac:dyDescent="0.2">
      <c r="A79" s="344"/>
      <c r="B79" s="333">
        <f>'Saimnieciskas pamatdarbibas NP'!B5</f>
        <v>2012</v>
      </c>
      <c r="C79" s="333">
        <f t="shared" ref="C79:AG79" si="16">B79+1</f>
        <v>2013</v>
      </c>
      <c r="D79" s="333">
        <f t="shared" si="16"/>
        <v>2014</v>
      </c>
      <c r="E79" s="333">
        <f t="shared" si="16"/>
        <v>2015</v>
      </c>
      <c r="F79" s="333">
        <f t="shared" si="16"/>
        <v>2016</v>
      </c>
      <c r="G79" s="333">
        <f t="shared" si="16"/>
        <v>2017</v>
      </c>
      <c r="H79" s="333">
        <f t="shared" si="16"/>
        <v>2018</v>
      </c>
      <c r="I79" s="333">
        <f t="shared" si="16"/>
        <v>2019</v>
      </c>
      <c r="J79" s="333">
        <f t="shared" si="16"/>
        <v>2020</v>
      </c>
      <c r="K79" s="333">
        <f t="shared" si="16"/>
        <v>2021</v>
      </c>
      <c r="L79" s="333">
        <f t="shared" si="16"/>
        <v>2022</v>
      </c>
      <c r="M79" s="333">
        <f t="shared" si="16"/>
        <v>2023</v>
      </c>
      <c r="N79" s="333">
        <f t="shared" si="16"/>
        <v>2024</v>
      </c>
      <c r="O79" s="333">
        <f t="shared" si="16"/>
        <v>2025</v>
      </c>
      <c r="P79" s="333">
        <f t="shared" si="16"/>
        <v>2026</v>
      </c>
      <c r="Q79" s="333">
        <f t="shared" si="16"/>
        <v>2027</v>
      </c>
      <c r="R79" s="333">
        <f t="shared" si="16"/>
        <v>2028</v>
      </c>
      <c r="S79" s="333">
        <f t="shared" si="16"/>
        <v>2029</v>
      </c>
      <c r="T79" s="333">
        <f t="shared" si="16"/>
        <v>2030</v>
      </c>
      <c r="U79" s="333">
        <f t="shared" si="16"/>
        <v>2031</v>
      </c>
      <c r="V79" s="333">
        <f t="shared" si="16"/>
        <v>2032</v>
      </c>
      <c r="W79" s="333">
        <f t="shared" si="16"/>
        <v>2033</v>
      </c>
      <c r="X79" s="333">
        <f t="shared" si="16"/>
        <v>2034</v>
      </c>
      <c r="Y79" s="333">
        <f t="shared" si="16"/>
        <v>2035</v>
      </c>
      <c r="Z79" s="333">
        <f t="shared" si="16"/>
        <v>2036</v>
      </c>
      <c r="AA79" s="333">
        <f t="shared" si="16"/>
        <v>2037</v>
      </c>
      <c r="AB79" s="333">
        <f t="shared" si="16"/>
        <v>2038</v>
      </c>
      <c r="AC79" s="333">
        <f t="shared" si="16"/>
        <v>2039</v>
      </c>
      <c r="AD79" s="333">
        <f t="shared" si="16"/>
        <v>2040</v>
      </c>
      <c r="AE79" s="333">
        <f t="shared" si="16"/>
        <v>2041</v>
      </c>
      <c r="AF79" s="333">
        <f t="shared" si="16"/>
        <v>2042</v>
      </c>
      <c r="AG79" s="333">
        <f t="shared" si="16"/>
        <v>2043</v>
      </c>
    </row>
    <row r="80" spans="1:253" s="340" customFormat="1" ht="12.75" x14ac:dyDescent="0.2">
      <c r="A80" s="345" t="s">
        <v>148</v>
      </c>
      <c r="B80" s="346"/>
      <c r="C80" s="346"/>
      <c r="D80" s="346"/>
      <c r="E80" s="346"/>
      <c r="F80" s="346"/>
      <c r="G80" s="346"/>
      <c r="H80" s="346"/>
      <c r="I80" s="346"/>
      <c r="J80" s="346"/>
      <c r="K80" s="346"/>
      <c r="L80" s="346"/>
      <c r="M80" s="346"/>
      <c r="N80" s="346"/>
      <c r="O80" s="346"/>
      <c r="P80" s="346"/>
      <c r="Q80" s="346"/>
      <c r="R80" s="346"/>
      <c r="S80" s="346"/>
      <c r="T80" s="346"/>
      <c r="U80" s="339"/>
      <c r="V80" s="339"/>
      <c r="W80" s="339"/>
      <c r="X80" s="339"/>
      <c r="Y80" s="339"/>
      <c r="Z80" s="334"/>
      <c r="AA80" s="334"/>
      <c r="AB80" s="334"/>
      <c r="AC80" s="334"/>
      <c r="AD80" s="334"/>
      <c r="AE80" s="334"/>
      <c r="AF80" s="334"/>
      <c r="AG80" s="334"/>
    </row>
    <row r="81" spans="1:33" s="340" customFormat="1" ht="12.75" x14ac:dyDescent="0.2">
      <c r="A81" s="347" t="s">
        <v>149</v>
      </c>
      <c r="B81" s="348">
        <f t="shared" ref="B81:B100" si="17">B44-B7</f>
        <v>0</v>
      </c>
      <c r="C81" s="348">
        <f t="shared" ref="C81:AG89" si="18">C44-C7</f>
        <v>0</v>
      </c>
      <c r="D81" s="348">
        <f t="shared" si="18"/>
        <v>280</v>
      </c>
      <c r="E81" s="348">
        <f t="shared" si="18"/>
        <v>300</v>
      </c>
      <c r="F81" s="348">
        <f t="shared" si="18"/>
        <v>329.99999999999955</v>
      </c>
      <c r="G81" s="348">
        <f t="shared" si="18"/>
        <v>336.00000000000045</v>
      </c>
      <c r="H81" s="348">
        <f t="shared" si="18"/>
        <v>341.99999999999955</v>
      </c>
      <c r="I81" s="348">
        <f t="shared" si="18"/>
        <v>348.00000000000045</v>
      </c>
      <c r="J81" s="348">
        <f t="shared" si="18"/>
        <v>354.00000000000045</v>
      </c>
      <c r="K81" s="348">
        <f t="shared" si="18"/>
        <v>360</v>
      </c>
      <c r="L81" s="348">
        <f t="shared" si="18"/>
        <v>366</v>
      </c>
      <c r="M81" s="348">
        <f t="shared" si="18"/>
        <v>372</v>
      </c>
      <c r="N81" s="348">
        <f t="shared" si="18"/>
        <v>378</v>
      </c>
      <c r="O81" s="348">
        <f t="shared" si="18"/>
        <v>387</v>
      </c>
      <c r="P81" s="348">
        <f t="shared" si="18"/>
        <v>396</v>
      </c>
      <c r="Q81" s="348">
        <f t="shared" si="18"/>
        <v>405</v>
      </c>
      <c r="R81" s="348">
        <f t="shared" si="18"/>
        <v>414</v>
      </c>
      <c r="S81" s="348">
        <f t="shared" si="18"/>
        <v>423</v>
      </c>
      <c r="T81" s="348">
        <f t="shared" si="18"/>
        <v>432</v>
      </c>
      <c r="U81" s="348">
        <f t="shared" si="18"/>
        <v>441</v>
      </c>
      <c r="V81" s="348">
        <f t="shared" si="18"/>
        <v>450</v>
      </c>
      <c r="W81" s="348">
        <f t="shared" si="18"/>
        <v>459</v>
      </c>
      <c r="X81" s="348">
        <f t="shared" si="18"/>
        <v>468</v>
      </c>
      <c r="Y81" s="348">
        <f t="shared" si="18"/>
        <v>477</v>
      </c>
      <c r="Z81" s="348">
        <f t="shared" si="18"/>
        <v>486</v>
      </c>
      <c r="AA81" s="348">
        <f t="shared" si="18"/>
        <v>495</v>
      </c>
      <c r="AB81" s="348">
        <f t="shared" si="18"/>
        <v>504</v>
      </c>
      <c r="AC81" s="348">
        <f t="shared" si="18"/>
        <v>513</v>
      </c>
      <c r="AD81" s="348">
        <f t="shared" si="18"/>
        <v>522</v>
      </c>
      <c r="AE81" s="348">
        <f t="shared" si="18"/>
        <v>531</v>
      </c>
      <c r="AF81" s="348">
        <f t="shared" si="18"/>
        <v>543</v>
      </c>
      <c r="AG81" s="348">
        <f t="shared" si="18"/>
        <v>555</v>
      </c>
    </row>
    <row r="82" spans="1:33" s="340" customFormat="1" ht="12.75" x14ac:dyDescent="0.2">
      <c r="A82" s="349" t="s">
        <v>150</v>
      </c>
      <c r="B82" s="348">
        <f t="shared" si="17"/>
        <v>0</v>
      </c>
      <c r="C82" s="348">
        <f t="shared" ref="C82:Q82" si="19">C45-C8</f>
        <v>0</v>
      </c>
      <c r="D82" s="348">
        <f t="shared" si="19"/>
        <v>100</v>
      </c>
      <c r="E82" s="348">
        <f t="shared" si="19"/>
        <v>2500</v>
      </c>
      <c r="F82" s="348">
        <f t="shared" si="19"/>
        <v>2700</v>
      </c>
      <c r="G82" s="348">
        <f t="shared" si="19"/>
        <v>2749.9999999999995</v>
      </c>
      <c r="H82" s="348">
        <f t="shared" si="19"/>
        <v>2800.0000000000005</v>
      </c>
      <c r="I82" s="348">
        <f t="shared" si="19"/>
        <v>2849.9999999999995</v>
      </c>
      <c r="J82" s="348">
        <f t="shared" si="19"/>
        <v>2900</v>
      </c>
      <c r="K82" s="348">
        <f t="shared" si="19"/>
        <v>2950</v>
      </c>
      <c r="L82" s="348">
        <f t="shared" si="19"/>
        <v>3000</v>
      </c>
      <c r="M82" s="348">
        <f t="shared" si="19"/>
        <v>3050</v>
      </c>
      <c r="N82" s="348">
        <f t="shared" si="19"/>
        <v>3100</v>
      </c>
      <c r="O82" s="348">
        <f t="shared" si="19"/>
        <v>3150</v>
      </c>
      <c r="P82" s="348">
        <f t="shared" si="19"/>
        <v>3225</v>
      </c>
      <c r="Q82" s="348">
        <f t="shared" si="19"/>
        <v>3300</v>
      </c>
      <c r="R82" s="348">
        <f t="shared" si="18"/>
        <v>3374.9999999999995</v>
      </c>
      <c r="S82" s="348">
        <f t="shared" si="18"/>
        <v>3449.9999999999995</v>
      </c>
      <c r="T82" s="348">
        <f t="shared" si="18"/>
        <v>3525</v>
      </c>
      <c r="U82" s="348">
        <f t="shared" si="18"/>
        <v>3600</v>
      </c>
      <c r="V82" s="348">
        <f t="shared" si="18"/>
        <v>3675</v>
      </c>
      <c r="W82" s="348">
        <f t="shared" si="18"/>
        <v>3750</v>
      </c>
      <c r="X82" s="348">
        <f t="shared" si="18"/>
        <v>3825</v>
      </c>
      <c r="Y82" s="348">
        <f t="shared" si="18"/>
        <v>3900</v>
      </c>
      <c r="Z82" s="348">
        <f t="shared" si="18"/>
        <v>3975</v>
      </c>
      <c r="AA82" s="348">
        <f t="shared" si="18"/>
        <v>4050</v>
      </c>
      <c r="AB82" s="348">
        <f t="shared" si="18"/>
        <v>4125</v>
      </c>
      <c r="AC82" s="348">
        <f t="shared" si="18"/>
        <v>4200</v>
      </c>
      <c r="AD82" s="348">
        <f t="shared" si="18"/>
        <v>4275</v>
      </c>
      <c r="AE82" s="348">
        <f t="shared" si="18"/>
        <v>4350</v>
      </c>
      <c r="AF82" s="348">
        <f t="shared" si="18"/>
        <v>4425</v>
      </c>
      <c r="AG82" s="348">
        <f t="shared" si="18"/>
        <v>4525</v>
      </c>
    </row>
    <row r="83" spans="1:33" s="340" customFormat="1" ht="12.75" x14ac:dyDescent="0.2">
      <c r="A83" s="349" t="s">
        <v>151</v>
      </c>
      <c r="B83" s="348">
        <f t="shared" si="17"/>
        <v>0</v>
      </c>
      <c r="C83" s="348">
        <f t="shared" si="18"/>
        <v>0</v>
      </c>
      <c r="D83" s="348">
        <f t="shared" si="18"/>
        <v>-30</v>
      </c>
      <c r="E83" s="348">
        <f t="shared" si="18"/>
        <v>-72</v>
      </c>
      <c r="F83" s="348">
        <f t="shared" si="18"/>
        <v>-77.759999999999991</v>
      </c>
      <c r="G83" s="348">
        <f t="shared" si="18"/>
        <v>-79.200000000000045</v>
      </c>
      <c r="H83" s="348">
        <f t="shared" si="18"/>
        <v>-80.639999999999986</v>
      </c>
      <c r="I83" s="348">
        <f t="shared" si="18"/>
        <v>-82.080000000000041</v>
      </c>
      <c r="J83" s="348">
        <f t="shared" si="18"/>
        <v>-83.519999999999982</v>
      </c>
      <c r="K83" s="348">
        <f t="shared" si="18"/>
        <v>-84.960000000000036</v>
      </c>
      <c r="L83" s="348">
        <f t="shared" si="18"/>
        <v>-86.399999999999977</v>
      </c>
      <c r="M83" s="348">
        <f t="shared" si="18"/>
        <v>-87.840000000000032</v>
      </c>
      <c r="N83" s="348">
        <f t="shared" si="18"/>
        <v>-89.279999999999973</v>
      </c>
      <c r="O83" s="348">
        <f t="shared" si="18"/>
        <v>-90.720000000000027</v>
      </c>
      <c r="P83" s="348">
        <f t="shared" si="18"/>
        <v>-92.88</v>
      </c>
      <c r="Q83" s="348">
        <f t="shared" si="18"/>
        <v>-95.039999999999964</v>
      </c>
      <c r="R83" s="348">
        <f t="shared" si="18"/>
        <v>-97.200000000000045</v>
      </c>
      <c r="S83" s="348">
        <f t="shared" si="18"/>
        <v>-99.3599999999999</v>
      </c>
      <c r="T83" s="348">
        <f t="shared" si="18"/>
        <v>-101.51999999999998</v>
      </c>
      <c r="U83" s="348">
        <f t="shared" si="18"/>
        <v>-103.68000000000006</v>
      </c>
      <c r="V83" s="348">
        <f t="shared" si="18"/>
        <v>-105.83999999999992</v>
      </c>
      <c r="W83" s="348">
        <f t="shared" si="18"/>
        <v>-108</v>
      </c>
      <c r="X83" s="348">
        <f t="shared" si="18"/>
        <v>-110.16000000000008</v>
      </c>
      <c r="Y83" s="348">
        <f t="shared" si="18"/>
        <v>-112.31999999999994</v>
      </c>
      <c r="Z83" s="348">
        <f t="shared" si="18"/>
        <v>-114.48000000000002</v>
      </c>
      <c r="AA83" s="348">
        <f t="shared" si="18"/>
        <v>-116.6400000000001</v>
      </c>
      <c r="AB83" s="348">
        <f t="shared" si="18"/>
        <v>-118.79999999999995</v>
      </c>
      <c r="AC83" s="348">
        <f t="shared" si="18"/>
        <v>-120.96000000000004</v>
      </c>
      <c r="AD83" s="348">
        <f t="shared" si="18"/>
        <v>-123.11999999999989</v>
      </c>
      <c r="AE83" s="348">
        <f t="shared" si="18"/>
        <v>-125.27999999999997</v>
      </c>
      <c r="AF83" s="348">
        <f t="shared" si="18"/>
        <v>-127.44000000000005</v>
      </c>
      <c r="AG83" s="348">
        <f t="shared" si="18"/>
        <v>-130.31999999999994</v>
      </c>
    </row>
    <row r="84" spans="1:33" s="340" customFormat="1" ht="12.75" x14ac:dyDescent="0.2">
      <c r="A84" s="349" t="s">
        <v>152</v>
      </c>
      <c r="B84" s="348">
        <f t="shared" si="17"/>
        <v>0</v>
      </c>
      <c r="C84" s="348">
        <f t="shared" si="18"/>
        <v>0</v>
      </c>
      <c r="D84" s="348">
        <f t="shared" si="18"/>
        <v>0</v>
      </c>
      <c r="E84" s="348">
        <f t="shared" si="18"/>
        <v>-200</v>
      </c>
      <c r="F84" s="348">
        <f t="shared" si="18"/>
        <v>-216</v>
      </c>
      <c r="G84" s="348">
        <f t="shared" si="18"/>
        <v>-220</v>
      </c>
      <c r="H84" s="348">
        <f t="shared" si="18"/>
        <v>-224</v>
      </c>
      <c r="I84" s="348">
        <f t="shared" si="18"/>
        <v>-228</v>
      </c>
      <c r="J84" s="348">
        <f t="shared" si="18"/>
        <v>-232</v>
      </c>
      <c r="K84" s="348">
        <f t="shared" si="18"/>
        <v>-236</v>
      </c>
      <c r="L84" s="348">
        <f t="shared" si="18"/>
        <v>-240</v>
      </c>
      <c r="M84" s="348">
        <f t="shared" si="18"/>
        <v>-244</v>
      </c>
      <c r="N84" s="348">
        <f t="shared" si="18"/>
        <v>-248</v>
      </c>
      <c r="O84" s="348">
        <f t="shared" si="18"/>
        <v>-252</v>
      </c>
      <c r="P84" s="348">
        <f t="shared" si="18"/>
        <v>-258</v>
      </c>
      <c r="Q84" s="348">
        <f t="shared" si="18"/>
        <v>-264</v>
      </c>
      <c r="R84" s="348">
        <f t="shared" si="18"/>
        <v>-270</v>
      </c>
      <c r="S84" s="348">
        <f t="shared" si="18"/>
        <v>-276</v>
      </c>
      <c r="T84" s="348">
        <f t="shared" si="18"/>
        <v>-282</v>
      </c>
      <c r="U84" s="348">
        <f t="shared" si="18"/>
        <v>-288</v>
      </c>
      <c r="V84" s="348">
        <f t="shared" si="18"/>
        <v>-294</v>
      </c>
      <c r="W84" s="348">
        <f t="shared" si="18"/>
        <v>-300</v>
      </c>
      <c r="X84" s="348">
        <f t="shared" si="18"/>
        <v>-306</v>
      </c>
      <c r="Y84" s="348">
        <f t="shared" si="18"/>
        <v>-312</v>
      </c>
      <c r="Z84" s="348">
        <f t="shared" si="18"/>
        <v>-318</v>
      </c>
      <c r="AA84" s="348">
        <f t="shared" si="18"/>
        <v>-324</v>
      </c>
      <c r="AB84" s="348">
        <f t="shared" si="18"/>
        <v>-330</v>
      </c>
      <c r="AC84" s="348">
        <f t="shared" si="18"/>
        <v>-336</v>
      </c>
      <c r="AD84" s="348">
        <f t="shared" si="18"/>
        <v>-342</v>
      </c>
      <c r="AE84" s="348">
        <f t="shared" si="18"/>
        <v>-348</v>
      </c>
      <c r="AF84" s="348">
        <f t="shared" si="18"/>
        <v>-354</v>
      </c>
      <c r="AG84" s="348">
        <f t="shared" si="18"/>
        <v>-362</v>
      </c>
    </row>
    <row r="85" spans="1:33" s="340" customFormat="1" ht="12.75" x14ac:dyDescent="0.2">
      <c r="A85" s="349" t="s">
        <v>153</v>
      </c>
      <c r="B85" s="348">
        <f t="shared" si="17"/>
        <v>0</v>
      </c>
      <c r="C85" s="348">
        <f t="shared" si="18"/>
        <v>0</v>
      </c>
      <c r="D85" s="348">
        <f t="shared" si="18"/>
        <v>0</v>
      </c>
      <c r="E85" s="348">
        <f t="shared" si="18"/>
        <v>0</v>
      </c>
      <c r="F85" s="348">
        <f t="shared" si="18"/>
        <v>0</v>
      </c>
      <c r="G85" s="348">
        <f t="shared" si="18"/>
        <v>0</v>
      </c>
      <c r="H85" s="348">
        <f t="shared" si="18"/>
        <v>0</v>
      </c>
      <c r="I85" s="348">
        <f t="shared" si="18"/>
        <v>0</v>
      </c>
      <c r="J85" s="348">
        <f t="shared" si="18"/>
        <v>0</v>
      </c>
      <c r="K85" s="348">
        <f t="shared" si="18"/>
        <v>0</v>
      </c>
      <c r="L85" s="348">
        <f t="shared" si="18"/>
        <v>0</v>
      </c>
      <c r="M85" s="348">
        <f t="shared" si="18"/>
        <v>0</v>
      </c>
      <c r="N85" s="348">
        <f t="shared" si="18"/>
        <v>0</v>
      </c>
      <c r="O85" s="348">
        <f t="shared" si="18"/>
        <v>0</v>
      </c>
      <c r="P85" s="348">
        <f t="shared" si="18"/>
        <v>0</v>
      </c>
      <c r="Q85" s="348">
        <f t="shared" si="18"/>
        <v>0</v>
      </c>
      <c r="R85" s="348">
        <f t="shared" si="18"/>
        <v>0</v>
      </c>
      <c r="S85" s="348">
        <f t="shared" si="18"/>
        <v>0</v>
      </c>
      <c r="T85" s="348">
        <f t="shared" si="18"/>
        <v>0</v>
      </c>
      <c r="U85" s="348">
        <f t="shared" si="18"/>
        <v>0</v>
      </c>
      <c r="V85" s="348">
        <f t="shared" si="18"/>
        <v>0</v>
      </c>
      <c r="W85" s="348">
        <f t="shared" si="18"/>
        <v>0</v>
      </c>
      <c r="X85" s="348">
        <f t="shared" si="18"/>
        <v>0</v>
      </c>
      <c r="Y85" s="348">
        <f t="shared" si="18"/>
        <v>0</v>
      </c>
      <c r="Z85" s="348">
        <f t="shared" si="18"/>
        <v>0</v>
      </c>
      <c r="AA85" s="348">
        <f t="shared" si="18"/>
        <v>0</v>
      </c>
      <c r="AB85" s="348">
        <f t="shared" si="18"/>
        <v>0</v>
      </c>
      <c r="AC85" s="348">
        <f t="shared" si="18"/>
        <v>0</v>
      </c>
      <c r="AD85" s="348">
        <f t="shared" si="18"/>
        <v>0</v>
      </c>
      <c r="AE85" s="348">
        <f t="shared" si="18"/>
        <v>0</v>
      </c>
      <c r="AF85" s="348">
        <f t="shared" si="18"/>
        <v>0</v>
      </c>
      <c r="AG85" s="348">
        <f t="shared" si="18"/>
        <v>0</v>
      </c>
    </row>
    <row r="86" spans="1:33" s="340" customFormat="1" ht="12.75" x14ac:dyDescent="0.2">
      <c r="A86" s="350" t="s">
        <v>154</v>
      </c>
      <c r="B86" s="348">
        <f t="shared" si="17"/>
        <v>0</v>
      </c>
      <c r="C86" s="348">
        <f t="shared" si="18"/>
        <v>0</v>
      </c>
      <c r="D86" s="348">
        <f t="shared" si="18"/>
        <v>0</v>
      </c>
      <c r="E86" s="348">
        <f t="shared" si="18"/>
        <v>0</v>
      </c>
      <c r="F86" s="348">
        <f t="shared" si="18"/>
        <v>0</v>
      </c>
      <c r="G86" s="348">
        <f t="shared" si="18"/>
        <v>0</v>
      </c>
      <c r="H86" s="348">
        <f t="shared" si="18"/>
        <v>0</v>
      </c>
      <c r="I86" s="348">
        <f t="shared" si="18"/>
        <v>0</v>
      </c>
      <c r="J86" s="348">
        <f t="shared" si="18"/>
        <v>0</v>
      </c>
      <c r="K86" s="348">
        <f t="shared" si="18"/>
        <v>0</v>
      </c>
      <c r="L86" s="348">
        <f t="shared" si="18"/>
        <v>0</v>
      </c>
      <c r="M86" s="348">
        <f t="shared" si="18"/>
        <v>0</v>
      </c>
      <c r="N86" s="348">
        <f t="shared" si="18"/>
        <v>0</v>
      </c>
      <c r="O86" s="348">
        <f t="shared" si="18"/>
        <v>0</v>
      </c>
      <c r="P86" s="348">
        <f t="shared" si="18"/>
        <v>0</v>
      </c>
      <c r="Q86" s="348">
        <f t="shared" si="18"/>
        <v>0</v>
      </c>
      <c r="R86" s="348">
        <f t="shared" si="18"/>
        <v>0</v>
      </c>
      <c r="S86" s="348">
        <f t="shared" si="18"/>
        <v>0</v>
      </c>
      <c r="T86" s="348">
        <f t="shared" si="18"/>
        <v>0</v>
      </c>
      <c r="U86" s="348">
        <f t="shared" si="18"/>
        <v>0</v>
      </c>
      <c r="V86" s="348">
        <f t="shared" si="18"/>
        <v>0</v>
      </c>
      <c r="W86" s="348">
        <f t="shared" si="18"/>
        <v>0</v>
      </c>
      <c r="X86" s="348">
        <f t="shared" si="18"/>
        <v>0</v>
      </c>
      <c r="Y86" s="348">
        <f t="shared" si="18"/>
        <v>0</v>
      </c>
      <c r="Z86" s="348">
        <f t="shared" si="18"/>
        <v>0</v>
      </c>
      <c r="AA86" s="348">
        <f t="shared" si="18"/>
        <v>0</v>
      </c>
      <c r="AB86" s="348">
        <f t="shared" si="18"/>
        <v>0</v>
      </c>
      <c r="AC86" s="348">
        <f t="shared" si="18"/>
        <v>0</v>
      </c>
      <c r="AD86" s="348">
        <f t="shared" si="18"/>
        <v>0</v>
      </c>
      <c r="AE86" s="348">
        <f t="shared" si="18"/>
        <v>0</v>
      </c>
      <c r="AF86" s="348">
        <f t="shared" si="18"/>
        <v>0</v>
      </c>
      <c r="AG86" s="348">
        <f t="shared" si="18"/>
        <v>0</v>
      </c>
    </row>
    <row r="87" spans="1:33" s="340" customFormat="1" ht="12.75" x14ac:dyDescent="0.2">
      <c r="A87" s="347" t="s">
        <v>155</v>
      </c>
      <c r="B87" s="348">
        <f t="shared" si="17"/>
        <v>0</v>
      </c>
      <c r="C87" s="348">
        <f t="shared" si="18"/>
        <v>0</v>
      </c>
      <c r="D87" s="348">
        <f t="shared" si="18"/>
        <v>100</v>
      </c>
      <c r="E87" s="348">
        <f t="shared" si="18"/>
        <v>400</v>
      </c>
      <c r="F87" s="348">
        <f t="shared" si="18"/>
        <v>431.99999999999955</v>
      </c>
      <c r="G87" s="348">
        <f t="shared" si="18"/>
        <v>440.00000000000045</v>
      </c>
      <c r="H87" s="348">
        <f t="shared" si="18"/>
        <v>448.00000000000045</v>
      </c>
      <c r="I87" s="348">
        <f t="shared" si="18"/>
        <v>455.99999999999955</v>
      </c>
      <c r="J87" s="348">
        <f t="shared" si="18"/>
        <v>463.99999999999955</v>
      </c>
      <c r="K87" s="348">
        <f t="shared" si="18"/>
        <v>472</v>
      </c>
      <c r="L87" s="348">
        <f t="shared" si="18"/>
        <v>480</v>
      </c>
      <c r="M87" s="348">
        <f t="shared" si="18"/>
        <v>488</v>
      </c>
      <c r="N87" s="348">
        <f t="shared" si="18"/>
        <v>496</v>
      </c>
      <c r="O87" s="348">
        <f t="shared" si="18"/>
        <v>504</v>
      </c>
      <c r="P87" s="348">
        <f t="shared" si="18"/>
        <v>516</v>
      </c>
      <c r="Q87" s="348">
        <f t="shared" si="18"/>
        <v>528</v>
      </c>
      <c r="R87" s="348">
        <f t="shared" si="18"/>
        <v>540</v>
      </c>
      <c r="S87" s="348">
        <f t="shared" si="18"/>
        <v>552</v>
      </c>
      <c r="T87" s="348">
        <f t="shared" si="18"/>
        <v>564</v>
      </c>
      <c r="U87" s="348">
        <f t="shared" si="18"/>
        <v>576</v>
      </c>
      <c r="V87" s="348">
        <f t="shared" si="18"/>
        <v>588</v>
      </c>
      <c r="W87" s="348">
        <f t="shared" si="18"/>
        <v>600</v>
      </c>
      <c r="X87" s="348">
        <f t="shared" si="18"/>
        <v>612</v>
      </c>
      <c r="Y87" s="348">
        <f t="shared" si="18"/>
        <v>624</v>
      </c>
      <c r="Z87" s="348">
        <f t="shared" si="18"/>
        <v>636</v>
      </c>
      <c r="AA87" s="348">
        <f t="shared" si="18"/>
        <v>648</v>
      </c>
      <c r="AB87" s="348">
        <f t="shared" si="18"/>
        <v>660</v>
      </c>
      <c r="AC87" s="348">
        <f t="shared" si="18"/>
        <v>672</v>
      </c>
      <c r="AD87" s="348">
        <f t="shared" si="18"/>
        <v>684</v>
      </c>
      <c r="AE87" s="348">
        <f t="shared" si="18"/>
        <v>696</v>
      </c>
      <c r="AF87" s="348">
        <f t="shared" si="18"/>
        <v>708</v>
      </c>
      <c r="AG87" s="348">
        <f t="shared" si="18"/>
        <v>724</v>
      </c>
    </row>
    <row r="88" spans="1:33" s="340" customFormat="1" ht="12.75" x14ac:dyDescent="0.2">
      <c r="A88" s="349" t="s">
        <v>156</v>
      </c>
      <c r="B88" s="348">
        <f t="shared" si="17"/>
        <v>0</v>
      </c>
      <c r="C88" s="348">
        <f t="shared" si="18"/>
        <v>0</v>
      </c>
      <c r="D88" s="348">
        <f t="shared" si="18"/>
        <v>1500</v>
      </c>
      <c r="E88" s="348">
        <f t="shared" si="18"/>
        <v>2500</v>
      </c>
      <c r="F88" s="348">
        <f t="shared" si="18"/>
        <v>2700</v>
      </c>
      <c r="G88" s="348">
        <f t="shared" si="18"/>
        <v>2749.9999999999995</v>
      </c>
      <c r="H88" s="348">
        <f t="shared" si="18"/>
        <v>2800.0000000000005</v>
      </c>
      <c r="I88" s="348">
        <f t="shared" si="18"/>
        <v>2849.9999999999995</v>
      </c>
      <c r="J88" s="348">
        <f t="shared" si="18"/>
        <v>2900.0000000000005</v>
      </c>
      <c r="K88" s="348">
        <f t="shared" si="18"/>
        <v>2950</v>
      </c>
      <c r="L88" s="348">
        <f t="shared" si="18"/>
        <v>3000</v>
      </c>
      <c r="M88" s="348">
        <f t="shared" si="18"/>
        <v>3050</v>
      </c>
      <c r="N88" s="348">
        <f t="shared" si="18"/>
        <v>3100</v>
      </c>
      <c r="O88" s="348">
        <f t="shared" si="18"/>
        <v>3150</v>
      </c>
      <c r="P88" s="348">
        <f t="shared" si="18"/>
        <v>3225</v>
      </c>
      <c r="Q88" s="348">
        <f t="shared" si="18"/>
        <v>3300</v>
      </c>
      <c r="R88" s="348">
        <f t="shared" si="18"/>
        <v>3374.9999999999995</v>
      </c>
      <c r="S88" s="348">
        <f t="shared" si="18"/>
        <v>3450</v>
      </c>
      <c r="T88" s="348">
        <f t="shared" si="18"/>
        <v>3525</v>
      </c>
      <c r="U88" s="348">
        <f t="shared" si="18"/>
        <v>3600</v>
      </c>
      <c r="V88" s="348">
        <f t="shared" si="18"/>
        <v>3675</v>
      </c>
      <c r="W88" s="348">
        <f t="shared" si="18"/>
        <v>3750</v>
      </c>
      <c r="X88" s="348">
        <f t="shared" si="18"/>
        <v>3825</v>
      </c>
      <c r="Y88" s="348">
        <f t="shared" si="18"/>
        <v>3900</v>
      </c>
      <c r="Z88" s="348">
        <f t="shared" si="18"/>
        <v>3975</v>
      </c>
      <c r="AA88" s="348">
        <f t="shared" si="18"/>
        <v>4050</v>
      </c>
      <c r="AB88" s="348">
        <f t="shared" si="18"/>
        <v>4125</v>
      </c>
      <c r="AC88" s="348">
        <f t="shared" si="18"/>
        <v>4200</v>
      </c>
      <c r="AD88" s="348">
        <f t="shared" si="18"/>
        <v>4275</v>
      </c>
      <c r="AE88" s="348">
        <f t="shared" si="18"/>
        <v>4350</v>
      </c>
      <c r="AF88" s="348">
        <f t="shared" si="18"/>
        <v>4425</v>
      </c>
      <c r="AG88" s="348">
        <f t="shared" si="18"/>
        <v>4525</v>
      </c>
    </row>
    <row r="89" spans="1:33" s="340" customFormat="1" ht="12.75" x14ac:dyDescent="0.2">
      <c r="A89" s="349" t="s">
        <v>157</v>
      </c>
      <c r="B89" s="348">
        <f t="shared" si="17"/>
        <v>0</v>
      </c>
      <c r="C89" s="348">
        <f t="shared" si="18"/>
        <v>0</v>
      </c>
      <c r="D89" s="348">
        <f t="shared" si="18"/>
        <v>-30</v>
      </c>
      <c r="E89" s="348">
        <f t="shared" si="18"/>
        <v>-50</v>
      </c>
      <c r="F89" s="348">
        <f t="shared" si="18"/>
        <v>-54</v>
      </c>
      <c r="G89" s="348">
        <f t="shared" si="18"/>
        <v>-55</v>
      </c>
      <c r="H89" s="348">
        <f t="shared" si="18"/>
        <v>-56</v>
      </c>
      <c r="I89" s="348">
        <f t="shared" si="18"/>
        <v>-57</v>
      </c>
      <c r="J89" s="348">
        <f t="shared" si="18"/>
        <v>-58</v>
      </c>
      <c r="K89" s="348">
        <f t="shared" si="18"/>
        <v>-59</v>
      </c>
      <c r="L89" s="348">
        <f t="shared" si="18"/>
        <v>-60</v>
      </c>
      <c r="M89" s="348">
        <f t="shared" si="18"/>
        <v>-61</v>
      </c>
      <c r="N89" s="348">
        <f t="shared" si="18"/>
        <v>-62</v>
      </c>
      <c r="O89" s="348">
        <f t="shared" si="18"/>
        <v>-63</v>
      </c>
      <c r="P89" s="348">
        <f t="shared" si="18"/>
        <v>-64.5</v>
      </c>
      <c r="Q89" s="348">
        <f t="shared" si="18"/>
        <v>-66</v>
      </c>
      <c r="R89" s="348">
        <f t="shared" si="18"/>
        <v>-67.5</v>
      </c>
      <c r="S89" s="348">
        <f t="shared" si="18"/>
        <v>-69</v>
      </c>
      <c r="T89" s="348">
        <f t="shared" si="18"/>
        <v>-70.5</v>
      </c>
      <c r="U89" s="348">
        <f t="shared" si="18"/>
        <v>-72</v>
      </c>
      <c r="V89" s="348">
        <f t="shared" si="18"/>
        <v>-73.5</v>
      </c>
      <c r="W89" s="348">
        <f t="shared" si="18"/>
        <v>-75</v>
      </c>
      <c r="X89" s="348">
        <f t="shared" si="18"/>
        <v>-76.5</v>
      </c>
      <c r="Y89" s="348">
        <f t="shared" ref="C89:AG97" si="20">Y52-Y15</f>
        <v>-78</v>
      </c>
      <c r="Z89" s="348">
        <f t="shared" si="20"/>
        <v>-79.5</v>
      </c>
      <c r="AA89" s="348">
        <f t="shared" si="20"/>
        <v>-81</v>
      </c>
      <c r="AB89" s="348">
        <f t="shared" si="20"/>
        <v>-82.5</v>
      </c>
      <c r="AC89" s="348">
        <f t="shared" si="20"/>
        <v>-84</v>
      </c>
      <c r="AD89" s="348">
        <f t="shared" si="20"/>
        <v>-85.5</v>
      </c>
      <c r="AE89" s="348">
        <f t="shared" si="20"/>
        <v>-87</v>
      </c>
      <c r="AF89" s="348">
        <f t="shared" si="20"/>
        <v>-88.5</v>
      </c>
      <c r="AG89" s="348">
        <f t="shared" si="20"/>
        <v>-90.5</v>
      </c>
    </row>
    <row r="90" spans="1:33" s="340" customFormat="1" ht="12.75" x14ac:dyDescent="0.2">
      <c r="A90" s="349" t="s">
        <v>158</v>
      </c>
      <c r="B90" s="348">
        <f t="shared" si="17"/>
        <v>0</v>
      </c>
      <c r="C90" s="348">
        <f t="shared" si="20"/>
        <v>0</v>
      </c>
      <c r="D90" s="348">
        <f t="shared" si="20"/>
        <v>0</v>
      </c>
      <c r="E90" s="348">
        <f t="shared" si="20"/>
        <v>0</v>
      </c>
      <c r="F90" s="348">
        <f t="shared" si="20"/>
        <v>0</v>
      </c>
      <c r="G90" s="348">
        <f t="shared" si="20"/>
        <v>0</v>
      </c>
      <c r="H90" s="348">
        <f t="shared" si="20"/>
        <v>0</v>
      </c>
      <c r="I90" s="348">
        <f t="shared" si="20"/>
        <v>0</v>
      </c>
      <c r="J90" s="348">
        <f t="shared" si="20"/>
        <v>0</v>
      </c>
      <c r="K90" s="348">
        <f t="shared" si="20"/>
        <v>0</v>
      </c>
      <c r="L90" s="348">
        <f t="shared" si="20"/>
        <v>0</v>
      </c>
      <c r="M90" s="348">
        <f t="shared" si="20"/>
        <v>0</v>
      </c>
      <c r="N90" s="348">
        <f t="shared" si="20"/>
        <v>0</v>
      </c>
      <c r="O90" s="348">
        <f t="shared" si="20"/>
        <v>0</v>
      </c>
      <c r="P90" s="348">
        <f t="shared" si="20"/>
        <v>0</v>
      </c>
      <c r="Q90" s="348">
        <f t="shared" si="20"/>
        <v>0</v>
      </c>
      <c r="R90" s="348">
        <f t="shared" si="20"/>
        <v>0</v>
      </c>
      <c r="S90" s="348">
        <f t="shared" si="20"/>
        <v>0</v>
      </c>
      <c r="T90" s="348">
        <f t="shared" si="20"/>
        <v>0</v>
      </c>
      <c r="U90" s="348">
        <f t="shared" si="20"/>
        <v>0</v>
      </c>
      <c r="V90" s="348">
        <f t="shared" si="20"/>
        <v>0</v>
      </c>
      <c r="W90" s="348">
        <f t="shared" si="20"/>
        <v>0</v>
      </c>
      <c r="X90" s="348">
        <f t="shared" si="20"/>
        <v>0</v>
      </c>
      <c r="Y90" s="348">
        <f t="shared" si="20"/>
        <v>0</v>
      </c>
      <c r="Z90" s="348">
        <f t="shared" si="20"/>
        <v>0</v>
      </c>
      <c r="AA90" s="348">
        <f t="shared" si="20"/>
        <v>0</v>
      </c>
      <c r="AB90" s="348">
        <f t="shared" si="20"/>
        <v>0</v>
      </c>
      <c r="AC90" s="348">
        <f t="shared" si="20"/>
        <v>0</v>
      </c>
      <c r="AD90" s="348">
        <f t="shared" si="20"/>
        <v>0</v>
      </c>
      <c r="AE90" s="348">
        <f t="shared" si="20"/>
        <v>0</v>
      </c>
      <c r="AF90" s="348">
        <f t="shared" si="20"/>
        <v>0</v>
      </c>
      <c r="AG90" s="348">
        <f t="shared" si="20"/>
        <v>0</v>
      </c>
    </row>
    <row r="91" spans="1:33" s="340" customFormat="1" ht="12.75" x14ac:dyDescent="0.2">
      <c r="A91" s="349" t="s">
        <v>159</v>
      </c>
      <c r="B91" s="348">
        <f t="shared" si="17"/>
        <v>0</v>
      </c>
      <c r="C91" s="348">
        <f t="shared" si="20"/>
        <v>0</v>
      </c>
      <c r="D91" s="348">
        <f t="shared" si="20"/>
        <v>0</v>
      </c>
      <c r="E91" s="348">
        <f t="shared" si="20"/>
        <v>0</v>
      </c>
      <c r="F91" s="348">
        <f t="shared" si="20"/>
        <v>0</v>
      </c>
      <c r="G91" s="348">
        <f t="shared" si="20"/>
        <v>0</v>
      </c>
      <c r="H91" s="348">
        <f t="shared" si="20"/>
        <v>0</v>
      </c>
      <c r="I91" s="348">
        <f t="shared" si="20"/>
        <v>0</v>
      </c>
      <c r="J91" s="348">
        <f t="shared" si="20"/>
        <v>0</v>
      </c>
      <c r="K91" s="348">
        <f t="shared" si="20"/>
        <v>0</v>
      </c>
      <c r="L91" s="348">
        <f t="shared" si="20"/>
        <v>0</v>
      </c>
      <c r="M91" s="348">
        <f t="shared" si="20"/>
        <v>0</v>
      </c>
      <c r="N91" s="348">
        <f t="shared" si="20"/>
        <v>0</v>
      </c>
      <c r="O91" s="348">
        <f t="shared" si="20"/>
        <v>0</v>
      </c>
      <c r="P91" s="348">
        <f t="shared" si="20"/>
        <v>0</v>
      </c>
      <c r="Q91" s="348">
        <f t="shared" si="20"/>
        <v>0</v>
      </c>
      <c r="R91" s="348">
        <f t="shared" si="20"/>
        <v>0</v>
      </c>
      <c r="S91" s="348">
        <f t="shared" si="20"/>
        <v>0</v>
      </c>
      <c r="T91" s="348">
        <f t="shared" si="20"/>
        <v>0</v>
      </c>
      <c r="U91" s="348">
        <f t="shared" si="20"/>
        <v>0</v>
      </c>
      <c r="V91" s="348">
        <f t="shared" si="20"/>
        <v>0</v>
      </c>
      <c r="W91" s="348">
        <f t="shared" si="20"/>
        <v>0</v>
      </c>
      <c r="X91" s="348">
        <f t="shared" si="20"/>
        <v>0</v>
      </c>
      <c r="Y91" s="348">
        <f t="shared" si="20"/>
        <v>0</v>
      </c>
      <c r="Z91" s="348">
        <f t="shared" si="20"/>
        <v>0</v>
      </c>
      <c r="AA91" s="348">
        <f t="shared" si="20"/>
        <v>0</v>
      </c>
      <c r="AB91" s="348">
        <f t="shared" si="20"/>
        <v>0</v>
      </c>
      <c r="AC91" s="348">
        <f t="shared" si="20"/>
        <v>0</v>
      </c>
      <c r="AD91" s="348">
        <f t="shared" si="20"/>
        <v>0</v>
      </c>
      <c r="AE91" s="348">
        <f t="shared" si="20"/>
        <v>0</v>
      </c>
      <c r="AF91" s="348">
        <f t="shared" si="20"/>
        <v>0</v>
      </c>
      <c r="AG91" s="348">
        <f t="shared" si="20"/>
        <v>0</v>
      </c>
    </row>
    <row r="92" spans="1:33" s="340" customFormat="1" ht="12.75" x14ac:dyDescent="0.2">
      <c r="A92" s="350" t="s">
        <v>160</v>
      </c>
      <c r="B92" s="348">
        <f t="shared" si="17"/>
        <v>0</v>
      </c>
      <c r="C92" s="348">
        <f t="shared" si="20"/>
        <v>0</v>
      </c>
      <c r="D92" s="348">
        <f t="shared" si="20"/>
        <v>1920</v>
      </c>
      <c r="E92" s="348">
        <f t="shared" si="20"/>
        <v>5378</v>
      </c>
      <c r="F92" s="348">
        <f t="shared" si="20"/>
        <v>5814.239999999998</v>
      </c>
      <c r="G92" s="348">
        <f t="shared" si="20"/>
        <v>5921.7999999999993</v>
      </c>
      <c r="H92" s="348">
        <f t="shared" si="20"/>
        <v>6029.3599999999969</v>
      </c>
      <c r="I92" s="348">
        <f t="shared" si="20"/>
        <v>6136.9199999999983</v>
      </c>
      <c r="J92" s="348">
        <f t="shared" si="20"/>
        <v>6244.48</v>
      </c>
      <c r="K92" s="348">
        <f t="shared" si="20"/>
        <v>6352.0400000000009</v>
      </c>
      <c r="L92" s="348">
        <f t="shared" si="20"/>
        <v>6459.5999999999985</v>
      </c>
      <c r="M92" s="348">
        <f t="shared" si="20"/>
        <v>6567.16</v>
      </c>
      <c r="N92" s="348">
        <f t="shared" si="20"/>
        <v>6674.7200000000012</v>
      </c>
      <c r="O92" s="348">
        <f t="shared" si="20"/>
        <v>6785.2799999999988</v>
      </c>
      <c r="P92" s="348">
        <f t="shared" si="20"/>
        <v>6946.6200000000026</v>
      </c>
      <c r="Q92" s="348">
        <f t="shared" si="20"/>
        <v>7107.9599999999991</v>
      </c>
      <c r="R92" s="348">
        <f t="shared" si="20"/>
        <v>7269.2999999999993</v>
      </c>
      <c r="S92" s="348">
        <f t="shared" si="20"/>
        <v>7430.6399999999994</v>
      </c>
      <c r="T92" s="348">
        <f t="shared" si="20"/>
        <v>7591.98</v>
      </c>
      <c r="U92" s="348">
        <f t="shared" si="20"/>
        <v>7753.32</v>
      </c>
      <c r="V92" s="348">
        <f t="shared" si="20"/>
        <v>7914.66</v>
      </c>
      <c r="W92" s="348">
        <f t="shared" si="20"/>
        <v>8076</v>
      </c>
      <c r="X92" s="348">
        <f t="shared" si="20"/>
        <v>8237.34</v>
      </c>
      <c r="Y92" s="348">
        <f t="shared" si="20"/>
        <v>8398.68</v>
      </c>
      <c r="Z92" s="348">
        <f t="shared" si="20"/>
        <v>8560.02</v>
      </c>
      <c r="AA92" s="348">
        <f t="shared" si="20"/>
        <v>8721.36</v>
      </c>
      <c r="AB92" s="348">
        <f t="shared" si="20"/>
        <v>8882.6999999999971</v>
      </c>
      <c r="AC92" s="348">
        <f t="shared" si="20"/>
        <v>9044.0400000000009</v>
      </c>
      <c r="AD92" s="348">
        <f t="shared" si="20"/>
        <v>9205.3800000000047</v>
      </c>
      <c r="AE92" s="348">
        <f t="shared" si="20"/>
        <v>9366.7200000000012</v>
      </c>
      <c r="AF92" s="348">
        <f t="shared" si="20"/>
        <v>9531.0599999999977</v>
      </c>
      <c r="AG92" s="348">
        <f t="shared" si="20"/>
        <v>9746.18</v>
      </c>
    </row>
    <row r="93" spans="1:33" s="340" customFormat="1" ht="12.75" x14ac:dyDescent="0.2">
      <c r="A93" s="351" t="s">
        <v>161</v>
      </c>
      <c r="B93" s="348">
        <f t="shared" si="17"/>
        <v>0</v>
      </c>
      <c r="C93" s="348">
        <f t="shared" si="20"/>
        <v>0</v>
      </c>
      <c r="D93" s="348">
        <f t="shared" si="20"/>
        <v>0</v>
      </c>
      <c r="E93" s="348">
        <f t="shared" si="20"/>
        <v>0</v>
      </c>
      <c r="F93" s="348">
        <f t="shared" si="20"/>
        <v>0</v>
      </c>
      <c r="G93" s="348">
        <f t="shared" si="20"/>
        <v>0</v>
      </c>
      <c r="H93" s="348">
        <f t="shared" si="20"/>
        <v>0</v>
      </c>
      <c r="I93" s="348">
        <f t="shared" si="20"/>
        <v>0</v>
      </c>
      <c r="J93" s="348">
        <f t="shared" si="20"/>
        <v>0</v>
      </c>
      <c r="K93" s="348">
        <f t="shared" si="20"/>
        <v>0</v>
      </c>
      <c r="L93" s="348">
        <f t="shared" si="20"/>
        <v>0</v>
      </c>
      <c r="M93" s="348">
        <f t="shared" si="20"/>
        <v>0</v>
      </c>
      <c r="N93" s="348">
        <f t="shared" si="20"/>
        <v>0</v>
      </c>
      <c r="O93" s="348">
        <f t="shared" si="20"/>
        <v>0</v>
      </c>
      <c r="P93" s="348">
        <f t="shared" si="20"/>
        <v>0</v>
      </c>
      <c r="Q93" s="348">
        <f t="shared" si="20"/>
        <v>0</v>
      </c>
      <c r="R93" s="348">
        <f t="shared" si="20"/>
        <v>0</v>
      </c>
      <c r="S93" s="348">
        <f t="shared" si="20"/>
        <v>0</v>
      </c>
      <c r="T93" s="348">
        <f t="shared" si="20"/>
        <v>0</v>
      </c>
      <c r="U93" s="348">
        <f t="shared" si="20"/>
        <v>0</v>
      </c>
      <c r="V93" s="348">
        <f t="shared" si="20"/>
        <v>0</v>
      </c>
      <c r="W93" s="348">
        <f t="shared" si="20"/>
        <v>0</v>
      </c>
      <c r="X93" s="348">
        <f t="shared" si="20"/>
        <v>0</v>
      </c>
      <c r="Y93" s="348">
        <f t="shared" si="20"/>
        <v>0</v>
      </c>
      <c r="Z93" s="348">
        <f t="shared" si="20"/>
        <v>0</v>
      </c>
      <c r="AA93" s="348">
        <f t="shared" si="20"/>
        <v>0</v>
      </c>
      <c r="AB93" s="348">
        <f t="shared" si="20"/>
        <v>0</v>
      </c>
      <c r="AC93" s="348">
        <f t="shared" si="20"/>
        <v>0</v>
      </c>
      <c r="AD93" s="348">
        <f t="shared" si="20"/>
        <v>0</v>
      </c>
      <c r="AE93" s="348">
        <f t="shared" si="20"/>
        <v>0</v>
      </c>
      <c r="AF93" s="348">
        <f t="shared" si="20"/>
        <v>0</v>
      </c>
      <c r="AG93" s="348">
        <f t="shared" si="20"/>
        <v>0</v>
      </c>
    </row>
    <row r="94" spans="1:33" s="340" customFormat="1" ht="12.75" x14ac:dyDescent="0.2">
      <c r="A94" s="349" t="s">
        <v>162</v>
      </c>
      <c r="B94" s="348">
        <f t="shared" si="17"/>
        <v>0</v>
      </c>
      <c r="C94" s="348">
        <f t="shared" si="20"/>
        <v>0</v>
      </c>
      <c r="D94" s="348">
        <f t="shared" si="20"/>
        <v>0</v>
      </c>
      <c r="E94" s="348">
        <f t="shared" si="20"/>
        <v>0</v>
      </c>
      <c r="F94" s="348">
        <f t="shared" si="20"/>
        <v>0</v>
      </c>
      <c r="G94" s="348">
        <f t="shared" si="20"/>
        <v>0</v>
      </c>
      <c r="H94" s="348">
        <f t="shared" si="20"/>
        <v>0</v>
      </c>
      <c r="I94" s="348">
        <f t="shared" si="20"/>
        <v>0</v>
      </c>
      <c r="J94" s="348">
        <f t="shared" si="20"/>
        <v>0</v>
      </c>
      <c r="K94" s="348">
        <f t="shared" si="20"/>
        <v>0</v>
      </c>
      <c r="L94" s="348">
        <f t="shared" si="20"/>
        <v>0</v>
      </c>
      <c r="M94" s="348">
        <f t="shared" si="20"/>
        <v>0</v>
      </c>
      <c r="N94" s="348">
        <f t="shared" si="20"/>
        <v>0</v>
      </c>
      <c r="O94" s="348">
        <f t="shared" si="20"/>
        <v>0</v>
      </c>
      <c r="P94" s="348">
        <f t="shared" si="20"/>
        <v>0</v>
      </c>
      <c r="Q94" s="348">
        <f t="shared" si="20"/>
        <v>0</v>
      </c>
      <c r="R94" s="348">
        <f t="shared" si="20"/>
        <v>0</v>
      </c>
      <c r="S94" s="348">
        <f t="shared" si="20"/>
        <v>0</v>
      </c>
      <c r="T94" s="348">
        <f t="shared" si="20"/>
        <v>0</v>
      </c>
      <c r="U94" s="348">
        <f t="shared" si="20"/>
        <v>0</v>
      </c>
      <c r="V94" s="348">
        <f t="shared" si="20"/>
        <v>0</v>
      </c>
      <c r="W94" s="348">
        <f t="shared" si="20"/>
        <v>0</v>
      </c>
      <c r="X94" s="348">
        <f t="shared" si="20"/>
        <v>0</v>
      </c>
      <c r="Y94" s="348">
        <f t="shared" si="20"/>
        <v>0</v>
      </c>
      <c r="Z94" s="348">
        <f t="shared" si="20"/>
        <v>0</v>
      </c>
      <c r="AA94" s="348">
        <f t="shared" si="20"/>
        <v>0</v>
      </c>
      <c r="AB94" s="348">
        <f t="shared" si="20"/>
        <v>0</v>
      </c>
      <c r="AC94" s="348">
        <f t="shared" si="20"/>
        <v>0</v>
      </c>
      <c r="AD94" s="348">
        <f t="shared" si="20"/>
        <v>0</v>
      </c>
      <c r="AE94" s="348">
        <f t="shared" si="20"/>
        <v>0</v>
      </c>
      <c r="AF94" s="348">
        <f t="shared" si="20"/>
        <v>0</v>
      </c>
      <c r="AG94" s="348">
        <f t="shared" si="20"/>
        <v>0</v>
      </c>
    </row>
    <row r="95" spans="1:33" s="340" customFormat="1" ht="12.75" x14ac:dyDescent="0.2">
      <c r="A95" s="349" t="s">
        <v>163</v>
      </c>
      <c r="B95" s="348">
        <f t="shared" si="17"/>
        <v>0</v>
      </c>
      <c r="C95" s="348">
        <f t="shared" si="20"/>
        <v>0</v>
      </c>
      <c r="D95" s="348">
        <f t="shared" si="20"/>
        <v>0</v>
      </c>
      <c r="E95" s="348">
        <f t="shared" si="20"/>
        <v>0</v>
      </c>
      <c r="F95" s="348">
        <f t="shared" si="20"/>
        <v>0</v>
      </c>
      <c r="G95" s="348">
        <f t="shared" si="20"/>
        <v>0</v>
      </c>
      <c r="H95" s="348">
        <f t="shared" si="20"/>
        <v>0</v>
      </c>
      <c r="I95" s="348">
        <f t="shared" si="20"/>
        <v>0</v>
      </c>
      <c r="J95" s="348">
        <f t="shared" si="20"/>
        <v>0</v>
      </c>
      <c r="K95" s="348">
        <f t="shared" si="20"/>
        <v>0</v>
      </c>
      <c r="L95" s="348">
        <f t="shared" si="20"/>
        <v>0</v>
      </c>
      <c r="M95" s="348">
        <f t="shared" si="20"/>
        <v>0</v>
      </c>
      <c r="N95" s="348">
        <f t="shared" si="20"/>
        <v>0</v>
      </c>
      <c r="O95" s="348">
        <f t="shared" si="20"/>
        <v>0</v>
      </c>
      <c r="P95" s="348">
        <f t="shared" si="20"/>
        <v>0</v>
      </c>
      <c r="Q95" s="348">
        <f t="shared" si="20"/>
        <v>0</v>
      </c>
      <c r="R95" s="348">
        <f t="shared" si="20"/>
        <v>0</v>
      </c>
      <c r="S95" s="348">
        <f t="shared" si="20"/>
        <v>0</v>
      </c>
      <c r="T95" s="348">
        <f t="shared" si="20"/>
        <v>0</v>
      </c>
      <c r="U95" s="348">
        <f t="shared" si="20"/>
        <v>0</v>
      </c>
      <c r="V95" s="348">
        <f t="shared" si="20"/>
        <v>0</v>
      </c>
      <c r="W95" s="348">
        <f t="shared" si="20"/>
        <v>0</v>
      </c>
      <c r="X95" s="348">
        <f t="shared" si="20"/>
        <v>0</v>
      </c>
      <c r="Y95" s="348">
        <f t="shared" si="20"/>
        <v>0</v>
      </c>
      <c r="Z95" s="348">
        <f t="shared" si="20"/>
        <v>0</v>
      </c>
      <c r="AA95" s="348">
        <f t="shared" si="20"/>
        <v>0</v>
      </c>
      <c r="AB95" s="348">
        <f t="shared" si="20"/>
        <v>0</v>
      </c>
      <c r="AC95" s="348">
        <f t="shared" si="20"/>
        <v>0</v>
      </c>
      <c r="AD95" s="348">
        <f t="shared" si="20"/>
        <v>0</v>
      </c>
      <c r="AE95" s="348">
        <f t="shared" si="20"/>
        <v>0</v>
      </c>
      <c r="AF95" s="348">
        <f t="shared" si="20"/>
        <v>0</v>
      </c>
      <c r="AG95" s="348">
        <f t="shared" si="20"/>
        <v>0</v>
      </c>
    </row>
    <row r="96" spans="1:33" s="340" customFormat="1" ht="12.75" x14ac:dyDescent="0.2">
      <c r="A96" s="349" t="s">
        <v>164</v>
      </c>
      <c r="B96" s="348">
        <f t="shared" si="17"/>
        <v>0</v>
      </c>
      <c r="C96" s="348">
        <f t="shared" si="20"/>
        <v>0</v>
      </c>
      <c r="D96" s="348">
        <f t="shared" si="20"/>
        <v>0</v>
      </c>
      <c r="E96" s="348">
        <f t="shared" si="20"/>
        <v>0</v>
      </c>
      <c r="F96" s="348">
        <f t="shared" si="20"/>
        <v>0</v>
      </c>
      <c r="G96" s="348">
        <f t="shared" si="20"/>
        <v>0</v>
      </c>
      <c r="H96" s="348">
        <f t="shared" si="20"/>
        <v>0</v>
      </c>
      <c r="I96" s="348">
        <f t="shared" si="20"/>
        <v>0</v>
      </c>
      <c r="J96" s="348">
        <f t="shared" si="20"/>
        <v>0</v>
      </c>
      <c r="K96" s="348">
        <f t="shared" si="20"/>
        <v>0</v>
      </c>
      <c r="L96" s="348">
        <f t="shared" si="20"/>
        <v>0</v>
      </c>
      <c r="M96" s="348">
        <f t="shared" si="20"/>
        <v>0</v>
      </c>
      <c r="N96" s="348">
        <f t="shared" si="20"/>
        <v>0</v>
      </c>
      <c r="O96" s="348">
        <f t="shared" si="20"/>
        <v>0</v>
      </c>
      <c r="P96" s="348">
        <f t="shared" si="20"/>
        <v>0</v>
      </c>
      <c r="Q96" s="348">
        <f t="shared" si="20"/>
        <v>0</v>
      </c>
      <c r="R96" s="348">
        <f t="shared" si="20"/>
        <v>0</v>
      </c>
      <c r="S96" s="348">
        <f t="shared" si="20"/>
        <v>0</v>
      </c>
      <c r="T96" s="348">
        <f t="shared" si="20"/>
        <v>0</v>
      </c>
      <c r="U96" s="348">
        <f t="shared" si="20"/>
        <v>0</v>
      </c>
      <c r="V96" s="348">
        <f t="shared" si="20"/>
        <v>0</v>
      </c>
      <c r="W96" s="348">
        <f t="shared" si="20"/>
        <v>0</v>
      </c>
      <c r="X96" s="348">
        <f t="shared" si="20"/>
        <v>0</v>
      </c>
      <c r="Y96" s="348">
        <f t="shared" si="20"/>
        <v>0</v>
      </c>
      <c r="Z96" s="348">
        <f t="shared" si="20"/>
        <v>0</v>
      </c>
      <c r="AA96" s="348">
        <f t="shared" si="20"/>
        <v>0</v>
      </c>
      <c r="AB96" s="348">
        <f t="shared" si="20"/>
        <v>0</v>
      </c>
      <c r="AC96" s="348">
        <f t="shared" si="20"/>
        <v>0</v>
      </c>
      <c r="AD96" s="348">
        <f t="shared" si="20"/>
        <v>0</v>
      </c>
      <c r="AE96" s="348">
        <f t="shared" si="20"/>
        <v>0</v>
      </c>
      <c r="AF96" s="348">
        <f t="shared" si="20"/>
        <v>0</v>
      </c>
      <c r="AG96" s="348">
        <f t="shared" si="20"/>
        <v>0</v>
      </c>
    </row>
    <row r="97" spans="1:35" s="340" customFormat="1" ht="12.75" x14ac:dyDescent="0.2">
      <c r="A97" s="350" t="s">
        <v>165</v>
      </c>
      <c r="B97" s="348">
        <f t="shared" si="17"/>
        <v>0</v>
      </c>
      <c r="C97" s="348">
        <f t="shared" si="20"/>
        <v>0</v>
      </c>
      <c r="D97" s="348">
        <f t="shared" si="20"/>
        <v>0</v>
      </c>
      <c r="E97" s="348">
        <f t="shared" si="20"/>
        <v>0</v>
      </c>
      <c r="F97" s="348">
        <f t="shared" si="20"/>
        <v>0</v>
      </c>
      <c r="G97" s="348">
        <f t="shared" si="20"/>
        <v>0</v>
      </c>
      <c r="H97" s="348">
        <f t="shared" si="20"/>
        <v>0</v>
      </c>
      <c r="I97" s="348">
        <f t="shared" si="20"/>
        <v>0</v>
      </c>
      <c r="J97" s="348">
        <f t="shared" si="20"/>
        <v>0</v>
      </c>
      <c r="K97" s="348">
        <f t="shared" si="20"/>
        <v>0</v>
      </c>
      <c r="L97" s="348">
        <f t="shared" si="20"/>
        <v>0</v>
      </c>
      <c r="M97" s="348">
        <f t="shared" si="20"/>
        <v>0</v>
      </c>
      <c r="N97" s="348">
        <f t="shared" si="20"/>
        <v>0</v>
      </c>
      <c r="O97" s="348">
        <f t="shared" si="20"/>
        <v>0</v>
      </c>
      <c r="P97" s="348">
        <f t="shared" si="20"/>
        <v>0</v>
      </c>
      <c r="Q97" s="348">
        <f t="shared" si="20"/>
        <v>0</v>
      </c>
      <c r="R97" s="348">
        <f t="shared" si="20"/>
        <v>0</v>
      </c>
      <c r="S97" s="348">
        <f t="shared" si="20"/>
        <v>0</v>
      </c>
      <c r="T97" s="348">
        <f t="shared" si="20"/>
        <v>0</v>
      </c>
      <c r="U97" s="348">
        <f t="shared" si="20"/>
        <v>0</v>
      </c>
      <c r="V97" s="348">
        <f t="shared" si="20"/>
        <v>0</v>
      </c>
      <c r="W97" s="348">
        <f t="shared" si="20"/>
        <v>0</v>
      </c>
      <c r="X97" s="348">
        <f t="shared" si="20"/>
        <v>0</v>
      </c>
      <c r="Y97" s="348">
        <f t="shared" si="20"/>
        <v>0</v>
      </c>
      <c r="Z97" s="348">
        <f t="shared" si="20"/>
        <v>0</v>
      </c>
      <c r="AA97" s="348">
        <f t="shared" si="20"/>
        <v>0</v>
      </c>
      <c r="AB97" s="348">
        <f t="shared" si="20"/>
        <v>0</v>
      </c>
      <c r="AC97" s="348">
        <f t="shared" si="20"/>
        <v>0</v>
      </c>
      <c r="AD97" s="348">
        <f t="shared" si="20"/>
        <v>0</v>
      </c>
      <c r="AE97" s="348">
        <f t="shared" si="20"/>
        <v>0</v>
      </c>
      <c r="AF97" s="348">
        <f t="shared" ref="C97:AG100" si="21">AF60-AF23</f>
        <v>0</v>
      </c>
      <c r="AG97" s="348">
        <f t="shared" si="21"/>
        <v>0</v>
      </c>
    </row>
    <row r="98" spans="1:35" s="340" customFormat="1" ht="12.75" x14ac:dyDescent="0.2">
      <c r="A98" s="349" t="s">
        <v>166</v>
      </c>
      <c r="B98" s="348">
        <f t="shared" si="17"/>
        <v>0</v>
      </c>
      <c r="C98" s="348">
        <f t="shared" si="21"/>
        <v>0</v>
      </c>
      <c r="D98" s="348">
        <f t="shared" si="21"/>
        <v>0</v>
      </c>
      <c r="E98" s="348">
        <f t="shared" si="21"/>
        <v>0</v>
      </c>
      <c r="F98" s="348">
        <f t="shared" si="21"/>
        <v>0</v>
      </c>
      <c r="G98" s="348">
        <f t="shared" si="21"/>
        <v>0</v>
      </c>
      <c r="H98" s="348">
        <f t="shared" si="21"/>
        <v>0</v>
      </c>
      <c r="I98" s="348">
        <f t="shared" si="21"/>
        <v>0</v>
      </c>
      <c r="J98" s="348">
        <f t="shared" si="21"/>
        <v>0</v>
      </c>
      <c r="K98" s="348">
        <f t="shared" si="21"/>
        <v>0</v>
      </c>
      <c r="L98" s="348">
        <f t="shared" si="21"/>
        <v>0</v>
      </c>
      <c r="M98" s="348">
        <f t="shared" si="21"/>
        <v>0</v>
      </c>
      <c r="N98" s="348">
        <f t="shared" si="21"/>
        <v>0</v>
      </c>
      <c r="O98" s="348">
        <f t="shared" si="21"/>
        <v>0</v>
      </c>
      <c r="P98" s="348">
        <f t="shared" si="21"/>
        <v>0</v>
      </c>
      <c r="Q98" s="348">
        <f t="shared" si="21"/>
        <v>0</v>
      </c>
      <c r="R98" s="348">
        <f t="shared" si="21"/>
        <v>0</v>
      </c>
      <c r="S98" s="348">
        <f t="shared" si="21"/>
        <v>0</v>
      </c>
      <c r="T98" s="348">
        <f t="shared" si="21"/>
        <v>0</v>
      </c>
      <c r="U98" s="348">
        <f t="shared" si="21"/>
        <v>0</v>
      </c>
      <c r="V98" s="348">
        <f t="shared" si="21"/>
        <v>0</v>
      </c>
      <c r="W98" s="348">
        <f t="shared" si="21"/>
        <v>0</v>
      </c>
      <c r="X98" s="348">
        <f t="shared" si="21"/>
        <v>0</v>
      </c>
      <c r="Y98" s="348">
        <f t="shared" si="21"/>
        <v>0</v>
      </c>
      <c r="Z98" s="348">
        <f t="shared" si="21"/>
        <v>0</v>
      </c>
      <c r="AA98" s="348">
        <f t="shared" si="21"/>
        <v>0</v>
      </c>
      <c r="AB98" s="348">
        <f t="shared" si="21"/>
        <v>0</v>
      </c>
      <c r="AC98" s="348">
        <f t="shared" si="21"/>
        <v>0</v>
      </c>
      <c r="AD98" s="348">
        <f t="shared" si="21"/>
        <v>0</v>
      </c>
      <c r="AE98" s="348">
        <f t="shared" si="21"/>
        <v>0</v>
      </c>
      <c r="AF98" s="348">
        <f t="shared" si="21"/>
        <v>0</v>
      </c>
      <c r="AG98" s="348">
        <f t="shared" si="21"/>
        <v>0</v>
      </c>
    </row>
    <row r="99" spans="1:35" s="340" customFormat="1" ht="12.75" x14ac:dyDescent="0.2">
      <c r="A99" s="349" t="s">
        <v>167</v>
      </c>
      <c r="B99" s="348">
        <f t="shared" si="17"/>
        <v>0</v>
      </c>
      <c r="C99" s="348">
        <f t="shared" si="21"/>
        <v>0</v>
      </c>
      <c r="D99" s="348">
        <f t="shared" si="21"/>
        <v>0</v>
      </c>
      <c r="E99" s="348">
        <f t="shared" si="21"/>
        <v>0</v>
      </c>
      <c r="F99" s="348">
        <f t="shared" si="21"/>
        <v>0</v>
      </c>
      <c r="G99" s="348">
        <f t="shared" si="21"/>
        <v>0</v>
      </c>
      <c r="H99" s="348">
        <f t="shared" si="21"/>
        <v>0</v>
      </c>
      <c r="I99" s="348">
        <f t="shared" si="21"/>
        <v>0</v>
      </c>
      <c r="J99" s="348">
        <f t="shared" si="21"/>
        <v>0</v>
      </c>
      <c r="K99" s="348">
        <f t="shared" si="21"/>
        <v>0</v>
      </c>
      <c r="L99" s="348">
        <f t="shared" si="21"/>
        <v>0</v>
      </c>
      <c r="M99" s="348">
        <f t="shared" si="21"/>
        <v>0</v>
      </c>
      <c r="N99" s="348">
        <f t="shared" si="21"/>
        <v>0</v>
      </c>
      <c r="O99" s="348">
        <f t="shared" si="21"/>
        <v>0</v>
      </c>
      <c r="P99" s="348">
        <f t="shared" si="21"/>
        <v>0</v>
      </c>
      <c r="Q99" s="348">
        <f t="shared" si="21"/>
        <v>0</v>
      </c>
      <c r="R99" s="348">
        <f t="shared" si="21"/>
        <v>0</v>
      </c>
      <c r="S99" s="348">
        <f t="shared" si="21"/>
        <v>0</v>
      </c>
      <c r="T99" s="348">
        <f t="shared" si="21"/>
        <v>0</v>
      </c>
      <c r="U99" s="348">
        <f t="shared" si="21"/>
        <v>0</v>
      </c>
      <c r="V99" s="348">
        <f t="shared" si="21"/>
        <v>0</v>
      </c>
      <c r="W99" s="348">
        <f t="shared" si="21"/>
        <v>0</v>
      </c>
      <c r="X99" s="348">
        <f t="shared" si="21"/>
        <v>0</v>
      </c>
      <c r="Y99" s="348">
        <f t="shared" si="21"/>
        <v>0</v>
      </c>
      <c r="Z99" s="348">
        <f t="shared" si="21"/>
        <v>0</v>
      </c>
      <c r="AA99" s="348">
        <f t="shared" si="21"/>
        <v>0</v>
      </c>
      <c r="AB99" s="348">
        <f t="shared" si="21"/>
        <v>0</v>
      </c>
      <c r="AC99" s="348">
        <f t="shared" si="21"/>
        <v>0</v>
      </c>
      <c r="AD99" s="348">
        <f t="shared" si="21"/>
        <v>0</v>
      </c>
      <c r="AE99" s="348">
        <f t="shared" si="21"/>
        <v>0</v>
      </c>
      <c r="AF99" s="348">
        <f t="shared" si="21"/>
        <v>0</v>
      </c>
      <c r="AG99" s="348">
        <f t="shared" si="21"/>
        <v>0</v>
      </c>
    </row>
    <row r="100" spans="1:35" s="340" customFormat="1" ht="12.75" x14ac:dyDescent="0.2">
      <c r="A100" s="349" t="s">
        <v>168</v>
      </c>
      <c r="B100" s="348">
        <f t="shared" si="17"/>
        <v>0</v>
      </c>
      <c r="C100" s="348">
        <f t="shared" si="21"/>
        <v>0</v>
      </c>
      <c r="D100" s="348">
        <f t="shared" si="21"/>
        <v>0</v>
      </c>
      <c r="E100" s="348">
        <f t="shared" si="21"/>
        <v>0</v>
      </c>
      <c r="F100" s="348">
        <f t="shared" si="21"/>
        <v>0</v>
      </c>
      <c r="G100" s="348">
        <f t="shared" si="21"/>
        <v>0</v>
      </c>
      <c r="H100" s="348">
        <f t="shared" si="21"/>
        <v>0</v>
      </c>
      <c r="I100" s="348">
        <f t="shared" si="21"/>
        <v>0</v>
      </c>
      <c r="J100" s="348">
        <f t="shared" si="21"/>
        <v>0</v>
      </c>
      <c r="K100" s="348">
        <f t="shared" si="21"/>
        <v>0</v>
      </c>
      <c r="L100" s="348">
        <f t="shared" si="21"/>
        <v>0</v>
      </c>
      <c r="M100" s="348">
        <f t="shared" si="21"/>
        <v>0</v>
      </c>
      <c r="N100" s="348">
        <f t="shared" si="21"/>
        <v>0</v>
      </c>
      <c r="O100" s="348">
        <f t="shared" si="21"/>
        <v>0</v>
      </c>
      <c r="P100" s="348">
        <f t="shared" si="21"/>
        <v>0</v>
      </c>
      <c r="Q100" s="348">
        <f t="shared" si="21"/>
        <v>0</v>
      </c>
      <c r="R100" s="348">
        <f t="shared" si="21"/>
        <v>0</v>
      </c>
      <c r="S100" s="348">
        <f t="shared" si="21"/>
        <v>0</v>
      </c>
      <c r="T100" s="348">
        <f t="shared" si="21"/>
        <v>0</v>
      </c>
      <c r="U100" s="348">
        <f t="shared" si="21"/>
        <v>0</v>
      </c>
      <c r="V100" s="348">
        <f t="shared" si="21"/>
        <v>0</v>
      </c>
      <c r="W100" s="348">
        <f t="shared" si="21"/>
        <v>0</v>
      </c>
      <c r="X100" s="348">
        <f t="shared" si="21"/>
        <v>0</v>
      </c>
      <c r="Y100" s="348">
        <f t="shared" si="21"/>
        <v>0</v>
      </c>
      <c r="Z100" s="348">
        <f t="shared" si="21"/>
        <v>0</v>
      </c>
      <c r="AA100" s="348">
        <f t="shared" si="21"/>
        <v>0</v>
      </c>
      <c r="AB100" s="348">
        <f t="shared" si="21"/>
        <v>0</v>
      </c>
      <c r="AC100" s="348">
        <f t="shared" si="21"/>
        <v>0</v>
      </c>
      <c r="AD100" s="348">
        <f t="shared" si="21"/>
        <v>0</v>
      </c>
      <c r="AE100" s="348">
        <f t="shared" si="21"/>
        <v>0</v>
      </c>
      <c r="AF100" s="348">
        <f t="shared" si="21"/>
        <v>0</v>
      </c>
      <c r="AG100" s="348">
        <f t="shared" si="21"/>
        <v>0</v>
      </c>
    </row>
    <row r="101" spans="1:35" s="340" customFormat="1" ht="12.75" x14ac:dyDescent="0.2">
      <c r="A101" s="350" t="s">
        <v>169</v>
      </c>
      <c r="B101" s="337">
        <f>SUM(B94:B100)</f>
        <v>0</v>
      </c>
      <c r="C101" s="337">
        <f t="shared" ref="C101:AG101" si="22">SUM(C94:C100)</f>
        <v>0</v>
      </c>
      <c r="D101" s="337">
        <f t="shared" si="22"/>
        <v>0</v>
      </c>
      <c r="E101" s="337">
        <f t="shared" si="22"/>
        <v>0</v>
      </c>
      <c r="F101" s="337">
        <f t="shared" si="22"/>
        <v>0</v>
      </c>
      <c r="G101" s="337">
        <f t="shared" si="22"/>
        <v>0</v>
      </c>
      <c r="H101" s="337">
        <f t="shared" si="22"/>
        <v>0</v>
      </c>
      <c r="I101" s="337">
        <f t="shared" si="22"/>
        <v>0</v>
      </c>
      <c r="J101" s="337">
        <f t="shared" si="22"/>
        <v>0</v>
      </c>
      <c r="K101" s="337">
        <f t="shared" si="22"/>
        <v>0</v>
      </c>
      <c r="L101" s="337">
        <f t="shared" si="22"/>
        <v>0</v>
      </c>
      <c r="M101" s="337">
        <f t="shared" si="22"/>
        <v>0</v>
      </c>
      <c r="N101" s="337">
        <f t="shared" si="22"/>
        <v>0</v>
      </c>
      <c r="O101" s="337">
        <f t="shared" si="22"/>
        <v>0</v>
      </c>
      <c r="P101" s="337">
        <f t="shared" si="22"/>
        <v>0</v>
      </c>
      <c r="Q101" s="337">
        <f t="shared" si="22"/>
        <v>0</v>
      </c>
      <c r="R101" s="337">
        <f t="shared" si="22"/>
        <v>0</v>
      </c>
      <c r="S101" s="337">
        <f t="shared" si="22"/>
        <v>0</v>
      </c>
      <c r="T101" s="337">
        <f t="shared" si="22"/>
        <v>0</v>
      </c>
      <c r="U101" s="337">
        <f t="shared" si="22"/>
        <v>0</v>
      </c>
      <c r="V101" s="337">
        <f t="shared" si="22"/>
        <v>0</v>
      </c>
      <c r="W101" s="337">
        <f t="shared" si="22"/>
        <v>0</v>
      </c>
      <c r="X101" s="337">
        <f t="shared" si="22"/>
        <v>0</v>
      </c>
      <c r="Y101" s="337">
        <f t="shared" si="22"/>
        <v>0</v>
      </c>
      <c r="Z101" s="337">
        <f t="shared" si="22"/>
        <v>0</v>
      </c>
      <c r="AA101" s="337">
        <f t="shared" si="22"/>
        <v>0</v>
      </c>
      <c r="AB101" s="337">
        <f t="shared" si="22"/>
        <v>0</v>
      </c>
      <c r="AC101" s="337">
        <f t="shared" si="22"/>
        <v>0</v>
      </c>
      <c r="AD101" s="337">
        <f t="shared" si="22"/>
        <v>0</v>
      </c>
      <c r="AE101" s="337">
        <f t="shared" si="22"/>
        <v>0</v>
      </c>
      <c r="AF101" s="337">
        <f t="shared" si="22"/>
        <v>0</v>
      </c>
      <c r="AG101" s="337">
        <f t="shared" si="22"/>
        <v>0</v>
      </c>
    </row>
    <row r="102" spans="1:35" s="340" customFormat="1" ht="12" customHeight="1" x14ac:dyDescent="0.2">
      <c r="A102" s="336" t="s">
        <v>170</v>
      </c>
      <c r="B102" s="337">
        <f>SUM(B92,B101)</f>
        <v>0</v>
      </c>
      <c r="C102" s="337">
        <f t="shared" ref="C102:AG102" si="23">SUM(C92,C101)</f>
        <v>0</v>
      </c>
      <c r="D102" s="337">
        <f t="shared" si="23"/>
        <v>1920</v>
      </c>
      <c r="E102" s="337">
        <f t="shared" si="23"/>
        <v>5378</v>
      </c>
      <c r="F102" s="337">
        <f t="shared" si="23"/>
        <v>5814.239999999998</v>
      </c>
      <c r="G102" s="337">
        <f t="shared" si="23"/>
        <v>5921.7999999999993</v>
      </c>
      <c r="H102" s="337">
        <f t="shared" si="23"/>
        <v>6029.3599999999969</v>
      </c>
      <c r="I102" s="337">
        <f t="shared" si="23"/>
        <v>6136.9199999999983</v>
      </c>
      <c r="J102" s="337">
        <f t="shared" si="23"/>
        <v>6244.48</v>
      </c>
      <c r="K102" s="337">
        <f t="shared" si="23"/>
        <v>6352.0400000000009</v>
      </c>
      <c r="L102" s="337">
        <f t="shared" si="23"/>
        <v>6459.5999999999985</v>
      </c>
      <c r="M102" s="337">
        <f t="shared" si="23"/>
        <v>6567.16</v>
      </c>
      <c r="N102" s="337">
        <f t="shared" si="23"/>
        <v>6674.7200000000012</v>
      </c>
      <c r="O102" s="337">
        <f t="shared" si="23"/>
        <v>6785.2799999999988</v>
      </c>
      <c r="P102" s="337">
        <f t="shared" si="23"/>
        <v>6946.6200000000026</v>
      </c>
      <c r="Q102" s="337">
        <f t="shared" si="23"/>
        <v>7107.9599999999991</v>
      </c>
      <c r="R102" s="337">
        <f t="shared" si="23"/>
        <v>7269.2999999999993</v>
      </c>
      <c r="S102" s="337">
        <f t="shared" si="23"/>
        <v>7430.6399999999994</v>
      </c>
      <c r="T102" s="337">
        <f t="shared" si="23"/>
        <v>7591.98</v>
      </c>
      <c r="U102" s="337">
        <f t="shared" si="23"/>
        <v>7753.32</v>
      </c>
      <c r="V102" s="337">
        <f t="shared" si="23"/>
        <v>7914.66</v>
      </c>
      <c r="W102" s="337">
        <f t="shared" si="23"/>
        <v>8076</v>
      </c>
      <c r="X102" s="337">
        <f t="shared" si="23"/>
        <v>8237.34</v>
      </c>
      <c r="Y102" s="337">
        <f t="shared" si="23"/>
        <v>8398.68</v>
      </c>
      <c r="Z102" s="337">
        <f t="shared" si="23"/>
        <v>8560.02</v>
      </c>
      <c r="AA102" s="337">
        <f t="shared" si="23"/>
        <v>8721.36</v>
      </c>
      <c r="AB102" s="337">
        <f t="shared" si="23"/>
        <v>8882.6999999999971</v>
      </c>
      <c r="AC102" s="337">
        <f t="shared" si="23"/>
        <v>9044.0400000000009</v>
      </c>
      <c r="AD102" s="337">
        <f t="shared" si="23"/>
        <v>9205.3800000000047</v>
      </c>
      <c r="AE102" s="337">
        <f t="shared" si="23"/>
        <v>9366.7200000000012</v>
      </c>
      <c r="AF102" s="337">
        <f t="shared" si="23"/>
        <v>9531.0599999999977</v>
      </c>
      <c r="AG102" s="337">
        <f t="shared" si="23"/>
        <v>9746.18</v>
      </c>
    </row>
    <row r="103" spans="1:35" s="340" customFormat="1" ht="12.75" x14ac:dyDescent="0.2">
      <c r="A103" s="212" t="s">
        <v>171</v>
      </c>
      <c r="B103" s="348">
        <f>IF(B$79&gt;='Datu ievade'!$B$30,IF('Datu ievade'!$B$359='Datu ievade'!$B$360,'Datu ievade'!B244*'Datu ievade'!B383+'Datu ievade'!B246,'Datu ievade'!B244*('Datu ievade'!B384-'Datu ievade'!B385)+'Datu ievade'!B246),0)</f>
        <v>0</v>
      </c>
      <c r="C103" s="348">
        <f>IF(C$79&gt;='Datu ievade'!$B$30,IF('Datu ievade'!$B$359='Datu ievade'!$B$360,'Datu ievade'!C244*'Datu ievade'!C383+'Datu ievade'!C246,'Datu ievade'!C244*('Datu ievade'!C384-'Datu ievade'!C385)+'Datu ievade'!C246),0)</f>
        <v>0</v>
      </c>
      <c r="D103" s="348">
        <f>D66-D29</f>
        <v>1299.3999999999978</v>
      </c>
      <c r="E103" s="348">
        <f>E66-E29</f>
        <v>3372.3809999999976</v>
      </c>
      <c r="F103" s="348">
        <f t="shared" ref="F103:AG103" si="24">F66-F29</f>
        <v>3462.0614999999998</v>
      </c>
      <c r="G103" s="348">
        <f t="shared" si="24"/>
        <v>3797.4600000000028</v>
      </c>
      <c r="H103" s="348">
        <f t="shared" si="24"/>
        <v>4003.4295000000002</v>
      </c>
      <c r="I103" s="348">
        <f t="shared" si="24"/>
        <v>3997.1880000000001</v>
      </c>
      <c r="J103" s="348">
        <f t="shared" si="24"/>
        <v>3990.9464999999982</v>
      </c>
      <c r="K103" s="348">
        <f t="shared" si="24"/>
        <v>4006.7144999999982</v>
      </c>
      <c r="L103" s="348">
        <f t="shared" si="24"/>
        <v>4394.6730000000025</v>
      </c>
      <c r="M103" s="348">
        <f t="shared" si="24"/>
        <v>4388.4315000000006</v>
      </c>
      <c r="N103" s="348">
        <f t="shared" si="24"/>
        <v>5097.9915000000001</v>
      </c>
      <c r="O103" s="348">
        <f t="shared" si="24"/>
        <v>5333.8544999999958</v>
      </c>
      <c r="P103" s="348">
        <f t="shared" si="24"/>
        <v>5185.0439999999981</v>
      </c>
      <c r="Q103" s="348">
        <f t="shared" si="24"/>
        <v>5184.0584999999992</v>
      </c>
      <c r="R103" s="348">
        <f t="shared" si="24"/>
        <v>5207.7104999999992</v>
      </c>
      <c r="S103" s="348">
        <f t="shared" si="24"/>
        <v>5034.2624999999989</v>
      </c>
      <c r="T103" s="348">
        <f t="shared" si="24"/>
        <v>4836.1769999999997</v>
      </c>
      <c r="U103" s="348">
        <f t="shared" si="24"/>
        <v>4884.4664999999986</v>
      </c>
      <c r="V103" s="348">
        <f t="shared" si="24"/>
        <v>4932.7559999999994</v>
      </c>
      <c r="W103" s="348">
        <f t="shared" si="24"/>
        <v>5005.6829999999991</v>
      </c>
      <c r="X103" s="348">
        <f t="shared" si="24"/>
        <v>5056.6005000000023</v>
      </c>
      <c r="Y103" s="348">
        <f t="shared" si="24"/>
        <v>5107.5179999999982</v>
      </c>
      <c r="Z103" s="348">
        <f t="shared" si="24"/>
        <v>5158.4355000000069</v>
      </c>
      <c r="AA103" s="348">
        <f t="shared" si="24"/>
        <v>5209.3529999999973</v>
      </c>
      <c r="AB103" s="348">
        <f t="shared" si="24"/>
        <v>5284.9079999999976</v>
      </c>
      <c r="AC103" s="348">
        <f t="shared" si="24"/>
        <v>5335.8255000000008</v>
      </c>
      <c r="AD103" s="348">
        <f t="shared" si="24"/>
        <v>5386.7430000000022</v>
      </c>
      <c r="AE103" s="348">
        <f t="shared" si="24"/>
        <v>5437.6604999999945</v>
      </c>
      <c r="AF103" s="348">
        <f t="shared" si="24"/>
        <v>5488.5779999999995</v>
      </c>
      <c r="AG103" s="348">
        <f t="shared" si="24"/>
        <v>5569.3890000000047</v>
      </c>
    </row>
    <row r="104" spans="1:35" s="340" customFormat="1" ht="12.75" x14ac:dyDescent="0.2">
      <c r="A104" s="212" t="s">
        <v>172</v>
      </c>
      <c r="B104" s="348">
        <f>IF('Saimnieciskas pamatdarbibas NP'!B$5&gt;='Datu ievade'!$B$30,IF('Datu ievade'!$B$359='Datu ievade'!$B$360,'Datu ievade'!B253*'Datu ievade'!B383+'Datu ievade'!B255,'Datu ievade'!B253*('Datu ievade'!B384-'Datu ievade'!B385)+'Datu ievade'!B255),0)</f>
        <v>0</v>
      </c>
      <c r="C104" s="348">
        <f>IF('Saimnieciskas pamatdarbibas NP'!C$5&gt;='Datu ievade'!$B$30,IF('Datu ievade'!$B$359='Datu ievade'!$B$360,'Datu ievade'!C253*'Datu ievade'!C383+'Datu ievade'!C255,'Datu ievade'!C253*('Datu ievade'!C384-'Datu ievade'!C385)+'Datu ievade'!C255),0)</f>
        <v>0</v>
      </c>
      <c r="D104" s="348">
        <f t="shared" ref="D104:E109" si="25">D67-D30</f>
        <v>44.799999999999727</v>
      </c>
      <c r="E104" s="348">
        <f t="shared" si="25"/>
        <v>526.39999999999918</v>
      </c>
      <c r="F104" s="348">
        <f t="shared" ref="F104:AG104" si="26">F67-F30</f>
        <v>543.20000000000027</v>
      </c>
      <c r="G104" s="348">
        <f t="shared" si="26"/>
        <v>627.20000000000073</v>
      </c>
      <c r="H104" s="348">
        <f t="shared" si="26"/>
        <v>677.59999999999991</v>
      </c>
      <c r="I104" s="348">
        <f t="shared" si="26"/>
        <v>672</v>
      </c>
      <c r="J104" s="348">
        <f t="shared" si="26"/>
        <v>666.40000000000009</v>
      </c>
      <c r="K104" s="348">
        <f t="shared" si="26"/>
        <v>666.40000000000009</v>
      </c>
      <c r="L104" s="348">
        <f t="shared" si="26"/>
        <v>750.40000000000055</v>
      </c>
      <c r="M104" s="348">
        <f t="shared" si="26"/>
        <v>744.80000000000064</v>
      </c>
      <c r="N104" s="348">
        <f t="shared" si="26"/>
        <v>924</v>
      </c>
      <c r="O104" s="348">
        <f t="shared" si="26"/>
        <v>979.99999999999909</v>
      </c>
      <c r="P104" s="348">
        <f t="shared" si="26"/>
        <v>940.79999999999973</v>
      </c>
      <c r="Q104" s="348">
        <f t="shared" si="26"/>
        <v>935.19999999999982</v>
      </c>
      <c r="R104" s="348">
        <f t="shared" si="26"/>
        <v>935.19999999999982</v>
      </c>
      <c r="S104" s="348">
        <f t="shared" si="26"/>
        <v>890.39999999999964</v>
      </c>
      <c r="T104" s="348">
        <f t="shared" si="26"/>
        <v>839.99999999999955</v>
      </c>
      <c r="U104" s="348">
        <f t="shared" si="26"/>
        <v>845.59999999999945</v>
      </c>
      <c r="V104" s="348">
        <f t="shared" si="26"/>
        <v>851.19999999999982</v>
      </c>
      <c r="W104" s="348">
        <f t="shared" si="26"/>
        <v>862.40000000000009</v>
      </c>
      <c r="X104" s="348">
        <f t="shared" si="26"/>
        <v>868.00000000000091</v>
      </c>
      <c r="Y104" s="348">
        <f t="shared" si="26"/>
        <v>873.59999999999945</v>
      </c>
      <c r="Z104" s="348">
        <f t="shared" si="26"/>
        <v>879.20000000000164</v>
      </c>
      <c r="AA104" s="348">
        <f t="shared" si="26"/>
        <v>884.79999999999973</v>
      </c>
      <c r="AB104" s="348">
        <f t="shared" si="26"/>
        <v>895.99999999999909</v>
      </c>
      <c r="AC104" s="348">
        <f t="shared" si="26"/>
        <v>901.60000000000036</v>
      </c>
      <c r="AD104" s="348">
        <f t="shared" si="26"/>
        <v>907.19999999999982</v>
      </c>
      <c r="AE104" s="348">
        <f t="shared" si="26"/>
        <v>912.79999999999882</v>
      </c>
      <c r="AF104" s="348">
        <f t="shared" si="26"/>
        <v>918.39999999999964</v>
      </c>
      <c r="AG104" s="348">
        <f t="shared" si="26"/>
        <v>929.60000000000082</v>
      </c>
    </row>
    <row r="105" spans="1:35" s="340" customFormat="1" ht="12.75" x14ac:dyDescent="0.2">
      <c r="A105" s="212" t="s">
        <v>173</v>
      </c>
      <c r="B105" s="348">
        <f>IF(B$79&gt;='Datu ievade'!$B$30,IF('Datu ievade'!$B$359='Datu ievade'!$B$360,'Datu ievade'!B260*'Datu ievade'!B383+'Datu ievade'!B262,'Datu ievade'!B260*('Datu ievade'!B384-'Datu ievade'!B385)+'Datu ievade'!B262),0)</f>
        <v>0</v>
      </c>
      <c r="C105" s="348">
        <f>IF(C$79&gt;='Datu ievade'!$B$30,IF('Datu ievade'!$B$359='Datu ievade'!$B$360,'Datu ievade'!C260*'Datu ievade'!C383+'Datu ievade'!C262,'Datu ievade'!C260*('Datu ievade'!C384-'Datu ievade'!C385)+'Datu ievade'!C262),0)</f>
        <v>0</v>
      </c>
      <c r="D105" s="348">
        <f t="shared" si="25"/>
        <v>79.999999999999545</v>
      </c>
      <c r="E105" s="348">
        <f t="shared" si="25"/>
        <v>939.99999999999864</v>
      </c>
      <c r="F105" s="348">
        <f t="shared" ref="F105:AG105" si="27">F68-F31</f>
        <v>970.00000000000045</v>
      </c>
      <c r="G105" s="348">
        <f t="shared" si="27"/>
        <v>1120.0000000000009</v>
      </c>
      <c r="H105" s="348">
        <f t="shared" si="27"/>
        <v>1210</v>
      </c>
      <c r="I105" s="348">
        <f t="shared" si="27"/>
        <v>1200</v>
      </c>
      <c r="J105" s="348">
        <f t="shared" si="27"/>
        <v>1189.9999999999995</v>
      </c>
      <c r="K105" s="348">
        <f t="shared" si="27"/>
        <v>1189.9999999999995</v>
      </c>
      <c r="L105" s="348">
        <f t="shared" si="27"/>
        <v>1340</v>
      </c>
      <c r="M105" s="348">
        <f t="shared" si="27"/>
        <v>1330.0000000000009</v>
      </c>
      <c r="N105" s="348">
        <f t="shared" si="27"/>
        <v>1650.0000000000009</v>
      </c>
      <c r="O105" s="348">
        <f t="shared" si="27"/>
        <v>1749.9999999999982</v>
      </c>
      <c r="P105" s="348">
        <f t="shared" si="27"/>
        <v>1679.9999999999991</v>
      </c>
      <c r="Q105" s="348">
        <f t="shared" si="27"/>
        <v>1670.0000000000005</v>
      </c>
      <c r="R105" s="348">
        <f t="shared" si="27"/>
        <v>1670</v>
      </c>
      <c r="S105" s="348">
        <f t="shared" si="27"/>
        <v>1590</v>
      </c>
      <c r="T105" s="348">
        <f t="shared" si="27"/>
        <v>1500</v>
      </c>
      <c r="U105" s="348">
        <f t="shared" si="27"/>
        <v>1510</v>
      </c>
      <c r="V105" s="348">
        <f t="shared" si="27"/>
        <v>1520</v>
      </c>
      <c r="W105" s="348">
        <f t="shared" si="27"/>
        <v>1540</v>
      </c>
      <c r="X105" s="348">
        <f t="shared" si="27"/>
        <v>1550.0000000000009</v>
      </c>
      <c r="Y105" s="348">
        <f t="shared" si="27"/>
        <v>1559.9999999999991</v>
      </c>
      <c r="Z105" s="348">
        <f t="shared" si="27"/>
        <v>1570.0000000000027</v>
      </c>
      <c r="AA105" s="348">
        <f t="shared" si="27"/>
        <v>1579.9999999999991</v>
      </c>
      <c r="AB105" s="348">
        <f t="shared" si="27"/>
        <v>1599.9999999999982</v>
      </c>
      <c r="AC105" s="348">
        <f t="shared" si="27"/>
        <v>1610.0000000000009</v>
      </c>
      <c r="AD105" s="348">
        <f t="shared" si="27"/>
        <v>1620.0000000000009</v>
      </c>
      <c r="AE105" s="348">
        <f t="shared" si="27"/>
        <v>1629.9999999999982</v>
      </c>
      <c r="AF105" s="348">
        <f t="shared" si="27"/>
        <v>1640</v>
      </c>
      <c r="AG105" s="348">
        <f t="shared" si="27"/>
        <v>1660.0000000000018</v>
      </c>
    </row>
    <row r="106" spans="1:35" s="340" customFormat="1" ht="12.75" x14ac:dyDescent="0.2">
      <c r="A106" s="353" t="s">
        <v>174</v>
      </c>
      <c r="B106" s="337">
        <f t="shared" ref="B106:AG106" si="28">SUM(B103:B105)</f>
        <v>0</v>
      </c>
      <c r="C106" s="337">
        <f t="shared" si="28"/>
        <v>0</v>
      </c>
      <c r="D106" s="337">
        <f t="shared" si="28"/>
        <v>1424.1999999999971</v>
      </c>
      <c r="E106" s="337">
        <f t="shared" si="28"/>
        <v>4838.7809999999954</v>
      </c>
      <c r="F106" s="337">
        <f t="shared" si="28"/>
        <v>4975.2615000000005</v>
      </c>
      <c r="G106" s="337">
        <f t="shared" si="28"/>
        <v>5544.6600000000044</v>
      </c>
      <c r="H106" s="337">
        <f t="shared" si="28"/>
        <v>5891.0295000000006</v>
      </c>
      <c r="I106" s="337">
        <f t="shared" si="28"/>
        <v>5869.1880000000001</v>
      </c>
      <c r="J106" s="337">
        <f t="shared" si="28"/>
        <v>5847.3464999999978</v>
      </c>
      <c r="K106" s="337">
        <f t="shared" si="28"/>
        <v>5863.1144999999979</v>
      </c>
      <c r="L106" s="337">
        <f t="shared" si="28"/>
        <v>6485.073000000003</v>
      </c>
      <c r="M106" s="337">
        <f t="shared" si="28"/>
        <v>6463.2315000000026</v>
      </c>
      <c r="N106" s="337">
        <f t="shared" si="28"/>
        <v>7671.991500000001</v>
      </c>
      <c r="O106" s="337">
        <f t="shared" si="28"/>
        <v>8063.8544999999931</v>
      </c>
      <c r="P106" s="337">
        <f t="shared" si="28"/>
        <v>7805.8439999999964</v>
      </c>
      <c r="Q106" s="337">
        <f t="shared" si="28"/>
        <v>7789.2584999999999</v>
      </c>
      <c r="R106" s="337">
        <f t="shared" si="28"/>
        <v>7812.910499999999</v>
      </c>
      <c r="S106" s="337">
        <f t="shared" si="28"/>
        <v>7514.6624999999985</v>
      </c>
      <c r="T106" s="337">
        <f t="shared" si="28"/>
        <v>7176.1769999999997</v>
      </c>
      <c r="U106" s="337">
        <f t="shared" si="28"/>
        <v>7240.0664999999981</v>
      </c>
      <c r="V106" s="337">
        <f t="shared" si="28"/>
        <v>7303.9559999999992</v>
      </c>
      <c r="W106" s="337">
        <f t="shared" si="28"/>
        <v>7408.0829999999987</v>
      </c>
      <c r="X106" s="337">
        <f t="shared" si="28"/>
        <v>7474.6005000000041</v>
      </c>
      <c r="Y106" s="337">
        <f t="shared" si="28"/>
        <v>7541.1179999999968</v>
      </c>
      <c r="Z106" s="337">
        <f t="shared" si="28"/>
        <v>7607.6355000000112</v>
      </c>
      <c r="AA106" s="337">
        <f t="shared" si="28"/>
        <v>7674.1529999999957</v>
      </c>
      <c r="AB106" s="337">
        <f t="shared" si="28"/>
        <v>7780.9079999999949</v>
      </c>
      <c r="AC106" s="337">
        <f t="shared" si="28"/>
        <v>7847.4255000000021</v>
      </c>
      <c r="AD106" s="337">
        <f t="shared" si="28"/>
        <v>7913.9430000000029</v>
      </c>
      <c r="AE106" s="337">
        <f t="shared" si="28"/>
        <v>7980.460499999992</v>
      </c>
      <c r="AF106" s="337">
        <f t="shared" si="28"/>
        <v>8046.9779999999992</v>
      </c>
      <c r="AG106" s="337">
        <f t="shared" si="28"/>
        <v>8158.9890000000069</v>
      </c>
    </row>
    <row r="107" spans="1:35" s="340" customFormat="1" ht="12.75" x14ac:dyDescent="0.2">
      <c r="A107" s="212" t="s">
        <v>175</v>
      </c>
      <c r="B107" s="348">
        <f>IF(B$79&gt;='Datu ievade'!$B$30,IF('Datu ievade'!$B$359='Datu ievade'!$B$360,'Datu ievade'!B278*'Datu ievade'!B390+'Datu ievade'!B280,'Datu ievade'!B278*('Datu ievade'!B391-'Datu ievade'!B392)+'Datu ievade'!B280),0)</f>
        <v>0</v>
      </c>
      <c r="C107" s="348">
        <f>IF(C$79&gt;='Datu ievade'!$B$30,IF('Datu ievade'!$B$359='Datu ievade'!$B$360,'Datu ievade'!C278*'Datu ievade'!C390+'Datu ievade'!C280,'Datu ievade'!C278*('Datu ievade'!C391-'Datu ievade'!C392)+'Datu ievade'!C280),0)</f>
        <v>0</v>
      </c>
      <c r="D107" s="348">
        <f t="shared" si="25"/>
        <v>1914.0600000000013</v>
      </c>
      <c r="E107" s="348">
        <f t="shared" si="25"/>
        <v>3083.4470000000001</v>
      </c>
      <c r="F107" s="348">
        <f t="shared" ref="F107:AG107" si="29">F70-F33</f>
        <v>3185.427999999999</v>
      </c>
      <c r="G107" s="348">
        <f t="shared" si="29"/>
        <v>3214.482</v>
      </c>
      <c r="H107" s="348">
        <f t="shared" si="29"/>
        <v>3196.8160000000025</v>
      </c>
      <c r="I107" s="348">
        <f t="shared" si="29"/>
        <v>3202.51</v>
      </c>
      <c r="J107" s="348">
        <f t="shared" si="29"/>
        <v>3208.2040000000015</v>
      </c>
      <c r="K107" s="348">
        <f t="shared" si="29"/>
        <v>3821.2579999999998</v>
      </c>
      <c r="L107" s="348">
        <f t="shared" si="29"/>
        <v>4128.7339999999986</v>
      </c>
      <c r="M107" s="348">
        <f t="shared" si="29"/>
        <v>4134.4279999999999</v>
      </c>
      <c r="N107" s="348">
        <f t="shared" si="29"/>
        <v>4140.1219999999976</v>
      </c>
      <c r="O107" s="348">
        <f t="shared" si="29"/>
        <v>4049.5289999999977</v>
      </c>
      <c r="P107" s="348">
        <f t="shared" si="29"/>
        <v>4081.4300000000003</v>
      </c>
      <c r="Q107" s="348">
        <f t="shared" si="29"/>
        <v>4113.3310000000019</v>
      </c>
      <c r="R107" s="348">
        <f t="shared" si="29"/>
        <v>4120.9230000000007</v>
      </c>
      <c r="S107" s="348">
        <f t="shared" si="29"/>
        <v>4152.8240000000023</v>
      </c>
      <c r="T107" s="348">
        <f t="shared" si="29"/>
        <v>3990.2530000000006</v>
      </c>
      <c r="U107" s="348">
        <f t="shared" si="29"/>
        <v>3949.2270000000026</v>
      </c>
      <c r="V107" s="348">
        <f t="shared" si="29"/>
        <v>4005.4369999999999</v>
      </c>
      <c r="W107" s="348">
        <f t="shared" si="29"/>
        <v>4061.646999999999</v>
      </c>
      <c r="X107" s="348">
        <f t="shared" si="29"/>
        <v>4094.4970000000012</v>
      </c>
      <c r="Y107" s="348">
        <f t="shared" si="29"/>
        <v>4151.655999999999</v>
      </c>
      <c r="Z107" s="348">
        <f t="shared" si="29"/>
        <v>4208.8149999999951</v>
      </c>
      <c r="AA107" s="348">
        <f t="shared" si="29"/>
        <v>4289.3339999999989</v>
      </c>
      <c r="AB107" s="348">
        <f t="shared" si="29"/>
        <v>4346.4930000000004</v>
      </c>
      <c r="AC107" s="348">
        <f t="shared" si="29"/>
        <v>4379.3429999999989</v>
      </c>
      <c r="AD107" s="348">
        <f t="shared" si="29"/>
        <v>4436.5019999999986</v>
      </c>
      <c r="AE107" s="348">
        <f t="shared" si="29"/>
        <v>4493.6609999999982</v>
      </c>
      <c r="AF107" s="348">
        <f t="shared" si="29"/>
        <v>4550.8200000000015</v>
      </c>
      <c r="AG107" s="348">
        <f t="shared" si="29"/>
        <v>4633.2369999999992</v>
      </c>
    </row>
    <row r="108" spans="1:35" s="340" customFormat="1" ht="12.75" x14ac:dyDescent="0.2">
      <c r="A108" s="212" t="s">
        <v>176</v>
      </c>
      <c r="B108" s="348">
        <f>IF(B$79&gt;='Datu ievade'!$B$30,IF('Datu ievade'!$B$359='Datu ievade'!$B$360,'Datu ievade'!B287*'Datu ievade'!B390+'Datu ievade'!B289,'Datu ievade'!B287*('Datu ievade'!B391-'Datu ievade'!B392)+'Datu ievade'!B289),0)</f>
        <v>0</v>
      </c>
      <c r="C108" s="348">
        <f>IF(C$79&gt;='Datu ievade'!$B$30,IF('Datu ievade'!$B$359='Datu ievade'!$B$360,'Datu ievade'!C287*'Datu ievade'!C390+'Datu ievade'!C289,'Datu ievade'!C287*('Datu ievade'!C391-'Datu ievade'!C392)+'Datu ievade'!C289),0)</f>
        <v>0</v>
      </c>
      <c r="D108" s="348">
        <f t="shared" si="25"/>
        <v>145.60000000000014</v>
      </c>
      <c r="E108" s="348">
        <f t="shared" si="25"/>
        <v>638.40000000000009</v>
      </c>
      <c r="F108" s="348">
        <f t="shared" ref="F108:AG108" si="30">F71-F34</f>
        <v>660.79999999999973</v>
      </c>
      <c r="G108" s="348">
        <f t="shared" si="30"/>
        <v>666.40000000000009</v>
      </c>
      <c r="H108" s="348">
        <f t="shared" si="30"/>
        <v>660.80000000000064</v>
      </c>
      <c r="I108" s="348">
        <f t="shared" si="30"/>
        <v>660.80000000000018</v>
      </c>
      <c r="J108" s="348">
        <f t="shared" si="30"/>
        <v>660.80000000000041</v>
      </c>
      <c r="K108" s="348">
        <f t="shared" si="30"/>
        <v>806.39999999999964</v>
      </c>
      <c r="L108" s="348">
        <f t="shared" si="30"/>
        <v>879.19999999999936</v>
      </c>
      <c r="M108" s="348">
        <f t="shared" si="30"/>
        <v>879.19999999999982</v>
      </c>
      <c r="N108" s="348">
        <f t="shared" si="30"/>
        <v>879.19999999999959</v>
      </c>
      <c r="O108" s="348">
        <f t="shared" si="30"/>
        <v>856.7999999999995</v>
      </c>
      <c r="P108" s="348">
        <f t="shared" si="30"/>
        <v>862.40000000000009</v>
      </c>
      <c r="Q108" s="348">
        <f t="shared" si="30"/>
        <v>868.00000000000023</v>
      </c>
      <c r="R108" s="348">
        <f t="shared" si="30"/>
        <v>868.00000000000045</v>
      </c>
      <c r="S108" s="348">
        <f t="shared" si="30"/>
        <v>873.60000000000036</v>
      </c>
      <c r="T108" s="348">
        <f t="shared" si="30"/>
        <v>834.40000000000009</v>
      </c>
      <c r="U108" s="348">
        <f t="shared" si="30"/>
        <v>823.20000000000073</v>
      </c>
      <c r="V108" s="348">
        <f t="shared" si="30"/>
        <v>834.40000000000009</v>
      </c>
      <c r="W108" s="348">
        <f t="shared" si="30"/>
        <v>845.59999999999991</v>
      </c>
      <c r="X108" s="348">
        <f t="shared" si="30"/>
        <v>851.20000000000027</v>
      </c>
      <c r="Y108" s="348">
        <f t="shared" si="30"/>
        <v>862.39999999999964</v>
      </c>
      <c r="Z108" s="348">
        <f t="shared" si="30"/>
        <v>873.599999999999</v>
      </c>
      <c r="AA108" s="348">
        <f t="shared" si="30"/>
        <v>890.39999999999964</v>
      </c>
      <c r="AB108" s="348">
        <f t="shared" si="30"/>
        <v>901.59999999999991</v>
      </c>
      <c r="AC108" s="348">
        <f t="shared" si="30"/>
        <v>907.19999999999982</v>
      </c>
      <c r="AD108" s="348">
        <f t="shared" si="30"/>
        <v>918.39999999999918</v>
      </c>
      <c r="AE108" s="348">
        <f t="shared" si="30"/>
        <v>929.59999999999991</v>
      </c>
      <c r="AF108" s="348">
        <f t="shared" si="30"/>
        <v>940.80000000000018</v>
      </c>
      <c r="AG108" s="348">
        <f t="shared" si="30"/>
        <v>957.59999999999991</v>
      </c>
    </row>
    <row r="109" spans="1:35" s="340" customFormat="1" ht="12.75" x14ac:dyDescent="0.2">
      <c r="A109" s="212" t="s">
        <v>177</v>
      </c>
      <c r="B109" s="348">
        <f>IF(B$79&gt;='Datu ievade'!$B$30,IF('Datu ievade'!$B$359='Datu ievade'!$B$360,'Datu ievade'!B294*'Datu ievade'!B390+'Datu ievade'!B296,'Datu ievade'!B294*('Datu ievade'!B391-'Datu ievade'!B392)+'Datu ievade'!B296),0)</f>
        <v>0</v>
      </c>
      <c r="C109" s="348">
        <f>IF(C$79&gt;='Datu ievade'!$B$30,IF('Datu ievade'!$B$359='Datu ievade'!$B$360,'Datu ievade'!C294*'Datu ievade'!C390+'Datu ievade'!C296,'Datu ievade'!C294*('Datu ievade'!C391-'Datu ievade'!C392)+'Datu ievade'!C296),0)</f>
        <v>0</v>
      </c>
      <c r="D109" s="348">
        <f t="shared" si="25"/>
        <v>260.00000000000045</v>
      </c>
      <c r="E109" s="348">
        <f t="shared" si="25"/>
        <v>1140</v>
      </c>
      <c r="F109" s="348">
        <f t="shared" ref="F109:AG109" si="31">F72-F35</f>
        <v>1180</v>
      </c>
      <c r="G109" s="348">
        <f t="shared" si="31"/>
        <v>1189.9999999999995</v>
      </c>
      <c r="H109" s="348">
        <f t="shared" si="31"/>
        <v>1180.0000000000014</v>
      </c>
      <c r="I109" s="348">
        <f t="shared" si="31"/>
        <v>1180</v>
      </c>
      <c r="J109" s="348">
        <f t="shared" si="31"/>
        <v>1180</v>
      </c>
      <c r="K109" s="348">
        <f t="shared" si="31"/>
        <v>1440</v>
      </c>
      <c r="L109" s="348">
        <f t="shared" si="31"/>
        <v>1569.9999999999991</v>
      </c>
      <c r="M109" s="348">
        <f t="shared" si="31"/>
        <v>1570</v>
      </c>
      <c r="N109" s="348">
        <f t="shared" si="31"/>
        <v>1569.9999999999986</v>
      </c>
      <c r="O109" s="348">
        <f t="shared" si="31"/>
        <v>1529.9999999999995</v>
      </c>
      <c r="P109" s="348">
        <f t="shared" si="31"/>
        <v>1540</v>
      </c>
      <c r="Q109" s="348">
        <f t="shared" si="31"/>
        <v>1550</v>
      </c>
      <c r="R109" s="348">
        <f t="shared" si="31"/>
        <v>1550</v>
      </c>
      <c r="S109" s="348">
        <f t="shared" si="31"/>
        <v>1560</v>
      </c>
      <c r="T109" s="348">
        <f t="shared" si="31"/>
        <v>1490</v>
      </c>
      <c r="U109" s="348">
        <f t="shared" si="31"/>
        <v>1470.0000000000018</v>
      </c>
      <c r="V109" s="348">
        <f t="shared" si="31"/>
        <v>1490.0000000000005</v>
      </c>
      <c r="W109" s="348">
        <f t="shared" si="31"/>
        <v>1509.9999999999991</v>
      </c>
      <c r="X109" s="348">
        <f t="shared" si="31"/>
        <v>1520.0000000000009</v>
      </c>
      <c r="Y109" s="348">
        <f t="shared" si="31"/>
        <v>1540</v>
      </c>
      <c r="Z109" s="348">
        <f t="shared" si="31"/>
        <v>1559.9999999999982</v>
      </c>
      <c r="AA109" s="348">
        <f t="shared" si="31"/>
        <v>1590</v>
      </c>
      <c r="AB109" s="348">
        <f t="shared" si="31"/>
        <v>1610</v>
      </c>
      <c r="AC109" s="348">
        <f t="shared" si="31"/>
        <v>1620</v>
      </c>
      <c r="AD109" s="348">
        <f t="shared" si="31"/>
        <v>1639.9999999999991</v>
      </c>
      <c r="AE109" s="348">
        <f t="shared" si="31"/>
        <v>1659.9999999999991</v>
      </c>
      <c r="AF109" s="348">
        <f t="shared" si="31"/>
        <v>1680</v>
      </c>
      <c r="AG109" s="348">
        <f t="shared" si="31"/>
        <v>1709.9999999999991</v>
      </c>
      <c r="AH109" s="304"/>
      <c r="AI109" s="304"/>
    </row>
    <row r="110" spans="1:35" s="340" customFormat="1" ht="12.75" x14ac:dyDescent="0.2">
      <c r="A110" s="353" t="s">
        <v>178</v>
      </c>
      <c r="B110" s="337">
        <f t="shared" ref="B110:AG110" si="32">SUM(B107:B109)</f>
        <v>0</v>
      </c>
      <c r="C110" s="337">
        <f t="shared" si="32"/>
        <v>0</v>
      </c>
      <c r="D110" s="337">
        <f t="shared" si="32"/>
        <v>2319.6600000000021</v>
      </c>
      <c r="E110" s="337">
        <f t="shared" si="32"/>
        <v>4861.8469999999998</v>
      </c>
      <c r="F110" s="337">
        <f t="shared" si="32"/>
        <v>5026.2279999999992</v>
      </c>
      <c r="G110" s="337">
        <f t="shared" si="32"/>
        <v>5070.8819999999996</v>
      </c>
      <c r="H110" s="337">
        <f t="shared" si="32"/>
        <v>5037.6160000000045</v>
      </c>
      <c r="I110" s="337">
        <f t="shared" si="32"/>
        <v>5043.3100000000004</v>
      </c>
      <c r="J110" s="337">
        <f t="shared" si="32"/>
        <v>5049.0040000000017</v>
      </c>
      <c r="K110" s="337">
        <f t="shared" si="32"/>
        <v>6067.6579999999994</v>
      </c>
      <c r="L110" s="337">
        <f t="shared" si="32"/>
        <v>6577.9339999999966</v>
      </c>
      <c r="M110" s="337">
        <f t="shared" si="32"/>
        <v>6583.6279999999997</v>
      </c>
      <c r="N110" s="337">
        <f t="shared" si="32"/>
        <v>6589.3219999999965</v>
      </c>
      <c r="O110" s="337">
        <f t="shared" si="32"/>
        <v>6436.3289999999961</v>
      </c>
      <c r="P110" s="337">
        <f t="shared" si="32"/>
        <v>6483.83</v>
      </c>
      <c r="Q110" s="337">
        <f t="shared" si="32"/>
        <v>6531.3310000000019</v>
      </c>
      <c r="R110" s="337">
        <f t="shared" si="32"/>
        <v>6538.9230000000007</v>
      </c>
      <c r="S110" s="337">
        <f t="shared" si="32"/>
        <v>6586.4240000000027</v>
      </c>
      <c r="T110" s="337">
        <f t="shared" si="32"/>
        <v>6314.6530000000002</v>
      </c>
      <c r="U110" s="337">
        <f t="shared" si="32"/>
        <v>6242.4270000000051</v>
      </c>
      <c r="V110" s="337">
        <f t="shared" si="32"/>
        <v>6329.8369999999995</v>
      </c>
      <c r="W110" s="337">
        <f t="shared" si="32"/>
        <v>6417.2469999999985</v>
      </c>
      <c r="X110" s="337">
        <f t="shared" si="32"/>
        <v>6465.6970000000028</v>
      </c>
      <c r="Y110" s="337">
        <f t="shared" si="32"/>
        <v>6554.0559999999987</v>
      </c>
      <c r="Z110" s="337">
        <f t="shared" si="32"/>
        <v>6642.4149999999918</v>
      </c>
      <c r="AA110" s="337">
        <f t="shared" si="32"/>
        <v>6769.7339999999986</v>
      </c>
      <c r="AB110" s="337">
        <f t="shared" si="32"/>
        <v>6858.0930000000008</v>
      </c>
      <c r="AC110" s="337">
        <f t="shared" si="32"/>
        <v>6906.5429999999988</v>
      </c>
      <c r="AD110" s="337">
        <f t="shared" si="32"/>
        <v>6994.9019999999973</v>
      </c>
      <c r="AE110" s="337">
        <f t="shared" si="32"/>
        <v>7083.2609999999977</v>
      </c>
      <c r="AF110" s="337">
        <f t="shared" si="32"/>
        <v>7171.6200000000017</v>
      </c>
      <c r="AG110" s="352">
        <f t="shared" si="32"/>
        <v>7300.8369999999986</v>
      </c>
    </row>
    <row r="111" spans="1:35" s="340" customFormat="1" ht="12.75" x14ac:dyDescent="0.2">
      <c r="A111" s="336" t="s">
        <v>179</v>
      </c>
      <c r="B111" s="337">
        <f t="shared" ref="B111:AG111" si="33">SUM(B106,B110)</f>
        <v>0</v>
      </c>
      <c r="C111" s="337">
        <f t="shared" si="33"/>
        <v>0</v>
      </c>
      <c r="D111" s="337">
        <f t="shared" si="33"/>
        <v>3743.8599999999992</v>
      </c>
      <c r="E111" s="337">
        <f t="shared" si="33"/>
        <v>9700.6279999999952</v>
      </c>
      <c r="F111" s="337">
        <f t="shared" si="33"/>
        <v>10001.4895</v>
      </c>
      <c r="G111" s="337">
        <f t="shared" si="33"/>
        <v>10615.542000000005</v>
      </c>
      <c r="H111" s="337">
        <f t="shared" si="33"/>
        <v>10928.645500000006</v>
      </c>
      <c r="I111" s="337">
        <f t="shared" si="33"/>
        <v>10912.498</v>
      </c>
      <c r="J111" s="337">
        <f t="shared" si="33"/>
        <v>10896.3505</v>
      </c>
      <c r="K111" s="337">
        <f t="shared" si="33"/>
        <v>11930.772499999997</v>
      </c>
      <c r="L111" s="337">
        <f t="shared" si="33"/>
        <v>13063.007</v>
      </c>
      <c r="M111" s="337">
        <f t="shared" si="33"/>
        <v>13046.859500000002</v>
      </c>
      <c r="N111" s="337">
        <f t="shared" si="33"/>
        <v>14261.313499999997</v>
      </c>
      <c r="O111" s="337">
        <f t="shared" si="33"/>
        <v>14500.183499999988</v>
      </c>
      <c r="P111" s="337">
        <f t="shared" si="33"/>
        <v>14289.673999999995</v>
      </c>
      <c r="Q111" s="337">
        <f t="shared" si="33"/>
        <v>14320.589500000002</v>
      </c>
      <c r="R111" s="337">
        <f t="shared" si="33"/>
        <v>14351.833500000001</v>
      </c>
      <c r="S111" s="337">
        <f t="shared" si="33"/>
        <v>14101.086500000001</v>
      </c>
      <c r="T111" s="337">
        <f t="shared" si="33"/>
        <v>13490.83</v>
      </c>
      <c r="U111" s="337">
        <f t="shared" si="33"/>
        <v>13482.493500000004</v>
      </c>
      <c r="V111" s="337">
        <f t="shared" si="33"/>
        <v>13633.792999999998</v>
      </c>
      <c r="W111" s="337">
        <f t="shared" si="33"/>
        <v>13825.329999999998</v>
      </c>
      <c r="X111" s="337">
        <f t="shared" si="33"/>
        <v>13940.297500000008</v>
      </c>
      <c r="Y111" s="337">
        <f t="shared" si="33"/>
        <v>14095.173999999995</v>
      </c>
      <c r="Z111" s="337">
        <f t="shared" si="33"/>
        <v>14250.050500000003</v>
      </c>
      <c r="AA111" s="337">
        <f t="shared" si="33"/>
        <v>14443.886999999995</v>
      </c>
      <c r="AB111" s="337">
        <f t="shared" si="33"/>
        <v>14639.000999999997</v>
      </c>
      <c r="AC111" s="337">
        <f t="shared" si="33"/>
        <v>14753.968500000001</v>
      </c>
      <c r="AD111" s="337">
        <f t="shared" si="33"/>
        <v>14908.845000000001</v>
      </c>
      <c r="AE111" s="337">
        <f t="shared" si="33"/>
        <v>15063.721499999989</v>
      </c>
      <c r="AF111" s="337">
        <f t="shared" si="33"/>
        <v>15218.598000000002</v>
      </c>
      <c r="AG111" s="337">
        <f t="shared" si="33"/>
        <v>15459.826000000005</v>
      </c>
    </row>
    <row r="112" spans="1:35" s="340" customFormat="1" ht="12.75" x14ac:dyDescent="0.2">
      <c r="A112" s="336" t="s">
        <v>180</v>
      </c>
      <c r="B112" s="337">
        <f t="shared" ref="B112:AG112" si="34">B111-B102</f>
        <v>0</v>
      </c>
      <c r="C112" s="337">
        <f t="shared" si="34"/>
        <v>0</v>
      </c>
      <c r="D112" s="337">
        <f t="shared" si="34"/>
        <v>1823.8599999999992</v>
      </c>
      <c r="E112" s="337">
        <f t="shared" si="34"/>
        <v>4322.6279999999952</v>
      </c>
      <c r="F112" s="337">
        <f t="shared" si="34"/>
        <v>4187.2495000000017</v>
      </c>
      <c r="G112" s="337">
        <f t="shared" si="34"/>
        <v>4693.7420000000056</v>
      </c>
      <c r="H112" s="337">
        <f t="shared" si="34"/>
        <v>4899.2855000000091</v>
      </c>
      <c r="I112" s="337">
        <f t="shared" si="34"/>
        <v>4775.5780000000013</v>
      </c>
      <c r="J112" s="337">
        <f t="shared" si="34"/>
        <v>4651.8705000000009</v>
      </c>
      <c r="K112" s="337">
        <f t="shared" si="34"/>
        <v>5578.7324999999964</v>
      </c>
      <c r="L112" s="337">
        <f t="shared" si="34"/>
        <v>6603.4070000000011</v>
      </c>
      <c r="M112" s="337">
        <f t="shared" si="34"/>
        <v>6479.6995000000024</v>
      </c>
      <c r="N112" s="337">
        <f t="shared" si="34"/>
        <v>7586.5934999999954</v>
      </c>
      <c r="O112" s="337">
        <f t="shared" si="34"/>
        <v>7714.9034999999894</v>
      </c>
      <c r="P112" s="337">
        <f t="shared" si="34"/>
        <v>7343.0539999999928</v>
      </c>
      <c r="Q112" s="337">
        <f t="shared" si="34"/>
        <v>7212.6295000000027</v>
      </c>
      <c r="R112" s="337">
        <f t="shared" si="34"/>
        <v>7082.5335000000014</v>
      </c>
      <c r="S112" s="337">
        <f t="shared" si="34"/>
        <v>6670.4465000000018</v>
      </c>
      <c r="T112" s="337">
        <f t="shared" si="34"/>
        <v>5898.85</v>
      </c>
      <c r="U112" s="337">
        <f t="shared" si="34"/>
        <v>5729.1735000000044</v>
      </c>
      <c r="V112" s="337">
        <f t="shared" si="34"/>
        <v>5719.132999999998</v>
      </c>
      <c r="W112" s="337">
        <f t="shared" si="34"/>
        <v>5749.3299999999981</v>
      </c>
      <c r="X112" s="337">
        <f t="shared" si="34"/>
        <v>5702.9575000000077</v>
      </c>
      <c r="Y112" s="337">
        <f t="shared" si="34"/>
        <v>5696.4939999999951</v>
      </c>
      <c r="Z112" s="337">
        <f t="shared" si="34"/>
        <v>5690.0305000000026</v>
      </c>
      <c r="AA112" s="337">
        <f t="shared" si="34"/>
        <v>5722.5269999999946</v>
      </c>
      <c r="AB112" s="337">
        <f t="shared" si="34"/>
        <v>5756.3009999999995</v>
      </c>
      <c r="AC112" s="337">
        <f t="shared" si="34"/>
        <v>5709.9285</v>
      </c>
      <c r="AD112" s="337">
        <f t="shared" si="34"/>
        <v>5703.4649999999965</v>
      </c>
      <c r="AE112" s="337">
        <f t="shared" si="34"/>
        <v>5697.0014999999876</v>
      </c>
      <c r="AF112" s="337">
        <f t="shared" si="34"/>
        <v>5687.5380000000041</v>
      </c>
      <c r="AG112" s="337">
        <f t="shared" si="34"/>
        <v>5713.6460000000043</v>
      </c>
    </row>
    <row r="113" spans="1:33" ht="15.75" customHeight="1" x14ac:dyDescent="0.2"/>
    <row r="114" spans="1:33" ht="15.75" customHeight="1" x14ac:dyDescent="0.2"/>
    <row r="115" spans="1:33" hidden="1" x14ac:dyDescent="0.2"/>
    <row r="116" spans="1:33" hidden="1" x14ac:dyDescent="0.2">
      <c r="B116" s="616">
        <f>Aprekini!B325</f>
        <v>0</v>
      </c>
      <c r="C116" s="616">
        <f>Aprekini!C325</f>
        <v>0</v>
      </c>
      <c r="D116" s="616">
        <f>Aprekini!D325</f>
        <v>0</v>
      </c>
      <c r="E116" s="616">
        <f>Aprekini!E325</f>
        <v>-9.9999999976716936E-2</v>
      </c>
      <c r="F116" s="616">
        <f>Aprekini!F325</f>
        <v>-0.20000000001164153</v>
      </c>
      <c r="G116" s="616">
        <f>Aprekini!G325</f>
        <v>-0.29999999998835847</v>
      </c>
      <c r="H116" s="616">
        <f>Aprekini!H325</f>
        <v>-0.40000000002328306</v>
      </c>
      <c r="I116" s="616">
        <f>Aprekini!I325</f>
        <v>-0.5</v>
      </c>
      <c r="J116" s="616">
        <f>Aprekini!J325</f>
        <v>0.40000000002328306</v>
      </c>
      <c r="K116" s="616">
        <f>Aprekini!K325</f>
        <v>0.30000000004656613</v>
      </c>
      <c r="L116" s="616">
        <f>Aprekini!L325</f>
        <v>0.20000000006984919</v>
      </c>
      <c r="M116" s="616">
        <f>Aprekini!M325</f>
        <v>0.1000000000349246</v>
      </c>
      <c r="N116" s="616">
        <f>Aprekini!N325</f>
        <v>0</v>
      </c>
      <c r="O116" s="616">
        <f>Aprekini!O325</f>
        <v>0</v>
      </c>
      <c r="P116" s="616">
        <f>Aprekini!P325</f>
        <v>0</v>
      </c>
      <c r="Q116" s="616">
        <f>Aprekini!Q325</f>
        <v>0</v>
      </c>
      <c r="R116" s="616">
        <f>Aprekini!R325</f>
        <v>0</v>
      </c>
      <c r="S116" s="616">
        <f>Aprekini!S325</f>
        <v>0</v>
      </c>
      <c r="T116" s="616">
        <f>Aprekini!T325</f>
        <v>0</v>
      </c>
      <c r="U116" s="616">
        <f>Aprekini!U325</f>
        <v>0</v>
      </c>
      <c r="V116" s="616">
        <f>Aprekini!V325</f>
        <v>0</v>
      </c>
      <c r="W116" s="616">
        <f>Aprekini!W325</f>
        <v>0</v>
      </c>
      <c r="X116" s="616">
        <f>Aprekini!X325</f>
        <v>0</v>
      </c>
      <c r="Y116" s="616">
        <f>Aprekini!Y325</f>
        <v>0</v>
      </c>
      <c r="Z116" s="616">
        <f>Aprekini!Z325</f>
        <v>0</v>
      </c>
      <c r="AA116" s="616">
        <f>Aprekini!AA325</f>
        <v>0</v>
      </c>
      <c r="AB116" s="616">
        <f>Aprekini!AB325</f>
        <v>0</v>
      </c>
      <c r="AC116" s="616">
        <f>Aprekini!AC325</f>
        <v>0</v>
      </c>
      <c r="AD116" s="616">
        <f>Aprekini!AD325</f>
        <v>0</v>
      </c>
      <c r="AE116" s="616">
        <f>Aprekini!AE325</f>
        <v>0</v>
      </c>
      <c r="AF116" s="616">
        <f>Aprekini!AF325</f>
        <v>0</v>
      </c>
      <c r="AG116" s="616">
        <f>Aprekini!AG325</f>
        <v>0</v>
      </c>
    </row>
    <row r="117" spans="1:33" hidden="1" x14ac:dyDescent="0.2">
      <c r="A117" s="932" t="s">
        <v>526</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932"/>
      <c r="Z117" s="932"/>
      <c r="AA117" s="932"/>
      <c r="AB117" s="932"/>
      <c r="AC117" s="932"/>
      <c r="AD117" s="932"/>
      <c r="AE117" s="932"/>
      <c r="AF117" s="932"/>
      <c r="AG117" s="932"/>
    </row>
    <row r="118" spans="1:33" hidden="1" x14ac:dyDescent="0.2">
      <c r="B118" s="616">
        <f>B117+B116</f>
        <v>0</v>
      </c>
      <c r="C118" s="616">
        <f>C117+C116</f>
        <v>0</v>
      </c>
      <c r="D118" s="616">
        <f t="shared" ref="D118:AG118" si="35">D117+D116</f>
        <v>0</v>
      </c>
      <c r="E118" s="616">
        <f t="shared" si="35"/>
        <v>-9.9999999976716936E-2</v>
      </c>
      <c r="F118" s="616">
        <f t="shared" si="35"/>
        <v>-0.20000000001164153</v>
      </c>
      <c r="G118" s="616">
        <f t="shared" si="35"/>
        <v>-0.29999999998835847</v>
      </c>
      <c r="H118" s="616">
        <f t="shared" si="35"/>
        <v>-0.40000000002328306</v>
      </c>
      <c r="I118" s="616">
        <f t="shared" si="35"/>
        <v>-0.5</v>
      </c>
      <c r="J118" s="616">
        <f t="shared" si="35"/>
        <v>0.40000000002328306</v>
      </c>
      <c r="K118" s="616">
        <f t="shared" si="35"/>
        <v>0.30000000004656613</v>
      </c>
      <c r="L118" s="616">
        <f t="shared" si="35"/>
        <v>0.20000000006984919</v>
      </c>
      <c r="M118" s="616">
        <f>M117+M116</f>
        <v>0.1000000000349246</v>
      </c>
      <c r="N118" s="616">
        <f t="shared" si="35"/>
        <v>0</v>
      </c>
      <c r="O118" s="616">
        <f t="shared" si="35"/>
        <v>0</v>
      </c>
      <c r="P118" s="616">
        <f t="shared" si="35"/>
        <v>0</v>
      </c>
      <c r="Q118" s="616">
        <f t="shared" si="35"/>
        <v>0</v>
      </c>
      <c r="R118" s="616">
        <f t="shared" si="35"/>
        <v>0</v>
      </c>
      <c r="S118" s="616">
        <f t="shared" si="35"/>
        <v>0</v>
      </c>
      <c r="T118" s="616">
        <f t="shared" si="35"/>
        <v>0</v>
      </c>
      <c r="U118" s="616">
        <f t="shared" si="35"/>
        <v>0</v>
      </c>
      <c r="V118" s="616">
        <f t="shared" si="35"/>
        <v>0</v>
      </c>
      <c r="W118" s="616">
        <f t="shared" si="35"/>
        <v>0</v>
      </c>
      <c r="X118" s="616">
        <f t="shared" si="35"/>
        <v>0</v>
      </c>
      <c r="Y118" s="616">
        <f t="shared" si="35"/>
        <v>0</v>
      </c>
      <c r="Z118" s="616">
        <f t="shared" si="35"/>
        <v>0</v>
      </c>
      <c r="AA118" s="616">
        <f t="shared" si="35"/>
        <v>0</v>
      </c>
      <c r="AB118" s="616">
        <f t="shared" si="35"/>
        <v>0</v>
      </c>
      <c r="AC118" s="616">
        <f t="shared" si="35"/>
        <v>0</v>
      </c>
      <c r="AD118" s="616">
        <f t="shared" si="35"/>
        <v>0</v>
      </c>
      <c r="AE118" s="616">
        <f t="shared" si="35"/>
        <v>0</v>
      </c>
      <c r="AF118" s="616">
        <f t="shared" si="35"/>
        <v>0</v>
      </c>
      <c r="AG118" s="616">
        <f t="shared" si="35"/>
        <v>0</v>
      </c>
    </row>
  </sheetData>
  <phoneticPr fontId="2" type="noConversion"/>
  <dataValidations count="1">
    <dataValidation operator="equal" allowBlank="1" showErrorMessage="1" errorTitle="Jāievada pozitīvs skaitlis" error="Jāievada pozitīvs skaitlis" sqref="B73:AG75">
      <formula1>0</formula1>
      <formula2>0</formula2>
    </dataValidation>
  </dataValidations>
  <pageMargins left="0.59027777777777779" right="0.59027777777777779" top="0.75" bottom="0.88888888888888884" header="0.51180555555555551" footer="0.75"/>
  <pageSetup paperSize="9" scale="78" firstPageNumber="0" orientation="landscape" horizontalDpi="300" verticalDpi="300" r:id="rId1"/>
  <headerFooter alignWithMargins="0">
    <oddFooter>&amp;L&amp;A&amp;R&amp;P</oddFooter>
  </headerFooter>
  <colBreaks count="1" manualBreakCount="1">
    <brk id="1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52"/>
  <sheetViews>
    <sheetView showGridLines="0" topLeftCell="A2" zoomScale="120" zoomScaleNormal="120" zoomScaleSheetLayoutView="90" workbookViewId="0">
      <selection activeCell="A53" sqref="A53"/>
    </sheetView>
  </sheetViews>
  <sheetFormatPr defaultRowHeight="11.25" x14ac:dyDescent="0.2"/>
  <cols>
    <col min="1" max="1" width="52.140625" style="214" customWidth="1"/>
    <col min="2" max="33" width="9.85546875" style="214" customWidth="1"/>
    <col min="34" max="16384" width="9.140625" style="214"/>
  </cols>
  <sheetData>
    <row r="1" spans="1:33" ht="16.5" x14ac:dyDescent="0.2">
      <c r="A1" s="431" t="str">
        <f>'Datu ievade'!$B$4</f>
        <v>X novada dome</v>
      </c>
      <c r="B1" s="432" t="str">
        <f>'Datu ievade'!$B$6</f>
        <v>Ūdenssaimniecības attīstība A ciemā</v>
      </c>
    </row>
    <row r="3" spans="1:33" ht="17.25" customHeight="1" x14ac:dyDescent="0.3">
      <c r="A3" s="444" t="s">
        <v>420</v>
      </c>
      <c r="B3" s="383"/>
      <c r="C3" s="383"/>
      <c r="D3" s="383"/>
      <c r="E3" s="383"/>
      <c r="F3" s="383"/>
      <c r="G3" s="383"/>
      <c r="H3" s="383"/>
      <c r="I3" s="383"/>
      <c r="J3" s="383"/>
      <c r="K3" s="383"/>
      <c r="L3" s="383"/>
      <c r="M3" s="383"/>
      <c r="N3" s="383"/>
      <c r="O3" s="383"/>
      <c r="P3" s="383"/>
      <c r="Q3" s="383"/>
      <c r="R3" s="383"/>
      <c r="S3" s="383"/>
      <c r="T3" s="383"/>
      <c r="U3" s="383"/>
      <c r="V3" s="329"/>
      <c r="W3" s="329"/>
      <c r="X3" s="329"/>
      <c r="Y3" s="329"/>
      <c r="Z3" s="329"/>
      <c r="AA3" s="329"/>
      <c r="AB3" s="329"/>
      <c r="AC3" s="329"/>
      <c r="AD3" s="329"/>
      <c r="AE3" s="329"/>
      <c r="AF3" s="329"/>
      <c r="AG3" s="329"/>
    </row>
    <row r="4" spans="1:33" ht="12.75" x14ac:dyDescent="0.2">
      <c r="A4" s="445"/>
      <c r="B4" s="299"/>
      <c r="C4" s="299"/>
      <c r="D4" s="299"/>
      <c r="E4" s="299"/>
      <c r="F4" s="331"/>
      <c r="G4" s="299"/>
      <c r="H4" s="299"/>
      <c r="I4" s="299"/>
      <c r="J4" s="331" t="s">
        <v>25</v>
      </c>
      <c r="K4" s="299"/>
      <c r="L4" s="331"/>
      <c r="M4" s="299"/>
      <c r="N4" s="299"/>
      <c r="O4" s="299"/>
      <c r="P4" s="385"/>
      <c r="Q4" s="385"/>
      <c r="R4" s="385"/>
      <c r="S4" s="385"/>
      <c r="T4" s="385"/>
      <c r="U4" s="361"/>
      <c r="V4" s="361"/>
      <c r="W4" s="361"/>
      <c r="X4" s="385"/>
      <c r="Y4" s="385"/>
      <c r="Z4" s="385"/>
      <c r="AA4" s="385"/>
      <c r="AB4" s="385"/>
      <c r="AC4" s="385"/>
      <c r="AD4" s="385"/>
      <c r="AE4" s="385"/>
      <c r="AF4" s="385"/>
      <c r="AG4" s="385"/>
    </row>
    <row r="5" spans="1:33" ht="12.75" x14ac:dyDescent="0.2">
      <c r="A5" s="446"/>
      <c r="B5" s="306">
        <f>Aprekini!B5</f>
        <v>2012</v>
      </c>
      <c r="C5" s="306">
        <f t="shared" ref="C5:AG5" si="0">B5+1</f>
        <v>2013</v>
      </c>
      <c r="D5" s="306">
        <f t="shared" si="0"/>
        <v>2014</v>
      </c>
      <c r="E5" s="306">
        <f t="shared" si="0"/>
        <v>2015</v>
      </c>
      <c r="F5" s="306">
        <f t="shared" si="0"/>
        <v>2016</v>
      </c>
      <c r="G5" s="306">
        <f t="shared" si="0"/>
        <v>2017</v>
      </c>
      <c r="H5" s="306">
        <f t="shared" si="0"/>
        <v>2018</v>
      </c>
      <c r="I5" s="306">
        <f t="shared" si="0"/>
        <v>2019</v>
      </c>
      <c r="J5" s="306">
        <f t="shared" si="0"/>
        <v>2020</v>
      </c>
      <c r="K5" s="306">
        <f t="shared" si="0"/>
        <v>2021</v>
      </c>
      <c r="L5" s="386">
        <f t="shared" si="0"/>
        <v>2022</v>
      </c>
      <c r="M5" s="387">
        <f t="shared" si="0"/>
        <v>2023</v>
      </c>
      <c r="N5" s="387">
        <f t="shared" si="0"/>
        <v>2024</v>
      </c>
      <c r="O5" s="387">
        <f t="shared" si="0"/>
        <v>2025</v>
      </c>
      <c r="P5" s="387">
        <f t="shared" si="0"/>
        <v>2026</v>
      </c>
      <c r="Q5" s="387">
        <f t="shared" si="0"/>
        <v>2027</v>
      </c>
      <c r="R5" s="387">
        <f t="shared" si="0"/>
        <v>2028</v>
      </c>
      <c r="S5" s="387">
        <f t="shared" si="0"/>
        <v>2029</v>
      </c>
      <c r="T5" s="387">
        <f t="shared" si="0"/>
        <v>2030</v>
      </c>
      <c r="U5" s="387">
        <f t="shared" si="0"/>
        <v>2031</v>
      </c>
      <c r="V5" s="387">
        <f t="shared" si="0"/>
        <v>2032</v>
      </c>
      <c r="W5" s="387">
        <f t="shared" si="0"/>
        <v>2033</v>
      </c>
      <c r="X5" s="387">
        <f t="shared" si="0"/>
        <v>2034</v>
      </c>
      <c r="Y5" s="387">
        <f t="shared" si="0"/>
        <v>2035</v>
      </c>
      <c r="Z5" s="387">
        <f t="shared" si="0"/>
        <v>2036</v>
      </c>
      <c r="AA5" s="387">
        <f t="shared" si="0"/>
        <v>2037</v>
      </c>
      <c r="AB5" s="387">
        <f t="shared" si="0"/>
        <v>2038</v>
      </c>
      <c r="AC5" s="387">
        <f t="shared" si="0"/>
        <v>2039</v>
      </c>
      <c r="AD5" s="387">
        <f t="shared" si="0"/>
        <v>2040</v>
      </c>
      <c r="AE5" s="387">
        <f t="shared" si="0"/>
        <v>2041</v>
      </c>
      <c r="AF5" s="387">
        <f t="shared" si="0"/>
        <v>2042</v>
      </c>
      <c r="AG5" s="387">
        <f t="shared" si="0"/>
        <v>2043</v>
      </c>
    </row>
    <row r="6" spans="1:33" ht="12.75" x14ac:dyDescent="0.2">
      <c r="A6" s="447" t="s">
        <v>181</v>
      </c>
      <c r="B6" s="388"/>
      <c r="C6" s="388"/>
      <c r="D6" s="388"/>
      <c r="E6" s="388"/>
      <c r="F6" s="388"/>
      <c r="G6" s="388"/>
      <c r="H6" s="388"/>
      <c r="I6" s="388"/>
      <c r="J6" s="388"/>
      <c r="K6" s="388"/>
      <c r="L6" s="388"/>
      <c r="M6" s="388"/>
      <c r="N6" s="388"/>
      <c r="O6" s="388"/>
      <c r="P6" s="388"/>
      <c r="Q6" s="388"/>
      <c r="R6" s="388"/>
      <c r="S6" s="388"/>
      <c r="T6" s="388"/>
      <c r="U6" s="388"/>
      <c r="V6" s="388"/>
      <c r="W6" s="388"/>
      <c r="X6" s="388"/>
      <c r="Y6" s="388"/>
      <c r="Z6" s="389"/>
      <c r="AA6" s="389"/>
      <c r="AB6" s="389"/>
      <c r="AC6" s="389"/>
      <c r="AD6" s="389"/>
      <c r="AE6" s="389"/>
      <c r="AF6" s="389"/>
      <c r="AG6" s="389"/>
    </row>
    <row r="7" spans="1:33" ht="12.75" x14ac:dyDescent="0.2">
      <c r="A7" s="448" t="str">
        <f>'Datu ievade'!A308</f>
        <v>Atšifrēt aizņēmumu, norādot kam tas plānots</v>
      </c>
      <c r="B7" s="449">
        <f>'Datu ievade'!B308</f>
        <v>0</v>
      </c>
      <c r="C7" s="449">
        <f>'Datu ievade'!C308</f>
        <v>0</v>
      </c>
      <c r="D7" s="449">
        <f>'Datu ievade'!D308</f>
        <v>0</v>
      </c>
      <c r="E7" s="449">
        <f>'Datu ievade'!E308</f>
        <v>0</v>
      </c>
      <c r="F7" s="449">
        <f>'Datu ievade'!F308</f>
        <v>0</v>
      </c>
      <c r="G7" s="449">
        <f>'Datu ievade'!G308</f>
        <v>0</v>
      </c>
      <c r="H7" s="449">
        <f>'Datu ievade'!H308</f>
        <v>0</v>
      </c>
      <c r="I7" s="449">
        <f>'Datu ievade'!I308</f>
        <v>0</v>
      </c>
      <c r="J7" s="449">
        <f>'Datu ievade'!J308</f>
        <v>0</v>
      </c>
      <c r="K7" s="449">
        <f>'Datu ievade'!K308</f>
        <v>0</v>
      </c>
      <c r="L7" s="449">
        <f>'Datu ievade'!L308</f>
        <v>0</v>
      </c>
      <c r="M7" s="449">
        <f>'Datu ievade'!M308</f>
        <v>0</v>
      </c>
      <c r="N7" s="449">
        <f>'Datu ievade'!N308</f>
        <v>0</v>
      </c>
      <c r="O7" s="449">
        <f>'Datu ievade'!O308</f>
        <v>0</v>
      </c>
      <c r="P7" s="449">
        <f>'Datu ievade'!P308</f>
        <v>0</v>
      </c>
      <c r="Q7" s="449">
        <f>'Datu ievade'!Q308</f>
        <v>0</v>
      </c>
      <c r="R7" s="449">
        <f>'Datu ievade'!R308</f>
        <v>0</v>
      </c>
      <c r="S7" s="449">
        <f>'Datu ievade'!S308</f>
        <v>0</v>
      </c>
      <c r="T7" s="449">
        <f>'Datu ievade'!T308</f>
        <v>0</v>
      </c>
      <c r="U7" s="449">
        <f>'Datu ievade'!U308</f>
        <v>0</v>
      </c>
      <c r="V7" s="449">
        <f>'Datu ievade'!V308</f>
        <v>0</v>
      </c>
      <c r="W7" s="449">
        <f>'Datu ievade'!W308</f>
        <v>0</v>
      </c>
      <c r="X7" s="449">
        <f>'Datu ievade'!X308</f>
        <v>0</v>
      </c>
      <c r="Y7" s="449">
        <f>'Datu ievade'!Y308</f>
        <v>0</v>
      </c>
      <c r="Z7" s="449">
        <f>'Datu ievade'!Z308</f>
        <v>0</v>
      </c>
      <c r="AA7" s="449">
        <f>'Datu ievade'!AA308</f>
        <v>0</v>
      </c>
      <c r="AB7" s="449">
        <f>'Datu ievade'!AB308</f>
        <v>0</v>
      </c>
      <c r="AC7" s="449">
        <f>'Datu ievade'!AC308</f>
        <v>0</v>
      </c>
      <c r="AD7" s="449">
        <f>'Datu ievade'!AD308</f>
        <v>0</v>
      </c>
      <c r="AE7" s="449">
        <f>'Datu ievade'!AE308</f>
        <v>0</v>
      </c>
      <c r="AF7" s="449">
        <f>'Datu ievade'!AF308</f>
        <v>0</v>
      </c>
      <c r="AG7" s="449">
        <f>'Datu ievade'!AG308</f>
        <v>0</v>
      </c>
    </row>
    <row r="8" spans="1:33" ht="12.75" x14ac:dyDescent="0.2">
      <c r="A8" s="448">
        <f>'Datu ievade'!A309</f>
        <v>0</v>
      </c>
      <c r="B8" s="449">
        <f>'Datu ievade'!B309</f>
        <v>0</v>
      </c>
      <c r="C8" s="449">
        <f>'Datu ievade'!C309</f>
        <v>0</v>
      </c>
      <c r="D8" s="449">
        <f>'Datu ievade'!D309</f>
        <v>0</v>
      </c>
      <c r="E8" s="449">
        <f>'Datu ievade'!E309</f>
        <v>0</v>
      </c>
      <c r="F8" s="449">
        <f>'Datu ievade'!F309</f>
        <v>0</v>
      </c>
      <c r="G8" s="449">
        <f>'Datu ievade'!G309</f>
        <v>0</v>
      </c>
      <c r="H8" s="449">
        <f>'Datu ievade'!H309</f>
        <v>0</v>
      </c>
      <c r="I8" s="449">
        <f>'Datu ievade'!I309</f>
        <v>0</v>
      </c>
      <c r="J8" s="449">
        <f>'Datu ievade'!J309</f>
        <v>0</v>
      </c>
      <c r="K8" s="449">
        <f>'Datu ievade'!K309</f>
        <v>0</v>
      </c>
      <c r="L8" s="449">
        <f>'Datu ievade'!L309</f>
        <v>0</v>
      </c>
      <c r="M8" s="449">
        <f>'Datu ievade'!M309</f>
        <v>0</v>
      </c>
      <c r="N8" s="449">
        <f>'Datu ievade'!N309</f>
        <v>0</v>
      </c>
      <c r="O8" s="449">
        <f>'Datu ievade'!O309</f>
        <v>0</v>
      </c>
      <c r="P8" s="449">
        <f>'Datu ievade'!P309</f>
        <v>0</v>
      </c>
      <c r="Q8" s="449">
        <f>'Datu ievade'!Q309</f>
        <v>0</v>
      </c>
      <c r="R8" s="449">
        <f>'Datu ievade'!R309</f>
        <v>0</v>
      </c>
      <c r="S8" s="449">
        <f>'Datu ievade'!S309</f>
        <v>0</v>
      </c>
      <c r="T8" s="449">
        <f>'Datu ievade'!T309</f>
        <v>0</v>
      </c>
      <c r="U8" s="449">
        <f>'Datu ievade'!U309</f>
        <v>0</v>
      </c>
      <c r="V8" s="449">
        <f>'Datu ievade'!V309</f>
        <v>0</v>
      </c>
      <c r="W8" s="449">
        <f>'Datu ievade'!W309</f>
        <v>0</v>
      </c>
      <c r="X8" s="449">
        <f>'Datu ievade'!X309</f>
        <v>0</v>
      </c>
      <c r="Y8" s="449">
        <f>'Datu ievade'!Y309</f>
        <v>0</v>
      </c>
      <c r="Z8" s="449">
        <f>'Datu ievade'!Z309</f>
        <v>0</v>
      </c>
      <c r="AA8" s="449">
        <f>'Datu ievade'!AA309</f>
        <v>0</v>
      </c>
      <c r="AB8" s="449">
        <f>'Datu ievade'!AB309</f>
        <v>0</v>
      </c>
      <c r="AC8" s="449">
        <f>'Datu ievade'!AC309</f>
        <v>0</v>
      </c>
      <c r="AD8" s="449">
        <f>'Datu ievade'!AD309</f>
        <v>0</v>
      </c>
      <c r="AE8" s="449">
        <f>'Datu ievade'!AE309</f>
        <v>0</v>
      </c>
      <c r="AF8" s="449">
        <f>'Datu ievade'!AF309</f>
        <v>0</v>
      </c>
      <c r="AG8" s="449">
        <f>'Datu ievade'!AG309</f>
        <v>0</v>
      </c>
    </row>
    <row r="9" spans="1:33" ht="12.75" x14ac:dyDescent="0.2">
      <c r="A9" s="448">
        <f>'Datu ievade'!A310</f>
        <v>0</v>
      </c>
      <c r="B9" s="449">
        <f>'Datu ievade'!B310</f>
        <v>0</v>
      </c>
      <c r="C9" s="449">
        <f>'Datu ievade'!C310</f>
        <v>0</v>
      </c>
      <c r="D9" s="449">
        <f>'Datu ievade'!D310</f>
        <v>0</v>
      </c>
      <c r="E9" s="449">
        <f>'Datu ievade'!E310</f>
        <v>0</v>
      </c>
      <c r="F9" s="449">
        <f>'Datu ievade'!F310</f>
        <v>0</v>
      </c>
      <c r="G9" s="449">
        <f>'Datu ievade'!G310</f>
        <v>0</v>
      </c>
      <c r="H9" s="449">
        <f>'Datu ievade'!H310</f>
        <v>0</v>
      </c>
      <c r="I9" s="449">
        <f>'Datu ievade'!I310</f>
        <v>0</v>
      </c>
      <c r="J9" s="449">
        <f>'Datu ievade'!J310</f>
        <v>0</v>
      </c>
      <c r="K9" s="449">
        <f>'Datu ievade'!K310</f>
        <v>0</v>
      </c>
      <c r="L9" s="449">
        <f>'Datu ievade'!L310</f>
        <v>0</v>
      </c>
      <c r="M9" s="449">
        <f>'Datu ievade'!M310</f>
        <v>0</v>
      </c>
      <c r="N9" s="449">
        <f>'Datu ievade'!N310</f>
        <v>0</v>
      </c>
      <c r="O9" s="449">
        <f>'Datu ievade'!O310</f>
        <v>0</v>
      </c>
      <c r="P9" s="449">
        <f>'Datu ievade'!P310</f>
        <v>0</v>
      </c>
      <c r="Q9" s="449">
        <f>'Datu ievade'!Q310</f>
        <v>0</v>
      </c>
      <c r="R9" s="449">
        <f>'Datu ievade'!R310</f>
        <v>0</v>
      </c>
      <c r="S9" s="449">
        <f>'Datu ievade'!S310</f>
        <v>0</v>
      </c>
      <c r="T9" s="449">
        <f>'Datu ievade'!T310</f>
        <v>0</v>
      </c>
      <c r="U9" s="449">
        <f>'Datu ievade'!U310</f>
        <v>0</v>
      </c>
      <c r="V9" s="449">
        <f>'Datu ievade'!V310</f>
        <v>0</v>
      </c>
      <c r="W9" s="449">
        <f>'Datu ievade'!W310</f>
        <v>0</v>
      </c>
      <c r="X9" s="449">
        <f>'Datu ievade'!X310</f>
        <v>0</v>
      </c>
      <c r="Y9" s="449">
        <f>'Datu ievade'!Y310</f>
        <v>0</v>
      </c>
      <c r="Z9" s="449">
        <f>'Datu ievade'!Z310</f>
        <v>0</v>
      </c>
      <c r="AA9" s="449">
        <f>'Datu ievade'!AA310</f>
        <v>0</v>
      </c>
      <c r="AB9" s="449">
        <f>'Datu ievade'!AB310</f>
        <v>0</v>
      </c>
      <c r="AC9" s="449">
        <f>'Datu ievade'!AC310</f>
        <v>0</v>
      </c>
      <c r="AD9" s="449">
        <f>'Datu ievade'!AD310</f>
        <v>0</v>
      </c>
      <c r="AE9" s="449">
        <f>'Datu ievade'!AE310</f>
        <v>0</v>
      </c>
      <c r="AF9" s="449">
        <f>'Datu ievade'!AF310</f>
        <v>0</v>
      </c>
      <c r="AG9" s="449">
        <f>'Datu ievade'!AG310</f>
        <v>0</v>
      </c>
    </row>
    <row r="10" spans="1:33" ht="12.75" x14ac:dyDescent="0.2">
      <c r="A10" s="448">
        <f>'Datu ievade'!A311</f>
        <v>0</v>
      </c>
      <c r="B10" s="449">
        <f>'Datu ievade'!B311</f>
        <v>0</v>
      </c>
      <c r="C10" s="449">
        <f>'Datu ievade'!C311</f>
        <v>0</v>
      </c>
      <c r="D10" s="449">
        <f>'Datu ievade'!D311</f>
        <v>0</v>
      </c>
      <c r="E10" s="449">
        <f>'Datu ievade'!E311</f>
        <v>0</v>
      </c>
      <c r="F10" s="449">
        <f>'Datu ievade'!F311</f>
        <v>0</v>
      </c>
      <c r="G10" s="449">
        <f>'Datu ievade'!G311</f>
        <v>0</v>
      </c>
      <c r="H10" s="449">
        <f>'Datu ievade'!H311</f>
        <v>0</v>
      </c>
      <c r="I10" s="449">
        <f>'Datu ievade'!I311</f>
        <v>0</v>
      </c>
      <c r="J10" s="449">
        <f>'Datu ievade'!J311</f>
        <v>0</v>
      </c>
      <c r="K10" s="449">
        <f>'Datu ievade'!K311</f>
        <v>0</v>
      </c>
      <c r="L10" s="449">
        <f>'Datu ievade'!L311</f>
        <v>0</v>
      </c>
      <c r="M10" s="449">
        <f>'Datu ievade'!M311</f>
        <v>0</v>
      </c>
      <c r="N10" s="449">
        <f>'Datu ievade'!N311</f>
        <v>0</v>
      </c>
      <c r="O10" s="449">
        <f>'Datu ievade'!O311</f>
        <v>0</v>
      </c>
      <c r="P10" s="449">
        <f>'Datu ievade'!P311</f>
        <v>0</v>
      </c>
      <c r="Q10" s="449">
        <f>'Datu ievade'!Q311</f>
        <v>0</v>
      </c>
      <c r="R10" s="449">
        <f>'Datu ievade'!R311</f>
        <v>0</v>
      </c>
      <c r="S10" s="449">
        <f>'Datu ievade'!S311</f>
        <v>0</v>
      </c>
      <c r="T10" s="449">
        <f>'Datu ievade'!T311</f>
        <v>0</v>
      </c>
      <c r="U10" s="449">
        <f>'Datu ievade'!U311</f>
        <v>0</v>
      </c>
      <c r="V10" s="449">
        <f>'Datu ievade'!V311</f>
        <v>0</v>
      </c>
      <c r="W10" s="449">
        <f>'Datu ievade'!W311</f>
        <v>0</v>
      </c>
      <c r="X10" s="449">
        <f>'Datu ievade'!X311</f>
        <v>0</v>
      </c>
      <c r="Y10" s="449">
        <f>'Datu ievade'!Y311</f>
        <v>0</v>
      </c>
      <c r="Z10" s="449">
        <f>'Datu ievade'!Z311</f>
        <v>0</v>
      </c>
      <c r="AA10" s="449">
        <f>'Datu ievade'!AA311</f>
        <v>0</v>
      </c>
      <c r="AB10" s="449">
        <f>'Datu ievade'!AB311</f>
        <v>0</v>
      </c>
      <c r="AC10" s="449">
        <f>'Datu ievade'!AC311</f>
        <v>0</v>
      </c>
      <c r="AD10" s="449">
        <f>'Datu ievade'!AD311</f>
        <v>0</v>
      </c>
      <c r="AE10" s="449">
        <f>'Datu ievade'!AE311</f>
        <v>0</v>
      </c>
      <c r="AF10" s="449">
        <f>'Datu ievade'!AF311</f>
        <v>0</v>
      </c>
      <c r="AG10" s="449">
        <f>'Datu ievade'!AG311</f>
        <v>0</v>
      </c>
    </row>
    <row r="11" spans="1:33" ht="12.75" x14ac:dyDescent="0.2">
      <c r="A11" s="448">
        <f>'Datu ievade'!A312</f>
        <v>0</v>
      </c>
      <c r="B11" s="449">
        <f>'Datu ievade'!B312</f>
        <v>0</v>
      </c>
      <c r="C11" s="449">
        <f>'Datu ievade'!C312</f>
        <v>0</v>
      </c>
      <c r="D11" s="449">
        <f>'Datu ievade'!D312</f>
        <v>0</v>
      </c>
      <c r="E11" s="449">
        <f>'Datu ievade'!E312</f>
        <v>0</v>
      </c>
      <c r="F11" s="449">
        <f>'Datu ievade'!F312</f>
        <v>0</v>
      </c>
      <c r="G11" s="449">
        <f>'Datu ievade'!G312</f>
        <v>0</v>
      </c>
      <c r="H11" s="449">
        <f>'Datu ievade'!H312</f>
        <v>0</v>
      </c>
      <c r="I11" s="449">
        <f>'Datu ievade'!I312</f>
        <v>0</v>
      </c>
      <c r="J11" s="449">
        <f>'Datu ievade'!J312</f>
        <v>0</v>
      </c>
      <c r="K11" s="449">
        <f>'Datu ievade'!K312</f>
        <v>0</v>
      </c>
      <c r="L11" s="449">
        <f>'Datu ievade'!L312</f>
        <v>0</v>
      </c>
      <c r="M11" s="449">
        <f>'Datu ievade'!M312</f>
        <v>0</v>
      </c>
      <c r="N11" s="449">
        <f>'Datu ievade'!N312</f>
        <v>0</v>
      </c>
      <c r="O11" s="449">
        <f>'Datu ievade'!O312</f>
        <v>0</v>
      </c>
      <c r="P11" s="449">
        <f>'Datu ievade'!P312</f>
        <v>0</v>
      </c>
      <c r="Q11" s="449">
        <f>'Datu ievade'!Q312</f>
        <v>0</v>
      </c>
      <c r="R11" s="449">
        <f>'Datu ievade'!R312</f>
        <v>0</v>
      </c>
      <c r="S11" s="449">
        <f>'Datu ievade'!S312</f>
        <v>0</v>
      </c>
      <c r="T11" s="449">
        <f>'Datu ievade'!T312</f>
        <v>0</v>
      </c>
      <c r="U11" s="449">
        <f>'Datu ievade'!U312</f>
        <v>0</v>
      </c>
      <c r="V11" s="449">
        <f>'Datu ievade'!V312</f>
        <v>0</v>
      </c>
      <c r="W11" s="449">
        <f>'Datu ievade'!W312</f>
        <v>0</v>
      </c>
      <c r="X11" s="449">
        <f>'Datu ievade'!X312</f>
        <v>0</v>
      </c>
      <c r="Y11" s="449">
        <f>'Datu ievade'!Y312</f>
        <v>0</v>
      </c>
      <c r="Z11" s="449">
        <f>'Datu ievade'!Z312</f>
        <v>0</v>
      </c>
      <c r="AA11" s="449">
        <f>'Datu ievade'!AA312</f>
        <v>0</v>
      </c>
      <c r="AB11" s="449">
        <f>'Datu ievade'!AB312</f>
        <v>0</v>
      </c>
      <c r="AC11" s="449">
        <f>'Datu ievade'!AC312</f>
        <v>0</v>
      </c>
      <c r="AD11" s="449">
        <f>'Datu ievade'!AD312</f>
        <v>0</v>
      </c>
      <c r="AE11" s="449">
        <f>'Datu ievade'!AE312</f>
        <v>0</v>
      </c>
      <c r="AF11" s="449">
        <f>'Datu ievade'!AF312</f>
        <v>0</v>
      </c>
      <c r="AG11" s="449">
        <f>'Datu ievade'!AG312</f>
        <v>0</v>
      </c>
    </row>
    <row r="12" spans="1:33" ht="12.75" x14ac:dyDescent="0.2">
      <c r="A12" s="448">
        <f>'Datu ievade'!A313</f>
        <v>0</v>
      </c>
      <c r="B12" s="449">
        <f>'Datu ievade'!B313</f>
        <v>0</v>
      </c>
      <c r="C12" s="449">
        <f>'Datu ievade'!C313</f>
        <v>0</v>
      </c>
      <c r="D12" s="449">
        <f>'Datu ievade'!D313</f>
        <v>0</v>
      </c>
      <c r="E12" s="449">
        <f>'Datu ievade'!E313</f>
        <v>0</v>
      </c>
      <c r="F12" s="449">
        <f>'Datu ievade'!F313</f>
        <v>0</v>
      </c>
      <c r="G12" s="449">
        <f>'Datu ievade'!G313</f>
        <v>0</v>
      </c>
      <c r="H12" s="449">
        <f>'Datu ievade'!H313</f>
        <v>0</v>
      </c>
      <c r="I12" s="449">
        <f>'Datu ievade'!I313</f>
        <v>0</v>
      </c>
      <c r="J12" s="449">
        <f>'Datu ievade'!J313</f>
        <v>0</v>
      </c>
      <c r="K12" s="449">
        <f>'Datu ievade'!K313</f>
        <v>0</v>
      </c>
      <c r="L12" s="449">
        <f>'Datu ievade'!L313</f>
        <v>0</v>
      </c>
      <c r="M12" s="449">
        <f>'Datu ievade'!M313</f>
        <v>0</v>
      </c>
      <c r="N12" s="449">
        <f>'Datu ievade'!N313</f>
        <v>0</v>
      </c>
      <c r="O12" s="449">
        <f>'Datu ievade'!O313</f>
        <v>0</v>
      </c>
      <c r="P12" s="449">
        <f>'Datu ievade'!P313</f>
        <v>0</v>
      </c>
      <c r="Q12" s="449">
        <f>'Datu ievade'!Q313</f>
        <v>0</v>
      </c>
      <c r="R12" s="449">
        <f>'Datu ievade'!R313</f>
        <v>0</v>
      </c>
      <c r="S12" s="449">
        <f>'Datu ievade'!S313</f>
        <v>0</v>
      </c>
      <c r="T12" s="449">
        <f>'Datu ievade'!T313</f>
        <v>0</v>
      </c>
      <c r="U12" s="449">
        <f>'Datu ievade'!U313</f>
        <v>0</v>
      </c>
      <c r="V12" s="449">
        <f>'Datu ievade'!V313</f>
        <v>0</v>
      </c>
      <c r="W12" s="449">
        <f>'Datu ievade'!W313</f>
        <v>0</v>
      </c>
      <c r="X12" s="449">
        <f>'Datu ievade'!X313</f>
        <v>0</v>
      </c>
      <c r="Y12" s="449">
        <f>'Datu ievade'!Y313</f>
        <v>0</v>
      </c>
      <c r="Z12" s="449">
        <f>'Datu ievade'!Z313</f>
        <v>0</v>
      </c>
      <c r="AA12" s="449">
        <f>'Datu ievade'!AA313</f>
        <v>0</v>
      </c>
      <c r="AB12" s="449">
        <f>'Datu ievade'!AB313</f>
        <v>0</v>
      </c>
      <c r="AC12" s="449">
        <f>'Datu ievade'!AC313</f>
        <v>0</v>
      </c>
      <c r="AD12" s="449">
        <f>'Datu ievade'!AD313</f>
        <v>0</v>
      </c>
      <c r="AE12" s="449">
        <f>'Datu ievade'!AE313</f>
        <v>0</v>
      </c>
      <c r="AF12" s="449">
        <f>'Datu ievade'!AF313</f>
        <v>0</v>
      </c>
      <c r="AG12" s="449">
        <f>'Datu ievade'!AG313</f>
        <v>0</v>
      </c>
    </row>
    <row r="13" spans="1:33" ht="12.75" x14ac:dyDescent="0.2">
      <c r="A13" s="448">
        <f>'Datu ievade'!A314</f>
        <v>0</v>
      </c>
      <c r="B13" s="449">
        <f>'Datu ievade'!B314</f>
        <v>0</v>
      </c>
      <c r="C13" s="449">
        <f>'Datu ievade'!C314</f>
        <v>0</v>
      </c>
      <c r="D13" s="449">
        <f>'Datu ievade'!D314</f>
        <v>0</v>
      </c>
      <c r="E13" s="449">
        <f>'Datu ievade'!E314</f>
        <v>0</v>
      </c>
      <c r="F13" s="449">
        <f>'Datu ievade'!F314</f>
        <v>0</v>
      </c>
      <c r="G13" s="449">
        <f>'Datu ievade'!G314</f>
        <v>0</v>
      </c>
      <c r="H13" s="449">
        <f>'Datu ievade'!H314</f>
        <v>0</v>
      </c>
      <c r="I13" s="449">
        <f>'Datu ievade'!I314</f>
        <v>0</v>
      </c>
      <c r="J13" s="449">
        <f>'Datu ievade'!J314</f>
        <v>0</v>
      </c>
      <c r="K13" s="449">
        <f>'Datu ievade'!K314</f>
        <v>0</v>
      </c>
      <c r="L13" s="449">
        <f>'Datu ievade'!L314</f>
        <v>0</v>
      </c>
      <c r="M13" s="449">
        <f>'Datu ievade'!M314</f>
        <v>0</v>
      </c>
      <c r="N13" s="449">
        <f>'Datu ievade'!N314</f>
        <v>0</v>
      </c>
      <c r="O13" s="449">
        <f>'Datu ievade'!O314</f>
        <v>0</v>
      </c>
      <c r="P13" s="449">
        <f>'Datu ievade'!P314</f>
        <v>0</v>
      </c>
      <c r="Q13" s="449">
        <f>'Datu ievade'!Q314</f>
        <v>0</v>
      </c>
      <c r="R13" s="449">
        <f>'Datu ievade'!R314</f>
        <v>0</v>
      </c>
      <c r="S13" s="449">
        <f>'Datu ievade'!S314</f>
        <v>0</v>
      </c>
      <c r="T13" s="449">
        <f>'Datu ievade'!T314</f>
        <v>0</v>
      </c>
      <c r="U13" s="449">
        <f>'Datu ievade'!U314</f>
        <v>0</v>
      </c>
      <c r="V13" s="449">
        <f>'Datu ievade'!V314</f>
        <v>0</v>
      </c>
      <c r="W13" s="449">
        <f>'Datu ievade'!W314</f>
        <v>0</v>
      </c>
      <c r="X13" s="449">
        <f>'Datu ievade'!X314</f>
        <v>0</v>
      </c>
      <c r="Y13" s="449">
        <f>'Datu ievade'!Y314</f>
        <v>0</v>
      </c>
      <c r="Z13" s="449">
        <f>'Datu ievade'!Z314</f>
        <v>0</v>
      </c>
      <c r="AA13" s="449">
        <f>'Datu ievade'!AA314</f>
        <v>0</v>
      </c>
      <c r="AB13" s="449">
        <f>'Datu ievade'!AB314</f>
        <v>0</v>
      </c>
      <c r="AC13" s="449">
        <f>'Datu ievade'!AC314</f>
        <v>0</v>
      </c>
      <c r="AD13" s="449">
        <f>'Datu ievade'!AD314</f>
        <v>0</v>
      </c>
      <c r="AE13" s="449">
        <f>'Datu ievade'!AE314</f>
        <v>0</v>
      </c>
      <c r="AF13" s="449">
        <f>'Datu ievade'!AF314</f>
        <v>0</v>
      </c>
      <c r="AG13" s="449">
        <f>'Datu ievade'!AG314</f>
        <v>0</v>
      </c>
    </row>
    <row r="14" spans="1:33" ht="12.75" x14ac:dyDescent="0.2">
      <c r="A14" s="448">
        <f>'Datu ievade'!A315</f>
        <v>0</v>
      </c>
      <c r="B14" s="449">
        <f>'Datu ievade'!B315</f>
        <v>0</v>
      </c>
      <c r="C14" s="449">
        <f>'Datu ievade'!C315</f>
        <v>0</v>
      </c>
      <c r="D14" s="449">
        <f>'Datu ievade'!D315</f>
        <v>0</v>
      </c>
      <c r="E14" s="449">
        <f>'Datu ievade'!E315</f>
        <v>0</v>
      </c>
      <c r="F14" s="449">
        <f>'Datu ievade'!F315</f>
        <v>0</v>
      </c>
      <c r="G14" s="449">
        <f>'Datu ievade'!G315</f>
        <v>0</v>
      </c>
      <c r="H14" s="449">
        <f>'Datu ievade'!H315</f>
        <v>0</v>
      </c>
      <c r="I14" s="449">
        <f>'Datu ievade'!I315</f>
        <v>0</v>
      </c>
      <c r="J14" s="449">
        <f>'Datu ievade'!J315</f>
        <v>0</v>
      </c>
      <c r="K14" s="449">
        <f>'Datu ievade'!K315</f>
        <v>0</v>
      </c>
      <c r="L14" s="449">
        <f>'Datu ievade'!L315</f>
        <v>0</v>
      </c>
      <c r="M14" s="449">
        <f>'Datu ievade'!M315</f>
        <v>0</v>
      </c>
      <c r="N14" s="449">
        <f>'Datu ievade'!N315</f>
        <v>0</v>
      </c>
      <c r="O14" s="449">
        <f>'Datu ievade'!O315</f>
        <v>0</v>
      </c>
      <c r="P14" s="449">
        <f>'Datu ievade'!P315</f>
        <v>0</v>
      </c>
      <c r="Q14" s="449">
        <f>'Datu ievade'!Q315</f>
        <v>0</v>
      </c>
      <c r="R14" s="449">
        <f>'Datu ievade'!R315</f>
        <v>0</v>
      </c>
      <c r="S14" s="449">
        <f>'Datu ievade'!S315</f>
        <v>0</v>
      </c>
      <c r="T14" s="449">
        <f>'Datu ievade'!T315</f>
        <v>0</v>
      </c>
      <c r="U14" s="449">
        <f>'Datu ievade'!U315</f>
        <v>0</v>
      </c>
      <c r="V14" s="449">
        <f>'Datu ievade'!V315</f>
        <v>0</v>
      </c>
      <c r="W14" s="449">
        <f>'Datu ievade'!W315</f>
        <v>0</v>
      </c>
      <c r="X14" s="449">
        <f>'Datu ievade'!X315</f>
        <v>0</v>
      </c>
      <c r="Y14" s="449">
        <f>'Datu ievade'!Y315</f>
        <v>0</v>
      </c>
      <c r="Z14" s="449">
        <f>'Datu ievade'!Z315</f>
        <v>0</v>
      </c>
      <c r="AA14" s="449">
        <f>'Datu ievade'!AA315</f>
        <v>0</v>
      </c>
      <c r="AB14" s="449">
        <f>'Datu ievade'!AB315</f>
        <v>0</v>
      </c>
      <c r="AC14" s="449">
        <f>'Datu ievade'!AC315</f>
        <v>0</v>
      </c>
      <c r="AD14" s="449">
        <f>'Datu ievade'!AD315</f>
        <v>0</v>
      </c>
      <c r="AE14" s="449">
        <f>'Datu ievade'!AE315</f>
        <v>0</v>
      </c>
      <c r="AF14" s="449">
        <f>'Datu ievade'!AF315</f>
        <v>0</v>
      </c>
      <c r="AG14" s="449">
        <f>'Datu ievade'!AG315</f>
        <v>0</v>
      </c>
    </row>
    <row r="15" spans="1:33" ht="12.75" x14ac:dyDescent="0.2">
      <c r="A15" s="448">
        <f>'Datu ievade'!A316</f>
        <v>0</v>
      </c>
      <c r="B15" s="449">
        <f>'Datu ievade'!B316</f>
        <v>0</v>
      </c>
      <c r="C15" s="449">
        <f>'Datu ievade'!C316</f>
        <v>0</v>
      </c>
      <c r="D15" s="449">
        <f>'Datu ievade'!D316</f>
        <v>0</v>
      </c>
      <c r="E15" s="449">
        <f>'Datu ievade'!E316</f>
        <v>0</v>
      </c>
      <c r="F15" s="449">
        <f>'Datu ievade'!F316</f>
        <v>0</v>
      </c>
      <c r="G15" s="449">
        <f>'Datu ievade'!G316</f>
        <v>0</v>
      </c>
      <c r="H15" s="449">
        <f>'Datu ievade'!H316</f>
        <v>0</v>
      </c>
      <c r="I15" s="449">
        <f>'Datu ievade'!I316</f>
        <v>0</v>
      </c>
      <c r="J15" s="449">
        <f>'Datu ievade'!J316</f>
        <v>0</v>
      </c>
      <c r="K15" s="449">
        <f>'Datu ievade'!K316</f>
        <v>0</v>
      </c>
      <c r="L15" s="449">
        <f>'Datu ievade'!L316</f>
        <v>0</v>
      </c>
      <c r="M15" s="449">
        <f>'Datu ievade'!M316</f>
        <v>0</v>
      </c>
      <c r="N15" s="449">
        <f>'Datu ievade'!N316</f>
        <v>0</v>
      </c>
      <c r="O15" s="449">
        <f>'Datu ievade'!O316</f>
        <v>0</v>
      </c>
      <c r="P15" s="449">
        <f>'Datu ievade'!P316</f>
        <v>0</v>
      </c>
      <c r="Q15" s="449">
        <f>'Datu ievade'!Q316</f>
        <v>0</v>
      </c>
      <c r="R15" s="449">
        <f>'Datu ievade'!R316</f>
        <v>0</v>
      </c>
      <c r="S15" s="449">
        <f>'Datu ievade'!S316</f>
        <v>0</v>
      </c>
      <c r="T15" s="449">
        <f>'Datu ievade'!T316</f>
        <v>0</v>
      </c>
      <c r="U15" s="449">
        <f>'Datu ievade'!U316</f>
        <v>0</v>
      </c>
      <c r="V15" s="449">
        <f>'Datu ievade'!V316</f>
        <v>0</v>
      </c>
      <c r="W15" s="449">
        <f>'Datu ievade'!W316</f>
        <v>0</v>
      </c>
      <c r="X15" s="449">
        <f>'Datu ievade'!X316</f>
        <v>0</v>
      </c>
      <c r="Y15" s="449">
        <f>'Datu ievade'!Y316</f>
        <v>0</v>
      </c>
      <c r="Z15" s="449">
        <f>'Datu ievade'!Z316</f>
        <v>0</v>
      </c>
      <c r="AA15" s="449">
        <f>'Datu ievade'!AA316</f>
        <v>0</v>
      </c>
      <c r="AB15" s="449">
        <f>'Datu ievade'!AB316</f>
        <v>0</v>
      </c>
      <c r="AC15" s="449">
        <f>'Datu ievade'!AC316</f>
        <v>0</v>
      </c>
      <c r="AD15" s="449">
        <f>'Datu ievade'!AD316</f>
        <v>0</v>
      </c>
      <c r="AE15" s="449">
        <f>'Datu ievade'!AE316</f>
        <v>0</v>
      </c>
      <c r="AF15" s="449">
        <f>'Datu ievade'!AF316</f>
        <v>0</v>
      </c>
      <c r="AG15" s="449">
        <f>'Datu ievade'!AG316</f>
        <v>0</v>
      </c>
    </row>
    <row r="16" spans="1:33" ht="12.75" x14ac:dyDescent="0.2">
      <c r="A16" s="448">
        <f>'Datu ievade'!A317</f>
        <v>0</v>
      </c>
      <c r="B16" s="449">
        <f>'Datu ievade'!B317</f>
        <v>0</v>
      </c>
      <c r="C16" s="449">
        <f>'Datu ievade'!C317</f>
        <v>0</v>
      </c>
      <c r="D16" s="449">
        <f>'Datu ievade'!D317</f>
        <v>0</v>
      </c>
      <c r="E16" s="449">
        <f>'Datu ievade'!E317</f>
        <v>0</v>
      </c>
      <c r="F16" s="449">
        <f>'Datu ievade'!F317</f>
        <v>0</v>
      </c>
      <c r="G16" s="449">
        <f>'Datu ievade'!G317</f>
        <v>0</v>
      </c>
      <c r="H16" s="449">
        <f>'Datu ievade'!H317</f>
        <v>0</v>
      </c>
      <c r="I16" s="449">
        <f>'Datu ievade'!I317</f>
        <v>0</v>
      </c>
      <c r="J16" s="449">
        <f>'Datu ievade'!J317</f>
        <v>0</v>
      </c>
      <c r="K16" s="449">
        <f>'Datu ievade'!K317</f>
        <v>0</v>
      </c>
      <c r="L16" s="449">
        <f>'Datu ievade'!L317</f>
        <v>0</v>
      </c>
      <c r="M16" s="449">
        <f>'Datu ievade'!M317</f>
        <v>0</v>
      </c>
      <c r="N16" s="449">
        <f>'Datu ievade'!N317</f>
        <v>0</v>
      </c>
      <c r="O16" s="449">
        <f>'Datu ievade'!O317</f>
        <v>0</v>
      </c>
      <c r="P16" s="449">
        <f>'Datu ievade'!P317</f>
        <v>0</v>
      </c>
      <c r="Q16" s="449">
        <f>'Datu ievade'!Q317</f>
        <v>0</v>
      </c>
      <c r="R16" s="449">
        <f>'Datu ievade'!R317</f>
        <v>0</v>
      </c>
      <c r="S16" s="449">
        <f>'Datu ievade'!S317</f>
        <v>0</v>
      </c>
      <c r="T16" s="449">
        <f>'Datu ievade'!T317</f>
        <v>0</v>
      </c>
      <c r="U16" s="449">
        <f>'Datu ievade'!U317</f>
        <v>0</v>
      </c>
      <c r="V16" s="449">
        <f>'Datu ievade'!V317</f>
        <v>0</v>
      </c>
      <c r="W16" s="449">
        <f>'Datu ievade'!W317</f>
        <v>0</v>
      </c>
      <c r="X16" s="449">
        <f>'Datu ievade'!X317</f>
        <v>0</v>
      </c>
      <c r="Y16" s="449">
        <f>'Datu ievade'!Y317</f>
        <v>0</v>
      </c>
      <c r="Z16" s="449">
        <f>'Datu ievade'!Z317</f>
        <v>0</v>
      </c>
      <c r="AA16" s="449">
        <f>'Datu ievade'!AA317</f>
        <v>0</v>
      </c>
      <c r="AB16" s="449">
        <f>'Datu ievade'!AB317</f>
        <v>0</v>
      </c>
      <c r="AC16" s="449">
        <f>'Datu ievade'!AC317</f>
        <v>0</v>
      </c>
      <c r="AD16" s="449">
        <f>'Datu ievade'!AD317</f>
        <v>0</v>
      </c>
      <c r="AE16" s="449">
        <f>'Datu ievade'!AE317</f>
        <v>0</v>
      </c>
      <c r="AF16" s="449">
        <f>'Datu ievade'!AF317</f>
        <v>0</v>
      </c>
      <c r="AG16" s="449">
        <f>'Datu ievade'!AG317</f>
        <v>0</v>
      </c>
    </row>
    <row r="17" spans="1:33" ht="12.75" x14ac:dyDescent="0.2">
      <c r="A17" s="448">
        <f>'Datu ievade'!A318</f>
        <v>0</v>
      </c>
      <c r="B17" s="449">
        <f>'Datu ievade'!B318</f>
        <v>0</v>
      </c>
      <c r="C17" s="449">
        <f>'Datu ievade'!C318</f>
        <v>0</v>
      </c>
      <c r="D17" s="449">
        <f>'Datu ievade'!D318</f>
        <v>0</v>
      </c>
      <c r="E17" s="449">
        <f>'Datu ievade'!E318</f>
        <v>0</v>
      </c>
      <c r="F17" s="449">
        <f>'Datu ievade'!F318</f>
        <v>0</v>
      </c>
      <c r="G17" s="449">
        <f>'Datu ievade'!G318</f>
        <v>0</v>
      </c>
      <c r="H17" s="449">
        <f>'Datu ievade'!H318</f>
        <v>0</v>
      </c>
      <c r="I17" s="449">
        <f>'Datu ievade'!I318</f>
        <v>0</v>
      </c>
      <c r="J17" s="449">
        <f>'Datu ievade'!J318</f>
        <v>0</v>
      </c>
      <c r="K17" s="449">
        <f>'Datu ievade'!K318</f>
        <v>0</v>
      </c>
      <c r="L17" s="449">
        <f>'Datu ievade'!L318</f>
        <v>0</v>
      </c>
      <c r="M17" s="449">
        <f>'Datu ievade'!M318</f>
        <v>0</v>
      </c>
      <c r="N17" s="449">
        <f>'Datu ievade'!N318</f>
        <v>0</v>
      </c>
      <c r="O17" s="449">
        <f>'Datu ievade'!O318</f>
        <v>0</v>
      </c>
      <c r="P17" s="449">
        <f>'Datu ievade'!P318</f>
        <v>0</v>
      </c>
      <c r="Q17" s="449">
        <f>'Datu ievade'!Q318</f>
        <v>0</v>
      </c>
      <c r="R17" s="449">
        <f>'Datu ievade'!R318</f>
        <v>0</v>
      </c>
      <c r="S17" s="449">
        <f>'Datu ievade'!S318</f>
        <v>0</v>
      </c>
      <c r="T17" s="449">
        <f>'Datu ievade'!T318</f>
        <v>0</v>
      </c>
      <c r="U17" s="449">
        <f>'Datu ievade'!U318</f>
        <v>0</v>
      </c>
      <c r="V17" s="449">
        <f>'Datu ievade'!V318</f>
        <v>0</v>
      </c>
      <c r="W17" s="449">
        <f>'Datu ievade'!W318</f>
        <v>0</v>
      </c>
      <c r="X17" s="449">
        <f>'Datu ievade'!X318</f>
        <v>0</v>
      </c>
      <c r="Y17" s="449">
        <f>'Datu ievade'!Y318</f>
        <v>0</v>
      </c>
      <c r="Z17" s="449">
        <f>'Datu ievade'!Z318</f>
        <v>0</v>
      </c>
      <c r="AA17" s="449">
        <f>'Datu ievade'!AA318</f>
        <v>0</v>
      </c>
      <c r="AB17" s="449">
        <f>'Datu ievade'!AB318</f>
        <v>0</v>
      </c>
      <c r="AC17" s="449">
        <f>'Datu ievade'!AC318</f>
        <v>0</v>
      </c>
      <c r="AD17" s="449">
        <f>'Datu ievade'!AD318</f>
        <v>0</v>
      </c>
      <c r="AE17" s="449">
        <f>'Datu ievade'!AE318</f>
        <v>0</v>
      </c>
      <c r="AF17" s="449">
        <f>'Datu ievade'!AF318</f>
        <v>0</v>
      </c>
      <c r="AG17" s="449">
        <f>'Datu ievade'!AG318</f>
        <v>0</v>
      </c>
    </row>
    <row r="18" spans="1:33" ht="12.75" x14ac:dyDescent="0.2">
      <c r="A18" s="448">
        <f>'Datu ievade'!A319</f>
        <v>0</v>
      </c>
      <c r="B18" s="449">
        <f>'Datu ievade'!B319</f>
        <v>0</v>
      </c>
      <c r="C18" s="449">
        <f>'Datu ievade'!C319</f>
        <v>0</v>
      </c>
      <c r="D18" s="449">
        <f>'Datu ievade'!D319</f>
        <v>0</v>
      </c>
      <c r="E18" s="449">
        <f>'Datu ievade'!E319</f>
        <v>0</v>
      </c>
      <c r="F18" s="449">
        <f>'Datu ievade'!F319</f>
        <v>0</v>
      </c>
      <c r="G18" s="449">
        <f>'Datu ievade'!G319</f>
        <v>0</v>
      </c>
      <c r="H18" s="449">
        <f>'Datu ievade'!H319</f>
        <v>0</v>
      </c>
      <c r="I18" s="449">
        <f>'Datu ievade'!I319</f>
        <v>0</v>
      </c>
      <c r="J18" s="449">
        <f>'Datu ievade'!J319</f>
        <v>0</v>
      </c>
      <c r="K18" s="449">
        <f>'Datu ievade'!K319</f>
        <v>0</v>
      </c>
      <c r="L18" s="449">
        <f>'Datu ievade'!L319</f>
        <v>0</v>
      </c>
      <c r="M18" s="449">
        <f>'Datu ievade'!M319</f>
        <v>0</v>
      </c>
      <c r="N18" s="449">
        <f>'Datu ievade'!N319</f>
        <v>0</v>
      </c>
      <c r="O18" s="449">
        <f>'Datu ievade'!O319</f>
        <v>0</v>
      </c>
      <c r="P18" s="449">
        <f>'Datu ievade'!P319</f>
        <v>0</v>
      </c>
      <c r="Q18" s="449">
        <f>'Datu ievade'!Q319</f>
        <v>0</v>
      </c>
      <c r="R18" s="449">
        <f>'Datu ievade'!R319</f>
        <v>0</v>
      </c>
      <c r="S18" s="449">
        <f>'Datu ievade'!S319</f>
        <v>0</v>
      </c>
      <c r="T18" s="449">
        <f>'Datu ievade'!T319</f>
        <v>0</v>
      </c>
      <c r="U18" s="449">
        <f>'Datu ievade'!U319</f>
        <v>0</v>
      </c>
      <c r="V18" s="449">
        <f>'Datu ievade'!V319</f>
        <v>0</v>
      </c>
      <c r="W18" s="449">
        <f>'Datu ievade'!W319</f>
        <v>0</v>
      </c>
      <c r="X18" s="449">
        <f>'Datu ievade'!X319</f>
        <v>0</v>
      </c>
      <c r="Y18" s="449">
        <f>'Datu ievade'!Y319</f>
        <v>0</v>
      </c>
      <c r="Z18" s="449">
        <f>'Datu ievade'!Z319</f>
        <v>0</v>
      </c>
      <c r="AA18" s="449">
        <f>'Datu ievade'!AA319</f>
        <v>0</v>
      </c>
      <c r="AB18" s="449">
        <f>'Datu ievade'!AB319</f>
        <v>0</v>
      </c>
      <c r="AC18" s="449">
        <f>'Datu ievade'!AC319</f>
        <v>0</v>
      </c>
      <c r="AD18" s="449">
        <f>'Datu ievade'!AD319</f>
        <v>0</v>
      </c>
      <c r="AE18" s="449">
        <f>'Datu ievade'!AE319</f>
        <v>0</v>
      </c>
      <c r="AF18" s="449">
        <f>'Datu ievade'!AF319</f>
        <v>0</v>
      </c>
      <c r="AG18" s="449">
        <f>'Datu ievade'!AG319</f>
        <v>0</v>
      </c>
    </row>
    <row r="19" spans="1:33" ht="12.75" x14ac:dyDescent="0.2">
      <c r="A19" s="448">
        <f>'Datu ievade'!A320</f>
        <v>0</v>
      </c>
      <c r="B19" s="449">
        <f>'Datu ievade'!B320</f>
        <v>0</v>
      </c>
      <c r="C19" s="449">
        <f>'Datu ievade'!C320</f>
        <v>0</v>
      </c>
      <c r="D19" s="449">
        <f>'Datu ievade'!D320</f>
        <v>0</v>
      </c>
      <c r="E19" s="449">
        <f>'Datu ievade'!E320</f>
        <v>0</v>
      </c>
      <c r="F19" s="449">
        <f>'Datu ievade'!F320</f>
        <v>0</v>
      </c>
      <c r="G19" s="449">
        <f>'Datu ievade'!G320</f>
        <v>0</v>
      </c>
      <c r="H19" s="449">
        <f>'Datu ievade'!H320</f>
        <v>0</v>
      </c>
      <c r="I19" s="449">
        <f>'Datu ievade'!I320</f>
        <v>0</v>
      </c>
      <c r="J19" s="449">
        <f>'Datu ievade'!J320</f>
        <v>0</v>
      </c>
      <c r="K19" s="449">
        <f>'Datu ievade'!K320</f>
        <v>0</v>
      </c>
      <c r="L19" s="449">
        <f>'Datu ievade'!L320</f>
        <v>0</v>
      </c>
      <c r="M19" s="449">
        <f>'Datu ievade'!M320</f>
        <v>0</v>
      </c>
      <c r="N19" s="449">
        <f>'Datu ievade'!N320</f>
        <v>0</v>
      </c>
      <c r="O19" s="449">
        <f>'Datu ievade'!O320</f>
        <v>0</v>
      </c>
      <c r="P19" s="449">
        <f>'Datu ievade'!P320</f>
        <v>0</v>
      </c>
      <c r="Q19" s="449">
        <f>'Datu ievade'!Q320</f>
        <v>0</v>
      </c>
      <c r="R19" s="449">
        <f>'Datu ievade'!R320</f>
        <v>0</v>
      </c>
      <c r="S19" s="449">
        <f>'Datu ievade'!S320</f>
        <v>0</v>
      </c>
      <c r="T19" s="449">
        <f>'Datu ievade'!T320</f>
        <v>0</v>
      </c>
      <c r="U19" s="449">
        <f>'Datu ievade'!U320</f>
        <v>0</v>
      </c>
      <c r="V19" s="449">
        <f>'Datu ievade'!V320</f>
        <v>0</v>
      </c>
      <c r="W19" s="449">
        <f>'Datu ievade'!W320</f>
        <v>0</v>
      </c>
      <c r="X19" s="449">
        <f>'Datu ievade'!X320</f>
        <v>0</v>
      </c>
      <c r="Y19" s="449">
        <f>'Datu ievade'!Y320</f>
        <v>0</v>
      </c>
      <c r="Z19" s="449">
        <f>'Datu ievade'!Z320</f>
        <v>0</v>
      </c>
      <c r="AA19" s="449">
        <f>'Datu ievade'!AA320</f>
        <v>0</v>
      </c>
      <c r="AB19" s="449">
        <f>'Datu ievade'!AB320</f>
        <v>0</v>
      </c>
      <c r="AC19" s="449">
        <f>'Datu ievade'!AC320</f>
        <v>0</v>
      </c>
      <c r="AD19" s="449">
        <f>'Datu ievade'!AD320</f>
        <v>0</v>
      </c>
      <c r="AE19" s="449">
        <f>'Datu ievade'!AE320</f>
        <v>0</v>
      </c>
      <c r="AF19" s="449">
        <f>'Datu ievade'!AF320</f>
        <v>0</v>
      </c>
      <c r="AG19" s="449">
        <f>'Datu ievade'!AG320</f>
        <v>0</v>
      </c>
    </row>
    <row r="20" spans="1:33" ht="12.75" x14ac:dyDescent="0.2">
      <c r="A20" s="448">
        <f>'Datu ievade'!A321</f>
        <v>0</v>
      </c>
      <c r="B20" s="449">
        <f>'Datu ievade'!B321</f>
        <v>0</v>
      </c>
      <c r="C20" s="449">
        <f>'Datu ievade'!C321</f>
        <v>0</v>
      </c>
      <c r="D20" s="449">
        <f>'Datu ievade'!D321</f>
        <v>0</v>
      </c>
      <c r="E20" s="449">
        <f>'Datu ievade'!E321</f>
        <v>0</v>
      </c>
      <c r="F20" s="449">
        <f>'Datu ievade'!F321</f>
        <v>0</v>
      </c>
      <c r="G20" s="449">
        <f>'Datu ievade'!G321</f>
        <v>0</v>
      </c>
      <c r="H20" s="449">
        <f>'Datu ievade'!H321</f>
        <v>0</v>
      </c>
      <c r="I20" s="449">
        <f>'Datu ievade'!I321</f>
        <v>0</v>
      </c>
      <c r="J20" s="449">
        <f>'Datu ievade'!J321</f>
        <v>0</v>
      </c>
      <c r="K20" s="449">
        <f>'Datu ievade'!K321</f>
        <v>0</v>
      </c>
      <c r="L20" s="449">
        <f>'Datu ievade'!L321</f>
        <v>0</v>
      </c>
      <c r="M20" s="449">
        <f>'Datu ievade'!M321</f>
        <v>0</v>
      </c>
      <c r="N20" s="449">
        <f>'Datu ievade'!N321</f>
        <v>0</v>
      </c>
      <c r="O20" s="449">
        <f>'Datu ievade'!O321</f>
        <v>0</v>
      </c>
      <c r="P20" s="449">
        <f>'Datu ievade'!P321</f>
        <v>0</v>
      </c>
      <c r="Q20" s="449">
        <f>'Datu ievade'!Q321</f>
        <v>0</v>
      </c>
      <c r="R20" s="449">
        <f>'Datu ievade'!R321</f>
        <v>0</v>
      </c>
      <c r="S20" s="449">
        <f>'Datu ievade'!S321</f>
        <v>0</v>
      </c>
      <c r="T20" s="449">
        <f>'Datu ievade'!T321</f>
        <v>0</v>
      </c>
      <c r="U20" s="449">
        <f>'Datu ievade'!U321</f>
        <v>0</v>
      </c>
      <c r="V20" s="449">
        <f>'Datu ievade'!V321</f>
        <v>0</v>
      </c>
      <c r="W20" s="449">
        <f>'Datu ievade'!W321</f>
        <v>0</v>
      </c>
      <c r="X20" s="449">
        <f>'Datu ievade'!X321</f>
        <v>0</v>
      </c>
      <c r="Y20" s="449">
        <f>'Datu ievade'!Y321</f>
        <v>0</v>
      </c>
      <c r="Z20" s="449">
        <f>'Datu ievade'!Z321</f>
        <v>0</v>
      </c>
      <c r="AA20" s="449">
        <f>'Datu ievade'!AA321</f>
        <v>0</v>
      </c>
      <c r="AB20" s="449">
        <f>'Datu ievade'!AB321</f>
        <v>0</v>
      </c>
      <c r="AC20" s="449">
        <f>'Datu ievade'!AC321</f>
        <v>0</v>
      </c>
      <c r="AD20" s="449">
        <f>'Datu ievade'!AD321</f>
        <v>0</v>
      </c>
      <c r="AE20" s="449">
        <f>'Datu ievade'!AE321</f>
        <v>0</v>
      </c>
      <c r="AF20" s="449">
        <f>'Datu ievade'!AF321</f>
        <v>0</v>
      </c>
      <c r="AG20" s="449">
        <f>'Datu ievade'!AG321</f>
        <v>0</v>
      </c>
    </row>
    <row r="21" spans="1:33" ht="12.75" x14ac:dyDescent="0.2">
      <c r="A21" s="448">
        <f>'Datu ievade'!A322</f>
        <v>0</v>
      </c>
      <c r="B21" s="449">
        <f>'Datu ievade'!B322</f>
        <v>0</v>
      </c>
      <c r="C21" s="449">
        <f>'Datu ievade'!C322</f>
        <v>0</v>
      </c>
      <c r="D21" s="449">
        <f>'Datu ievade'!D322</f>
        <v>0</v>
      </c>
      <c r="E21" s="449">
        <f>'Datu ievade'!E322</f>
        <v>0</v>
      </c>
      <c r="F21" s="449">
        <f>'Datu ievade'!F322</f>
        <v>0</v>
      </c>
      <c r="G21" s="449">
        <f>'Datu ievade'!G322</f>
        <v>0</v>
      </c>
      <c r="H21" s="449">
        <f>'Datu ievade'!H322</f>
        <v>0</v>
      </c>
      <c r="I21" s="449">
        <f>'Datu ievade'!I322</f>
        <v>0</v>
      </c>
      <c r="J21" s="449">
        <f>'Datu ievade'!J322</f>
        <v>0</v>
      </c>
      <c r="K21" s="449">
        <f>'Datu ievade'!K322</f>
        <v>0</v>
      </c>
      <c r="L21" s="449">
        <f>'Datu ievade'!L322</f>
        <v>0</v>
      </c>
      <c r="M21" s="449">
        <f>'Datu ievade'!M322</f>
        <v>0</v>
      </c>
      <c r="N21" s="449">
        <f>'Datu ievade'!N322</f>
        <v>0</v>
      </c>
      <c r="O21" s="449">
        <f>'Datu ievade'!O322</f>
        <v>0</v>
      </c>
      <c r="P21" s="449">
        <f>'Datu ievade'!P322</f>
        <v>0</v>
      </c>
      <c r="Q21" s="449">
        <f>'Datu ievade'!Q322</f>
        <v>0</v>
      </c>
      <c r="R21" s="449">
        <f>'Datu ievade'!R322</f>
        <v>0</v>
      </c>
      <c r="S21" s="449">
        <f>'Datu ievade'!S322</f>
        <v>0</v>
      </c>
      <c r="T21" s="449">
        <f>'Datu ievade'!T322</f>
        <v>0</v>
      </c>
      <c r="U21" s="449">
        <f>'Datu ievade'!U322</f>
        <v>0</v>
      </c>
      <c r="V21" s="449">
        <f>'Datu ievade'!V322</f>
        <v>0</v>
      </c>
      <c r="W21" s="449">
        <f>'Datu ievade'!W322</f>
        <v>0</v>
      </c>
      <c r="X21" s="449">
        <f>'Datu ievade'!X322</f>
        <v>0</v>
      </c>
      <c r="Y21" s="449">
        <f>'Datu ievade'!Y322</f>
        <v>0</v>
      </c>
      <c r="Z21" s="449">
        <f>'Datu ievade'!Z322</f>
        <v>0</v>
      </c>
      <c r="AA21" s="449">
        <f>'Datu ievade'!AA322</f>
        <v>0</v>
      </c>
      <c r="AB21" s="449">
        <f>'Datu ievade'!AB322</f>
        <v>0</v>
      </c>
      <c r="AC21" s="449">
        <f>'Datu ievade'!AC322</f>
        <v>0</v>
      </c>
      <c r="AD21" s="449">
        <f>'Datu ievade'!AD322</f>
        <v>0</v>
      </c>
      <c r="AE21" s="449">
        <f>'Datu ievade'!AE322</f>
        <v>0</v>
      </c>
      <c r="AF21" s="449">
        <f>'Datu ievade'!AF322</f>
        <v>0</v>
      </c>
      <c r="AG21" s="449">
        <f>'Datu ievade'!AG322</f>
        <v>0</v>
      </c>
    </row>
    <row r="22" spans="1:33" ht="12.75" x14ac:dyDescent="0.2">
      <c r="A22" s="448" t="str">
        <f>'Datu ievade'!A325</f>
        <v>Īstermiņa aizņēmums PVN segšanai</v>
      </c>
      <c r="B22" s="449">
        <f>'Datu ievade'!B325</f>
        <v>0</v>
      </c>
      <c r="C22" s="449">
        <f>'Datu ievade'!C325</f>
        <v>0</v>
      </c>
      <c r="D22" s="449">
        <f>'Datu ievade'!D325</f>
        <v>0</v>
      </c>
      <c r="E22" s="449">
        <f>'Datu ievade'!E325</f>
        <v>0</v>
      </c>
      <c r="F22" s="449">
        <f>'Datu ievade'!F325</f>
        <v>0</v>
      </c>
      <c r="G22" s="449">
        <f>'Datu ievade'!G325</f>
        <v>0</v>
      </c>
      <c r="H22" s="449">
        <f>'Datu ievade'!H325</f>
        <v>0</v>
      </c>
      <c r="I22" s="449">
        <f>'Datu ievade'!I325</f>
        <v>0</v>
      </c>
      <c r="J22" s="449">
        <f>'Datu ievade'!J325</f>
        <v>0</v>
      </c>
      <c r="K22" s="449">
        <f>'Datu ievade'!K325</f>
        <v>0</v>
      </c>
      <c r="L22" s="449">
        <f>'Datu ievade'!L325</f>
        <v>0</v>
      </c>
      <c r="M22" s="449">
        <f>'Datu ievade'!M325</f>
        <v>0</v>
      </c>
      <c r="N22" s="449">
        <f>'Datu ievade'!N325</f>
        <v>0</v>
      </c>
      <c r="O22" s="449">
        <f>'Datu ievade'!O325</f>
        <v>0</v>
      </c>
      <c r="P22" s="449">
        <f>'Datu ievade'!P325</f>
        <v>0</v>
      </c>
      <c r="Q22" s="449">
        <f>'Datu ievade'!Q325</f>
        <v>0</v>
      </c>
      <c r="R22" s="449">
        <f>'Datu ievade'!R325</f>
        <v>0</v>
      </c>
      <c r="S22" s="449">
        <f>'Datu ievade'!S325</f>
        <v>0</v>
      </c>
      <c r="T22" s="449">
        <f>'Datu ievade'!T325</f>
        <v>0</v>
      </c>
      <c r="U22" s="449">
        <f>'Datu ievade'!U325</f>
        <v>0</v>
      </c>
      <c r="V22" s="449">
        <f>'Datu ievade'!V325</f>
        <v>0</v>
      </c>
      <c r="W22" s="449">
        <f>'Datu ievade'!W325</f>
        <v>0</v>
      </c>
      <c r="X22" s="449">
        <f>'Datu ievade'!X325</f>
        <v>0</v>
      </c>
      <c r="Y22" s="449">
        <f>'Datu ievade'!Y325</f>
        <v>0</v>
      </c>
      <c r="Z22" s="449">
        <f>'Datu ievade'!Z325</f>
        <v>0</v>
      </c>
      <c r="AA22" s="449">
        <f>'Datu ievade'!AA325</f>
        <v>0</v>
      </c>
      <c r="AB22" s="449">
        <f>'Datu ievade'!AB325</f>
        <v>0</v>
      </c>
      <c r="AC22" s="449">
        <f>'Datu ievade'!AC325</f>
        <v>0</v>
      </c>
      <c r="AD22" s="449">
        <f>'Datu ievade'!AD325</f>
        <v>0</v>
      </c>
      <c r="AE22" s="449">
        <f>'Datu ievade'!AE325</f>
        <v>0</v>
      </c>
      <c r="AF22" s="449">
        <f>'Datu ievade'!AF325</f>
        <v>0</v>
      </c>
      <c r="AG22" s="449">
        <f>'Datu ievade'!AG325</f>
        <v>0</v>
      </c>
    </row>
    <row r="23" spans="1:33" ht="12.75" x14ac:dyDescent="0.2">
      <c r="A23" s="450" t="str">
        <f>'Datu ievade'!A326</f>
        <v>7.20. Ūdenssaimniecības projekts</v>
      </c>
      <c r="B23" s="449">
        <f>Aprekini!B251</f>
        <v>35.549999999999997</v>
      </c>
      <c r="C23" s="449">
        <f>Aprekini!C251</f>
        <v>1509.2574750000001</v>
      </c>
      <c r="D23" s="449">
        <f>Aprekini!D251</f>
        <v>1834.919175</v>
      </c>
      <c r="E23" s="449">
        <f>Aprekini!E251</f>
        <v>4931.8291750000008</v>
      </c>
      <c r="F23" s="449">
        <f>Aprekini!F251</f>
        <v>4809.5012299999999</v>
      </c>
      <c r="G23" s="449">
        <f>Aprekini!G251</f>
        <v>4687.1732849999999</v>
      </c>
      <c r="H23" s="449">
        <f>Aprekini!H251</f>
        <v>4564.8453399999999</v>
      </c>
      <c r="I23" s="449">
        <f>Aprekini!I251</f>
        <v>4442.5173949999999</v>
      </c>
      <c r="J23" s="449">
        <f>Aprekini!J251</f>
        <v>4320.1894499999999</v>
      </c>
      <c r="K23" s="449">
        <f>Aprekini!K251</f>
        <v>4197.8615049999999</v>
      </c>
      <c r="L23" s="449">
        <f>Aprekini!L251</f>
        <v>4075.5335599999999</v>
      </c>
      <c r="M23" s="449">
        <f>Aprekini!M251</f>
        <v>3953.2056149999999</v>
      </c>
      <c r="N23" s="449">
        <f>Aprekini!N251</f>
        <v>3830.8776699999999</v>
      </c>
      <c r="O23" s="449">
        <f>Aprekini!O251</f>
        <v>3708.5497249999999</v>
      </c>
      <c r="P23" s="449">
        <f>Aprekini!P251</f>
        <v>3586.2217799999999</v>
      </c>
      <c r="Q23" s="449">
        <f>Aprekini!Q251</f>
        <v>3463.8938349999999</v>
      </c>
      <c r="R23" s="449">
        <f>Aprekini!R251</f>
        <v>3341.5658899999999</v>
      </c>
      <c r="S23" s="449">
        <f>Aprekini!S251</f>
        <v>3219.2379449999999</v>
      </c>
      <c r="T23" s="449">
        <f>Aprekini!T251</f>
        <v>-4.6702552936039861E-13</v>
      </c>
      <c r="U23" s="449">
        <f>Aprekini!U251</f>
        <v>-4.6702552936039861E-13</v>
      </c>
      <c r="V23" s="449">
        <f>Aprekini!V251</f>
        <v>-4.6702552936039861E-13</v>
      </c>
      <c r="W23" s="449">
        <f>Aprekini!W251</f>
        <v>-4.6702552936039861E-13</v>
      </c>
      <c r="X23" s="449">
        <f>Aprekini!X251</f>
        <v>-4.6702552936039861E-13</v>
      </c>
      <c r="Y23" s="449">
        <f>Aprekini!Y251</f>
        <v>-4.6702552936039861E-13</v>
      </c>
      <c r="Z23" s="449">
        <f>Aprekini!Z251</f>
        <v>-4.6702552936039861E-13</v>
      </c>
      <c r="AA23" s="449">
        <f>Aprekini!AA251</f>
        <v>-4.6702552936039861E-13</v>
      </c>
      <c r="AB23" s="449">
        <f>Aprekini!AB251</f>
        <v>-4.6702552936039861E-13</v>
      </c>
      <c r="AC23" s="449">
        <f>Aprekini!AC251</f>
        <v>-4.6702552936039861E-13</v>
      </c>
      <c r="AD23" s="449">
        <f>Aprekini!AD251</f>
        <v>-4.6702552936039861E-13</v>
      </c>
      <c r="AE23" s="449">
        <f>Aprekini!AE251</f>
        <v>-4.6702552936039861E-13</v>
      </c>
      <c r="AF23" s="449">
        <f>Aprekini!AF251</f>
        <v>-4.6702552936039861E-13</v>
      </c>
      <c r="AG23" s="449">
        <f>Aprekini!AG251</f>
        <v>-4.6702552936039861E-13</v>
      </c>
    </row>
    <row r="24" spans="1:33" ht="12.75" x14ac:dyDescent="0.2">
      <c r="A24" s="441" t="s">
        <v>182</v>
      </c>
      <c r="B24" s="451">
        <f t="shared" ref="B24:AG24" si="1">SUM(B7:B23)</f>
        <v>35.549999999999997</v>
      </c>
      <c r="C24" s="451">
        <f t="shared" si="1"/>
        <v>1509.2574750000001</v>
      </c>
      <c r="D24" s="451">
        <f t="shared" si="1"/>
        <v>1834.919175</v>
      </c>
      <c r="E24" s="451">
        <f t="shared" si="1"/>
        <v>4931.8291750000008</v>
      </c>
      <c r="F24" s="451">
        <f t="shared" si="1"/>
        <v>4809.5012299999999</v>
      </c>
      <c r="G24" s="451">
        <f t="shared" si="1"/>
        <v>4687.1732849999999</v>
      </c>
      <c r="H24" s="451">
        <f t="shared" si="1"/>
        <v>4564.8453399999999</v>
      </c>
      <c r="I24" s="451">
        <f t="shared" si="1"/>
        <v>4442.5173949999999</v>
      </c>
      <c r="J24" s="451">
        <f t="shared" si="1"/>
        <v>4320.1894499999999</v>
      </c>
      <c r="K24" s="451">
        <f t="shared" si="1"/>
        <v>4197.8615049999999</v>
      </c>
      <c r="L24" s="451">
        <f t="shared" si="1"/>
        <v>4075.5335599999999</v>
      </c>
      <c r="M24" s="451">
        <f t="shared" si="1"/>
        <v>3953.2056149999999</v>
      </c>
      <c r="N24" s="451">
        <f t="shared" si="1"/>
        <v>3830.8776699999999</v>
      </c>
      <c r="O24" s="451">
        <f t="shared" si="1"/>
        <v>3708.5497249999999</v>
      </c>
      <c r="P24" s="451">
        <f t="shared" si="1"/>
        <v>3586.2217799999999</v>
      </c>
      <c r="Q24" s="451">
        <f t="shared" si="1"/>
        <v>3463.8938349999999</v>
      </c>
      <c r="R24" s="451">
        <f t="shared" si="1"/>
        <v>3341.5658899999999</v>
      </c>
      <c r="S24" s="451">
        <f t="shared" si="1"/>
        <v>3219.2379449999999</v>
      </c>
      <c r="T24" s="451">
        <f t="shared" si="1"/>
        <v>-4.6702552936039861E-13</v>
      </c>
      <c r="U24" s="451">
        <f t="shared" si="1"/>
        <v>-4.6702552936039861E-13</v>
      </c>
      <c r="V24" s="451">
        <f t="shared" si="1"/>
        <v>-4.6702552936039861E-13</v>
      </c>
      <c r="W24" s="451">
        <f t="shared" si="1"/>
        <v>-4.6702552936039861E-13</v>
      </c>
      <c r="X24" s="451">
        <f t="shared" si="1"/>
        <v>-4.6702552936039861E-13</v>
      </c>
      <c r="Y24" s="451">
        <f t="shared" si="1"/>
        <v>-4.6702552936039861E-13</v>
      </c>
      <c r="Z24" s="451">
        <f t="shared" si="1"/>
        <v>-4.6702552936039861E-13</v>
      </c>
      <c r="AA24" s="451">
        <f t="shared" si="1"/>
        <v>-4.6702552936039861E-13</v>
      </c>
      <c r="AB24" s="451">
        <f t="shared" si="1"/>
        <v>-4.6702552936039861E-13</v>
      </c>
      <c r="AC24" s="451">
        <f t="shared" si="1"/>
        <v>-4.6702552936039861E-13</v>
      </c>
      <c r="AD24" s="451">
        <f t="shared" si="1"/>
        <v>-4.6702552936039861E-13</v>
      </c>
      <c r="AE24" s="451">
        <f t="shared" si="1"/>
        <v>-4.6702552936039861E-13</v>
      </c>
      <c r="AF24" s="451">
        <f t="shared" si="1"/>
        <v>-4.6702552936039861E-13</v>
      </c>
      <c r="AG24" s="451">
        <f t="shared" si="1"/>
        <v>-4.6702552936039861E-13</v>
      </c>
    </row>
    <row r="25" spans="1:33" ht="12.75" x14ac:dyDescent="0.2">
      <c r="A25" s="447" t="s">
        <v>183</v>
      </c>
      <c r="B25" s="452"/>
      <c r="C25" s="452"/>
      <c r="D25" s="452"/>
      <c r="E25" s="452"/>
      <c r="F25" s="452"/>
      <c r="G25" s="452"/>
      <c r="H25" s="452"/>
      <c r="I25" s="452"/>
      <c r="J25" s="452"/>
      <c r="K25" s="452"/>
      <c r="L25" s="452"/>
      <c r="M25" s="453"/>
      <c r="N25" s="453"/>
      <c r="O25" s="453"/>
      <c r="P25" s="453"/>
      <c r="Q25" s="453"/>
      <c r="R25" s="453"/>
      <c r="S25" s="453"/>
      <c r="T25" s="453"/>
      <c r="U25" s="453"/>
      <c r="V25" s="453"/>
      <c r="W25" s="453"/>
      <c r="X25" s="453"/>
      <c r="Y25" s="453"/>
      <c r="Z25" s="454"/>
      <c r="AA25" s="454"/>
      <c r="AB25" s="454"/>
      <c r="AC25" s="454"/>
      <c r="AD25" s="454"/>
      <c r="AE25" s="454"/>
      <c r="AF25" s="454"/>
      <c r="AG25" s="454"/>
    </row>
    <row r="26" spans="1:33" ht="12.75" hidden="1" x14ac:dyDescent="0.2">
      <c r="A26" s="448">
        <f>'Datu ievade'!A328</f>
        <v>0</v>
      </c>
      <c r="B26" s="448">
        <f>'Datu ievade'!B328</f>
        <v>0</v>
      </c>
      <c r="C26" s="448">
        <f>'Datu ievade'!C328</f>
        <v>0</v>
      </c>
      <c r="D26" s="448">
        <f>'Datu ievade'!D328</f>
        <v>0</v>
      </c>
      <c r="E26" s="448">
        <f>'Datu ievade'!E328</f>
        <v>0</v>
      </c>
      <c r="F26" s="448">
        <f>'Datu ievade'!F328</f>
        <v>0</v>
      </c>
      <c r="G26" s="448">
        <f>'Datu ievade'!G328</f>
        <v>0</v>
      </c>
      <c r="H26" s="448">
        <f>'Datu ievade'!H328</f>
        <v>0</v>
      </c>
      <c r="I26" s="448">
        <f>'Datu ievade'!I328</f>
        <v>0</v>
      </c>
      <c r="J26" s="448">
        <f>'Datu ievade'!J328</f>
        <v>0</v>
      </c>
      <c r="K26" s="448">
        <f>'Datu ievade'!K328</f>
        <v>0</v>
      </c>
      <c r="L26" s="448">
        <f>'Datu ievade'!L328</f>
        <v>0</v>
      </c>
      <c r="M26" s="448">
        <f>'Datu ievade'!M328</f>
        <v>0</v>
      </c>
      <c r="N26" s="448">
        <f>'Datu ievade'!N328</f>
        <v>0</v>
      </c>
      <c r="O26" s="448">
        <f>'Datu ievade'!O328</f>
        <v>0</v>
      </c>
      <c r="P26" s="448">
        <f>'Datu ievade'!P328</f>
        <v>0</v>
      </c>
      <c r="Q26" s="448">
        <f>'Datu ievade'!Q328</f>
        <v>0</v>
      </c>
      <c r="R26" s="448">
        <f>'Datu ievade'!R328</f>
        <v>0</v>
      </c>
      <c r="S26" s="448">
        <f>'Datu ievade'!S328</f>
        <v>0</v>
      </c>
      <c r="T26" s="448">
        <f>'Datu ievade'!T328</f>
        <v>0</v>
      </c>
      <c r="U26" s="448">
        <f>'Datu ievade'!U328</f>
        <v>0</v>
      </c>
      <c r="V26" s="448">
        <f>'Datu ievade'!V328</f>
        <v>0</v>
      </c>
      <c r="W26" s="448">
        <f>'Datu ievade'!W328</f>
        <v>0</v>
      </c>
      <c r="X26" s="448">
        <f>'Datu ievade'!X328</f>
        <v>0</v>
      </c>
      <c r="Y26" s="448">
        <f>'Datu ievade'!Y328</f>
        <v>0</v>
      </c>
      <c r="Z26" s="448">
        <f>'Datu ievade'!Z328</f>
        <v>0</v>
      </c>
      <c r="AA26" s="448">
        <f>'Datu ievade'!AA328</f>
        <v>0</v>
      </c>
      <c r="AB26" s="448">
        <f>'Datu ievade'!AB328</f>
        <v>0</v>
      </c>
      <c r="AC26" s="448">
        <f>'Datu ievade'!AC328</f>
        <v>0</v>
      </c>
      <c r="AD26" s="448">
        <f>'Datu ievade'!AD328</f>
        <v>0</v>
      </c>
      <c r="AE26" s="448">
        <f>'Datu ievade'!AE328</f>
        <v>0</v>
      </c>
      <c r="AF26" s="448">
        <f>'Datu ievade'!AF328</f>
        <v>0</v>
      </c>
      <c r="AG26" s="448">
        <f>'Datu ievade'!AG328</f>
        <v>0</v>
      </c>
    </row>
    <row r="27" spans="1:33" ht="12.75" hidden="1" x14ac:dyDescent="0.2">
      <c r="A27" s="448">
        <f>'Datu ievade'!A329</f>
        <v>0</v>
      </c>
      <c r="B27" s="448">
        <f>'Datu ievade'!B329</f>
        <v>0</v>
      </c>
      <c r="C27" s="448">
        <f>'Datu ievade'!C329</f>
        <v>0</v>
      </c>
      <c r="D27" s="448">
        <f>'Datu ievade'!D329</f>
        <v>0</v>
      </c>
      <c r="E27" s="448">
        <f>'Datu ievade'!E329</f>
        <v>0</v>
      </c>
      <c r="F27" s="448">
        <f>'Datu ievade'!F329</f>
        <v>0</v>
      </c>
      <c r="G27" s="448">
        <f>'Datu ievade'!G329</f>
        <v>0</v>
      </c>
      <c r="H27" s="448">
        <f>'Datu ievade'!H329</f>
        <v>0</v>
      </c>
      <c r="I27" s="448">
        <f>'Datu ievade'!I329</f>
        <v>0</v>
      </c>
      <c r="J27" s="448">
        <f>'Datu ievade'!J329</f>
        <v>0</v>
      </c>
      <c r="K27" s="448">
        <f>'Datu ievade'!K329</f>
        <v>0</v>
      </c>
      <c r="L27" s="448">
        <f>'Datu ievade'!L329</f>
        <v>0</v>
      </c>
      <c r="M27" s="448">
        <f>'Datu ievade'!M329</f>
        <v>0</v>
      </c>
      <c r="N27" s="448">
        <f>'Datu ievade'!N329</f>
        <v>0</v>
      </c>
      <c r="O27" s="448">
        <f>'Datu ievade'!O329</f>
        <v>0</v>
      </c>
      <c r="P27" s="448">
        <f>'Datu ievade'!P329</f>
        <v>0</v>
      </c>
      <c r="Q27" s="448">
        <f>'Datu ievade'!Q329</f>
        <v>0</v>
      </c>
      <c r="R27" s="448">
        <f>'Datu ievade'!R329</f>
        <v>0</v>
      </c>
      <c r="S27" s="448">
        <f>'Datu ievade'!S329</f>
        <v>0</v>
      </c>
      <c r="T27" s="448">
        <f>'Datu ievade'!T329</f>
        <v>0</v>
      </c>
      <c r="U27" s="448">
        <f>'Datu ievade'!U329</f>
        <v>0</v>
      </c>
      <c r="V27" s="448">
        <f>'Datu ievade'!V329</f>
        <v>0</v>
      </c>
      <c r="W27" s="448">
        <f>'Datu ievade'!W329</f>
        <v>0</v>
      </c>
      <c r="X27" s="448">
        <f>'Datu ievade'!X329</f>
        <v>0</v>
      </c>
      <c r="Y27" s="448">
        <f>'Datu ievade'!Y329</f>
        <v>0</v>
      </c>
      <c r="Z27" s="448">
        <f>'Datu ievade'!Z329</f>
        <v>0</v>
      </c>
      <c r="AA27" s="448">
        <f>'Datu ievade'!AA329</f>
        <v>0</v>
      </c>
      <c r="AB27" s="448">
        <f>'Datu ievade'!AB329</f>
        <v>0</v>
      </c>
      <c r="AC27" s="448">
        <f>'Datu ievade'!AC329</f>
        <v>0</v>
      </c>
      <c r="AD27" s="448">
        <f>'Datu ievade'!AD329</f>
        <v>0</v>
      </c>
      <c r="AE27" s="448">
        <f>'Datu ievade'!AE329</f>
        <v>0</v>
      </c>
      <c r="AF27" s="448">
        <f>'Datu ievade'!AF329</f>
        <v>0</v>
      </c>
      <c r="AG27" s="448">
        <f>'Datu ievade'!AG329</f>
        <v>0</v>
      </c>
    </row>
    <row r="28" spans="1:33" ht="12.75" hidden="1" x14ac:dyDescent="0.2">
      <c r="A28" s="448">
        <f>'Datu ievade'!A330</f>
        <v>0</v>
      </c>
      <c r="B28" s="448">
        <f>'Datu ievade'!B330</f>
        <v>0</v>
      </c>
      <c r="C28" s="448">
        <f>'Datu ievade'!C330</f>
        <v>0</v>
      </c>
      <c r="D28" s="448">
        <f>'Datu ievade'!D330</f>
        <v>0</v>
      </c>
      <c r="E28" s="448">
        <f>'Datu ievade'!E330</f>
        <v>0</v>
      </c>
      <c r="F28" s="448">
        <f>'Datu ievade'!F330</f>
        <v>0</v>
      </c>
      <c r="G28" s="448">
        <f>'Datu ievade'!G330</f>
        <v>0</v>
      </c>
      <c r="H28" s="448">
        <f>'Datu ievade'!H330</f>
        <v>0</v>
      </c>
      <c r="I28" s="448">
        <f>'Datu ievade'!I330</f>
        <v>0</v>
      </c>
      <c r="J28" s="448">
        <f>'Datu ievade'!J330</f>
        <v>0</v>
      </c>
      <c r="K28" s="448">
        <f>'Datu ievade'!K330</f>
        <v>0</v>
      </c>
      <c r="L28" s="448">
        <f>'Datu ievade'!L330</f>
        <v>0</v>
      </c>
      <c r="M28" s="448">
        <f>'Datu ievade'!M330</f>
        <v>0</v>
      </c>
      <c r="N28" s="448">
        <f>'Datu ievade'!N330</f>
        <v>0</v>
      </c>
      <c r="O28" s="448">
        <f>'Datu ievade'!O330</f>
        <v>0</v>
      </c>
      <c r="P28" s="448">
        <f>'Datu ievade'!P330</f>
        <v>0</v>
      </c>
      <c r="Q28" s="448">
        <f>'Datu ievade'!Q330</f>
        <v>0</v>
      </c>
      <c r="R28" s="448">
        <f>'Datu ievade'!R330</f>
        <v>0</v>
      </c>
      <c r="S28" s="448">
        <f>'Datu ievade'!S330</f>
        <v>0</v>
      </c>
      <c r="T28" s="448">
        <f>'Datu ievade'!T330</f>
        <v>0</v>
      </c>
      <c r="U28" s="448">
        <f>'Datu ievade'!U330</f>
        <v>0</v>
      </c>
      <c r="V28" s="448">
        <f>'Datu ievade'!V330</f>
        <v>0</v>
      </c>
      <c r="W28" s="448">
        <f>'Datu ievade'!W330</f>
        <v>0</v>
      </c>
      <c r="X28" s="448">
        <f>'Datu ievade'!X330</f>
        <v>0</v>
      </c>
      <c r="Y28" s="448">
        <f>'Datu ievade'!Y330</f>
        <v>0</v>
      </c>
      <c r="Z28" s="448">
        <f>'Datu ievade'!Z330</f>
        <v>0</v>
      </c>
      <c r="AA28" s="448">
        <f>'Datu ievade'!AA330</f>
        <v>0</v>
      </c>
      <c r="AB28" s="448">
        <f>'Datu ievade'!AB330</f>
        <v>0</v>
      </c>
      <c r="AC28" s="448">
        <f>'Datu ievade'!AC330</f>
        <v>0</v>
      </c>
      <c r="AD28" s="448">
        <f>'Datu ievade'!AD330</f>
        <v>0</v>
      </c>
      <c r="AE28" s="448">
        <f>'Datu ievade'!AE330</f>
        <v>0</v>
      </c>
      <c r="AF28" s="448">
        <f>'Datu ievade'!AF330</f>
        <v>0</v>
      </c>
      <c r="AG28" s="448">
        <f>'Datu ievade'!AG330</f>
        <v>0</v>
      </c>
    </row>
    <row r="29" spans="1:33" ht="12.75" hidden="1" x14ac:dyDescent="0.2">
      <c r="A29" s="448">
        <f>'Datu ievade'!A331</f>
        <v>0</v>
      </c>
      <c r="B29" s="448">
        <f>'Datu ievade'!B331</f>
        <v>0</v>
      </c>
      <c r="C29" s="448">
        <f>'Datu ievade'!C331</f>
        <v>0</v>
      </c>
      <c r="D29" s="448">
        <f>'Datu ievade'!D331</f>
        <v>0</v>
      </c>
      <c r="E29" s="448">
        <f>'Datu ievade'!E331</f>
        <v>0</v>
      </c>
      <c r="F29" s="448">
        <f>'Datu ievade'!F331</f>
        <v>0</v>
      </c>
      <c r="G29" s="448">
        <f>'Datu ievade'!G331</f>
        <v>0</v>
      </c>
      <c r="H29" s="448">
        <f>'Datu ievade'!H331</f>
        <v>0</v>
      </c>
      <c r="I29" s="448">
        <f>'Datu ievade'!I331</f>
        <v>0</v>
      </c>
      <c r="J29" s="448">
        <f>'Datu ievade'!J331</f>
        <v>0</v>
      </c>
      <c r="K29" s="448">
        <f>'Datu ievade'!K331</f>
        <v>0</v>
      </c>
      <c r="L29" s="448">
        <f>'Datu ievade'!L331</f>
        <v>0</v>
      </c>
      <c r="M29" s="448">
        <f>'Datu ievade'!M331</f>
        <v>0</v>
      </c>
      <c r="N29" s="448">
        <f>'Datu ievade'!N331</f>
        <v>0</v>
      </c>
      <c r="O29" s="448">
        <f>'Datu ievade'!O331</f>
        <v>0</v>
      </c>
      <c r="P29" s="448">
        <f>'Datu ievade'!P331</f>
        <v>0</v>
      </c>
      <c r="Q29" s="448">
        <f>'Datu ievade'!Q331</f>
        <v>0</v>
      </c>
      <c r="R29" s="448">
        <f>'Datu ievade'!R331</f>
        <v>0</v>
      </c>
      <c r="S29" s="448">
        <f>'Datu ievade'!S331</f>
        <v>0</v>
      </c>
      <c r="T29" s="448">
        <f>'Datu ievade'!T331</f>
        <v>0</v>
      </c>
      <c r="U29" s="448">
        <f>'Datu ievade'!U331</f>
        <v>0</v>
      </c>
      <c r="V29" s="448">
        <f>'Datu ievade'!V331</f>
        <v>0</v>
      </c>
      <c r="W29" s="448">
        <f>'Datu ievade'!W331</f>
        <v>0</v>
      </c>
      <c r="X29" s="448">
        <f>'Datu ievade'!X331</f>
        <v>0</v>
      </c>
      <c r="Y29" s="448">
        <f>'Datu ievade'!Y331</f>
        <v>0</v>
      </c>
      <c r="Z29" s="448">
        <f>'Datu ievade'!Z331</f>
        <v>0</v>
      </c>
      <c r="AA29" s="448">
        <f>'Datu ievade'!AA331</f>
        <v>0</v>
      </c>
      <c r="AB29" s="448">
        <f>'Datu ievade'!AB331</f>
        <v>0</v>
      </c>
      <c r="AC29" s="448">
        <f>'Datu ievade'!AC331</f>
        <v>0</v>
      </c>
      <c r="AD29" s="448">
        <f>'Datu ievade'!AD331</f>
        <v>0</v>
      </c>
      <c r="AE29" s="448">
        <f>'Datu ievade'!AE331</f>
        <v>0</v>
      </c>
      <c r="AF29" s="448">
        <f>'Datu ievade'!AF331</f>
        <v>0</v>
      </c>
      <c r="AG29" s="448">
        <f>'Datu ievade'!AG331</f>
        <v>0</v>
      </c>
    </row>
    <row r="30" spans="1:33" ht="12.75" hidden="1" x14ac:dyDescent="0.2">
      <c r="A30" s="448">
        <f>'Datu ievade'!A332</f>
        <v>0</v>
      </c>
      <c r="B30" s="448">
        <f>'Datu ievade'!B332</f>
        <v>0</v>
      </c>
      <c r="C30" s="448">
        <f>'Datu ievade'!C332</f>
        <v>0</v>
      </c>
      <c r="D30" s="448">
        <f>'Datu ievade'!D332</f>
        <v>0</v>
      </c>
      <c r="E30" s="448">
        <f>'Datu ievade'!E332</f>
        <v>0</v>
      </c>
      <c r="F30" s="448">
        <f>'Datu ievade'!F332</f>
        <v>0</v>
      </c>
      <c r="G30" s="448">
        <f>'Datu ievade'!G332</f>
        <v>0</v>
      </c>
      <c r="H30" s="448">
        <f>'Datu ievade'!H332</f>
        <v>0</v>
      </c>
      <c r="I30" s="448">
        <f>'Datu ievade'!I332</f>
        <v>0</v>
      </c>
      <c r="J30" s="448">
        <f>'Datu ievade'!J332</f>
        <v>0</v>
      </c>
      <c r="K30" s="448">
        <f>'Datu ievade'!K332</f>
        <v>0</v>
      </c>
      <c r="L30" s="448">
        <f>'Datu ievade'!L332</f>
        <v>0</v>
      </c>
      <c r="M30" s="448">
        <f>'Datu ievade'!M332</f>
        <v>0</v>
      </c>
      <c r="N30" s="448">
        <f>'Datu ievade'!N332</f>
        <v>0</v>
      </c>
      <c r="O30" s="448">
        <f>'Datu ievade'!O332</f>
        <v>0</v>
      </c>
      <c r="P30" s="448">
        <f>'Datu ievade'!P332</f>
        <v>0</v>
      </c>
      <c r="Q30" s="448">
        <f>'Datu ievade'!Q332</f>
        <v>0</v>
      </c>
      <c r="R30" s="448">
        <f>'Datu ievade'!R332</f>
        <v>0</v>
      </c>
      <c r="S30" s="448">
        <f>'Datu ievade'!S332</f>
        <v>0</v>
      </c>
      <c r="T30" s="448">
        <f>'Datu ievade'!T332</f>
        <v>0</v>
      </c>
      <c r="U30" s="448">
        <f>'Datu ievade'!U332</f>
        <v>0</v>
      </c>
      <c r="V30" s="448">
        <f>'Datu ievade'!V332</f>
        <v>0</v>
      </c>
      <c r="W30" s="448">
        <f>'Datu ievade'!W332</f>
        <v>0</v>
      </c>
      <c r="X30" s="448">
        <f>'Datu ievade'!X332</f>
        <v>0</v>
      </c>
      <c r="Y30" s="448">
        <f>'Datu ievade'!Y332</f>
        <v>0</v>
      </c>
      <c r="Z30" s="448">
        <f>'Datu ievade'!Z332</f>
        <v>0</v>
      </c>
      <c r="AA30" s="448">
        <f>'Datu ievade'!AA332</f>
        <v>0</v>
      </c>
      <c r="AB30" s="448">
        <f>'Datu ievade'!AB332</f>
        <v>0</v>
      </c>
      <c r="AC30" s="448">
        <f>'Datu ievade'!AC332</f>
        <v>0</v>
      </c>
      <c r="AD30" s="448">
        <f>'Datu ievade'!AD332</f>
        <v>0</v>
      </c>
      <c r="AE30" s="448">
        <f>'Datu ievade'!AE332</f>
        <v>0</v>
      </c>
      <c r="AF30" s="448">
        <f>'Datu ievade'!AF332</f>
        <v>0</v>
      </c>
      <c r="AG30" s="448">
        <f>'Datu ievade'!AG332</f>
        <v>0</v>
      </c>
    </row>
    <row r="31" spans="1:33" ht="12.75" hidden="1" x14ac:dyDescent="0.2">
      <c r="A31" s="448">
        <f>'Datu ievade'!A333</f>
        <v>0</v>
      </c>
      <c r="B31" s="448">
        <f>'Datu ievade'!B333</f>
        <v>0</v>
      </c>
      <c r="C31" s="448">
        <f>'Datu ievade'!C333</f>
        <v>0</v>
      </c>
      <c r="D31" s="448">
        <f>'Datu ievade'!D333</f>
        <v>0</v>
      </c>
      <c r="E31" s="448">
        <f>'Datu ievade'!E333</f>
        <v>0</v>
      </c>
      <c r="F31" s="448">
        <f>'Datu ievade'!F333</f>
        <v>0</v>
      </c>
      <c r="G31" s="448">
        <f>'Datu ievade'!G333</f>
        <v>0</v>
      </c>
      <c r="H31" s="448">
        <f>'Datu ievade'!H333</f>
        <v>0</v>
      </c>
      <c r="I31" s="448">
        <f>'Datu ievade'!I333</f>
        <v>0</v>
      </c>
      <c r="J31" s="448">
        <f>'Datu ievade'!J333</f>
        <v>0</v>
      </c>
      <c r="K31" s="448">
        <f>'Datu ievade'!K333</f>
        <v>0</v>
      </c>
      <c r="L31" s="448">
        <f>'Datu ievade'!L333</f>
        <v>0</v>
      </c>
      <c r="M31" s="448">
        <f>'Datu ievade'!M333</f>
        <v>0</v>
      </c>
      <c r="N31" s="448">
        <f>'Datu ievade'!N333</f>
        <v>0</v>
      </c>
      <c r="O31" s="448">
        <f>'Datu ievade'!O333</f>
        <v>0</v>
      </c>
      <c r="P31" s="448">
        <f>'Datu ievade'!P333</f>
        <v>0</v>
      </c>
      <c r="Q31" s="448">
        <f>'Datu ievade'!Q333</f>
        <v>0</v>
      </c>
      <c r="R31" s="448">
        <f>'Datu ievade'!R333</f>
        <v>0</v>
      </c>
      <c r="S31" s="448">
        <f>'Datu ievade'!S333</f>
        <v>0</v>
      </c>
      <c r="T31" s="448">
        <f>'Datu ievade'!T333</f>
        <v>0</v>
      </c>
      <c r="U31" s="448">
        <f>'Datu ievade'!U333</f>
        <v>0</v>
      </c>
      <c r="V31" s="448">
        <f>'Datu ievade'!V333</f>
        <v>0</v>
      </c>
      <c r="W31" s="448">
        <f>'Datu ievade'!W333</f>
        <v>0</v>
      </c>
      <c r="X31" s="448">
        <f>'Datu ievade'!X333</f>
        <v>0</v>
      </c>
      <c r="Y31" s="448">
        <f>'Datu ievade'!Y333</f>
        <v>0</v>
      </c>
      <c r="Z31" s="448">
        <f>'Datu ievade'!Z333</f>
        <v>0</v>
      </c>
      <c r="AA31" s="448">
        <f>'Datu ievade'!AA333</f>
        <v>0</v>
      </c>
      <c r="AB31" s="448">
        <f>'Datu ievade'!AB333</f>
        <v>0</v>
      </c>
      <c r="AC31" s="448">
        <f>'Datu ievade'!AC333</f>
        <v>0</v>
      </c>
      <c r="AD31" s="448">
        <f>'Datu ievade'!AD333</f>
        <v>0</v>
      </c>
      <c r="AE31" s="448">
        <f>'Datu ievade'!AE333</f>
        <v>0</v>
      </c>
      <c r="AF31" s="448">
        <f>'Datu ievade'!AF333</f>
        <v>0</v>
      </c>
      <c r="AG31" s="448">
        <f>'Datu ievade'!AG333</f>
        <v>0</v>
      </c>
    </row>
    <row r="32" spans="1:33" ht="12.75" hidden="1" x14ac:dyDescent="0.2">
      <c r="A32" s="448">
        <f>'Datu ievade'!A334</f>
        <v>0</v>
      </c>
      <c r="B32" s="448">
        <f>'Datu ievade'!B334</f>
        <v>0</v>
      </c>
      <c r="C32" s="448">
        <f>'Datu ievade'!C334</f>
        <v>0</v>
      </c>
      <c r="D32" s="448">
        <f>'Datu ievade'!D334</f>
        <v>0</v>
      </c>
      <c r="E32" s="448">
        <f>'Datu ievade'!E334</f>
        <v>0</v>
      </c>
      <c r="F32" s="448">
        <f>'Datu ievade'!F334</f>
        <v>0</v>
      </c>
      <c r="G32" s="448">
        <f>'Datu ievade'!G334</f>
        <v>0</v>
      </c>
      <c r="H32" s="448">
        <f>'Datu ievade'!H334</f>
        <v>0</v>
      </c>
      <c r="I32" s="448">
        <f>'Datu ievade'!I334</f>
        <v>0</v>
      </c>
      <c r="J32" s="448">
        <f>'Datu ievade'!J334</f>
        <v>0</v>
      </c>
      <c r="K32" s="448">
        <f>'Datu ievade'!K334</f>
        <v>0</v>
      </c>
      <c r="L32" s="448">
        <f>'Datu ievade'!L334</f>
        <v>0</v>
      </c>
      <c r="M32" s="448">
        <f>'Datu ievade'!M334</f>
        <v>0</v>
      </c>
      <c r="N32" s="448">
        <f>'Datu ievade'!N334</f>
        <v>0</v>
      </c>
      <c r="O32" s="448">
        <f>'Datu ievade'!O334</f>
        <v>0</v>
      </c>
      <c r="P32" s="448">
        <f>'Datu ievade'!P334</f>
        <v>0</v>
      </c>
      <c r="Q32" s="448">
        <f>'Datu ievade'!Q334</f>
        <v>0</v>
      </c>
      <c r="R32" s="448">
        <f>'Datu ievade'!R334</f>
        <v>0</v>
      </c>
      <c r="S32" s="448">
        <f>'Datu ievade'!S334</f>
        <v>0</v>
      </c>
      <c r="T32" s="448">
        <f>'Datu ievade'!T334</f>
        <v>0</v>
      </c>
      <c r="U32" s="448">
        <f>'Datu ievade'!U334</f>
        <v>0</v>
      </c>
      <c r="V32" s="448">
        <f>'Datu ievade'!V334</f>
        <v>0</v>
      </c>
      <c r="W32" s="448">
        <f>'Datu ievade'!W334</f>
        <v>0</v>
      </c>
      <c r="X32" s="448">
        <f>'Datu ievade'!X334</f>
        <v>0</v>
      </c>
      <c r="Y32" s="448">
        <f>'Datu ievade'!Y334</f>
        <v>0</v>
      </c>
      <c r="Z32" s="448">
        <f>'Datu ievade'!Z334</f>
        <v>0</v>
      </c>
      <c r="AA32" s="448">
        <f>'Datu ievade'!AA334</f>
        <v>0</v>
      </c>
      <c r="AB32" s="448">
        <f>'Datu ievade'!AB334</f>
        <v>0</v>
      </c>
      <c r="AC32" s="448">
        <f>'Datu ievade'!AC334</f>
        <v>0</v>
      </c>
      <c r="AD32" s="448">
        <f>'Datu ievade'!AD334</f>
        <v>0</v>
      </c>
      <c r="AE32" s="448">
        <f>'Datu ievade'!AE334</f>
        <v>0</v>
      </c>
      <c r="AF32" s="448">
        <f>'Datu ievade'!AF334</f>
        <v>0</v>
      </c>
      <c r="AG32" s="448">
        <f>'Datu ievade'!AG334</f>
        <v>0</v>
      </c>
    </row>
    <row r="33" spans="1:33" ht="12.75" hidden="1" x14ac:dyDescent="0.2">
      <c r="A33" s="448">
        <f>'Datu ievade'!A335</f>
        <v>0</v>
      </c>
      <c r="B33" s="448">
        <f>'Datu ievade'!B335</f>
        <v>0</v>
      </c>
      <c r="C33" s="448">
        <f>'Datu ievade'!C335</f>
        <v>0</v>
      </c>
      <c r="D33" s="448">
        <f>'Datu ievade'!D335</f>
        <v>0</v>
      </c>
      <c r="E33" s="448">
        <f>'Datu ievade'!E335</f>
        <v>0</v>
      </c>
      <c r="F33" s="448">
        <f>'Datu ievade'!F335</f>
        <v>0</v>
      </c>
      <c r="G33" s="448">
        <f>'Datu ievade'!G335</f>
        <v>0</v>
      </c>
      <c r="H33" s="448">
        <f>'Datu ievade'!H335</f>
        <v>0</v>
      </c>
      <c r="I33" s="448">
        <f>'Datu ievade'!I335</f>
        <v>0</v>
      </c>
      <c r="J33" s="448">
        <f>'Datu ievade'!J335</f>
        <v>0</v>
      </c>
      <c r="K33" s="448">
        <f>'Datu ievade'!K335</f>
        <v>0</v>
      </c>
      <c r="L33" s="448">
        <f>'Datu ievade'!L335</f>
        <v>0</v>
      </c>
      <c r="M33" s="448">
        <f>'Datu ievade'!M335</f>
        <v>0</v>
      </c>
      <c r="N33" s="448">
        <f>'Datu ievade'!N335</f>
        <v>0</v>
      </c>
      <c r="O33" s="448">
        <f>'Datu ievade'!O335</f>
        <v>0</v>
      </c>
      <c r="P33" s="448">
        <f>'Datu ievade'!P335</f>
        <v>0</v>
      </c>
      <c r="Q33" s="448">
        <f>'Datu ievade'!Q335</f>
        <v>0</v>
      </c>
      <c r="R33" s="448">
        <f>'Datu ievade'!R335</f>
        <v>0</v>
      </c>
      <c r="S33" s="448">
        <f>'Datu ievade'!S335</f>
        <v>0</v>
      </c>
      <c r="T33" s="448">
        <f>'Datu ievade'!T335</f>
        <v>0</v>
      </c>
      <c r="U33" s="448">
        <f>'Datu ievade'!U335</f>
        <v>0</v>
      </c>
      <c r="V33" s="448">
        <f>'Datu ievade'!V335</f>
        <v>0</v>
      </c>
      <c r="W33" s="448">
        <f>'Datu ievade'!W335</f>
        <v>0</v>
      </c>
      <c r="X33" s="448">
        <f>'Datu ievade'!X335</f>
        <v>0</v>
      </c>
      <c r="Y33" s="448">
        <f>'Datu ievade'!Y335</f>
        <v>0</v>
      </c>
      <c r="Z33" s="448">
        <f>'Datu ievade'!Z335</f>
        <v>0</v>
      </c>
      <c r="AA33" s="448">
        <f>'Datu ievade'!AA335</f>
        <v>0</v>
      </c>
      <c r="AB33" s="448">
        <f>'Datu ievade'!AB335</f>
        <v>0</v>
      </c>
      <c r="AC33" s="448">
        <f>'Datu ievade'!AC335</f>
        <v>0</v>
      </c>
      <c r="AD33" s="448">
        <f>'Datu ievade'!AD335</f>
        <v>0</v>
      </c>
      <c r="AE33" s="448">
        <f>'Datu ievade'!AE335</f>
        <v>0</v>
      </c>
      <c r="AF33" s="448">
        <f>'Datu ievade'!AF335</f>
        <v>0</v>
      </c>
      <c r="AG33" s="448">
        <f>'Datu ievade'!AG335</f>
        <v>0</v>
      </c>
    </row>
    <row r="34" spans="1:33" ht="12.75" hidden="1" x14ac:dyDescent="0.2">
      <c r="A34" s="448">
        <f>'Datu ievade'!A336</f>
        <v>0</v>
      </c>
      <c r="B34" s="448">
        <f>'Datu ievade'!B336</f>
        <v>0</v>
      </c>
      <c r="C34" s="448">
        <f>'Datu ievade'!C336</f>
        <v>0</v>
      </c>
      <c r="D34" s="448">
        <f>'Datu ievade'!D336</f>
        <v>0</v>
      </c>
      <c r="E34" s="448">
        <f>'Datu ievade'!E336</f>
        <v>0</v>
      </c>
      <c r="F34" s="448">
        <f>'Datu ievade'!F336</f>
        <v>0</v>
      </c>
      <c r="G34" s="448">
        <f>'Datu ievade'!G336</f>
        <v>0</v>
      </c>
      <c r="H34" s="448">
        <f>'Datu ievade'!H336</f>
        <v>0</v>
      </c>
      <c r="I34" s="448">
        <f>'Datu ievade'!I336</f>
        <v>0</v>
      </c>
      <c r="J34" s="448">
        <f>'Datu ievade'!J336</f>
        <v>0</v>
      </c>
      <c r="K34" s="448">
        <f>'Datu ievade'!K336</f>
        <v>0</v>
      </c>
      <c r="L34" s="448">
        <f>'Datu ievade'!L336</f>
        <v>0</v>
      </c>
      <c r="M34" s="448">
        <f>'Datu ievade'!M336</f>
        <v>0</v>
      </c>
      <c r="N34" s="448">
        <f>'Datu ievade'!N336</f>
        <v>0</v>
      </c>
      <c r="O34" s="448">
        <f>'Datu ievade'!O336</f>
        <v>0</v>
      </c>
      <c r="P34" s="448">
        <f>'Datu ievade'!P336</f>
        <v>0</v>
      </c>
      <c r="Q34" s="448">
        <f>'Datu ievade'!Q336</f>
        <v>0</v>
      </c>
      <c r="R34" s="448">
        <f>'Datu ievade'!R336</f>
        <v>0</v>
      </c>
      <c r="S34" s="448">
        <f>'Datu ievade'!S336</f>
        <v>0</v>
      </c>
      <c r="T34" s="448">
        <f>'Datu ievade'!T336</f>
        <v>0</v>
      </c>
      <c r="U34" s="448">
        <f>'Datu ievade'!U336</f>
        <v>0</v>
      </c>
      <c r="V34" s="448">
        <f>'Datu ievade'!V336</f>
        <v>0</v>
      </c>
      <c r="W34" s="448">
        <f>'Datu ievade'!W336</f>
        <v>0</v>
      </c>
      <c r="X34" s="448">
        <f>'Datu ievade'!X336</f>
        <v>0</v>
      </c>
      <c r="Y34" s="448">
        <f>'Datu ievade'!Y336</f>
        <v>0</v>
      </c>
      <c r="Z34" s="448">
        <f>'Datu ievade'!Z336</f>
        <v>0</v>
      </c>
      <c r="AA34" s="448">
        <f>'Datu ievade'!AA336</f>
        <v>0</v>
      </c>
      <c r="AB34" s="448">
        <f>'Datu ievade'!AB336</f>
        <v>0</v>
      </c>
      <c r="AC34" s="448">
        <f>'Datu ievade'!AC336</f>
        <v>0</v>
      </c>
      <c r="AD34" s="448">
        <f>'Datu ievade'!AD336</f>
        <v>0</v>
      </c>
      <c r="AE34" s="448">
        <f>'Datu ievade'!AE336</f>
        <v>0</v>
      </c>
      <c r="AF34" s="448">
        <f>'Datu ievade'!AF336</f>
        <v>0</v>
      </c>
      <c r="AG34" s="448">
        <f>'Datu ievade'!AG336</f>
        <v>0</v>
      </c>
    </row>
    <row r="35" spans="1:33" ht="12.75" hidden="1" x14ac:dyDescent="0.2">
      <c r="A35" s="448">
        <f>'Datu ievade'!A337</f>
        <v>0</v>
      </c>
      <c r="B35" s="448">
        <f>'Datu ievade'!B337</f>
        <v>0</v>
      </c>
      <c r="C35" s="448">
        <f>'Datu ievade'!C337</f>
        <v>0</v>
      </c>
      <c r="D35" s="448">
        <f>'Datu ievade'!D337</f>
        <v>0</v>
      </c>
      <c r="E35" s="448">
        <f>'Datu ievade'!E337</f>
        <v>0</v>
      </c>
      <c r="F35" s="448">
        <f>'Datu ievade'!F337</f>
        <v>0</v>
      </c>
      <c r="G35" s="448">
        <f>'Datu ievade'!G337</f>
        <v>0</v>
      </c>
      <c r="H35" s="448">
        <f>'Datu ievade'!H337</f>
        <v>0</v>
      </c>
      <c r="I35" s="448">
        <f>'Datu ievade'!I337</f>
        <v>0</v>
      </c>
      <c r="J35" s="448">
        <f>'Datu ievade'!J337</f>
        <v>0</v>
      </c>
      <c r="K35" s="448">
        <f>'Datu ievade'!K337</f>
        <v>0</v>
      </c>
      <c r="L35" s="448">
        <f>'Datu ievade'!L337</f>
        <v>0</v>
      </c>
      <c r="M35" s="448">
        <f>'Datu ievade'!M337</f>
        <v>0</v>
      </c>
      <c r="N35" s="448">
        <f>'Datu ievade'!N337</f>
        <v>0</v>
      </c>
      <c r="O35" s="448">
        <f>'Datu ievade'!O337</f>
        <v>0</v>
      </c>
      <c r="P35" s="448">
        <f>'Datu ievade'!P337</f>
        <v>0</v>
      </c>
      <c r="Q35" s="448">
        <f>'Datu ievade'!Q337</f>
        <v>0</v>
      </c>
      <c r="R35" s="448">
        <f>'Datu ievade'!R337</f>
        <v>0</v>
      </c>
      <c r="S35" s="448">
        <f>'Datu ievade'!S337</f>
        <v>0</v>
      </c>
      <c r="T35" s="448">
        <f>'Datu ievade'!T337</f>
        <v>0</v>
      </c>
      <c r="U35" s="448">
        <f>'Datu ievade'!U337</f>
        <v>0</v>
      </c>
      <c r="V35" s="448">
        <f>'Datu ievade'!V337</f>
        <v>0</v>
      </c>
      <c r="W35" s="448">
        <f>'Datu ievade'!W337</f>
        <v>0</v>
      </c>
      <c r="X35" s="448">
        <f>'Datu ievade'!X337</f>
        <v>0</v>
      </c>
      <c r="Y35" s="448">
        <f>'Datu ievade'!Y337</f>
        <v>0</v>
      </c>
      <c r="Z35" s="448">
        <f>'Datu ievade'!Z337</f>
        <v>0</v>
      </c>
      <c r="AA35" s="448">
        <f>'Datu ievade'!AA337</f>
        <v>0</v>
      </c>
      <c r="AB35" s="448">
        <f>'Datu ievade'!AB337</f>
        <v>0</v>
      </c>
      <c r="AC35" s="448">
        <f>'Datu ievade'!AC337</f>
        <v>0</v>
      </c>
      <c r="AD35" s="448">
        <f>'Datu ievade'!AD337</f>
        <v>0</v>
      </c>
      <c r="AE35" s="448">
        <f>'Datu ievade'!AE337</f>
        <v>0</v>
      </c>
      <c r="AF35" s="448">
        <f>'Datu ievade'!AF337</f>
        <v>0</v>
      </c>
      <c r="AG35" s="448">
        <f>'Datu ievade'!AG337</f>
        <v>0</v>
      </c>
    </row>
    <row r="36" spans="1:33" ht="12.75" hidden="1" x14ac:dyDescent="0.2">
      <c r="A36" s="448">
        <f>'Datu ievade'!A338</f>
        <v>0</v>
      </c>
      <c r="B36" s="448">
        <f>'Datu ievade'!B338</f>
        <v>0</v>
      </c>
      <c r="C36" s="448">
        <f>'Datu ievade'!C338</f>
        <v>0</v>
      </c>
      <c r="D36" s="448">
        <f>'Datu ievade'!D338</f>
        <v>0</v>
      </c>
      <c r="E36" s="448">
        <f>'Datu ievade'!E338</f>
        <v>0</v>
      </c>
      <c r="F36" s="448">
        <f>'Datu ievade'!F338</f>
        <v>0</v>
      </c>
      <c r="G36" s="448">
        <f>'Datu ievade'!G338</f>
        <v>0</v>
      </c>
      <c r="H36" s="448">
        <f>'Datu ievade'!H338</f>
        <v>0</v>
      </c>
      <c r="I36" s="448">
        <f>'Datu ievade'!I338</f>
        <v>0</v>
      </c>
      <c r="J36" s="448">
        <f>'Datu ievade'!J338</f>
        <v>0</v>
      </c>
      <c r="K36" s="448">
        <f>'Datu ievade'!K338</f>
        <v>0</v>
      </c>
      <c r="L36" s="448">
        <f>'Datu ievade'!L338</f>
        <v>0</v>
      </c>
      <c r="M36" s="448">
        <f>'Datu ievade'!M338</f>
        <v>0</v>
      </c>
      <c r="N36" s="448">
        <f>'Datu ievade'!N338</f>
        <v>0</v>
      </c>
      <c r="O36" s="448">
        <f>'Datu ievade'!O338</f>
        <v>0</v>
      </c>
      <c r="P36" s="448">
        <f>'Datu ievade'!P338</f>
        <v>0</v>
      </c>
      <c r="Q36" s="448">
        <f>'Datu ievade'!Q338</f>
        <v>0</v>
      </c>
      <c r="R36" s="448">
        <f>'Datu ievade'!R338</f>
        <v>0</v>
      </c>
      <c r="S36" s="448">
        <f>'Datu ievade'!S338</f>
        <v>0</v>
      </c>
      <c r="T36" s="448">
        <f>'Datu ievade'!T338</f>
        <v>0</v>
      </c>
      <c r="U36" s="448">
        <f>'Datu ievade'!U338</f>
        <v>0</v>
      </c>
      <c r="V36" s="448">
        <f>'Datu ievade'!V338</f>
        <v>0</v>
      </c>
      <c r="W36" s="448">
        <f>'Datu ievade'!W338</f>
        <v>0</v>
      </c>
      <c r="X36" s="448">
        <f>'Datu ievade'!X338</f>
        <v>0</v>
      </c>
      <c r="Y36" s="448">
        <f>'Datu ievade'!Y338</f>
        <v>0</v>
      </c>
      <c r="Z36" s="448">
        <f>'Datu ievade'!Z338</f>
        <v>0</v>
      </c>
      <c r="AA36" s="448">
        <f>'Datu ievade'!AA338</f>
        <v>0</v>
      </c>
      <c r="AB36" s="448">
        <f>'Datu ievade'!AB338</f>
        <v>0</v>
      </c>
      <c r="AC36" s="448">
        <f>'Datu ievade'!AC338</f>
        <v>0</v>
      </c>
      <c r="AD36" s="448">
        <f>'Datu ievade'!AD338</f>
        <v>0</v>
      </c>
      <c r="AE36" s="448">
        <f>'Datu ievade'!AE338</f>
        <v>0</v>
      </c>
      <c r="AF36" s="448">
        <f>'Datu ievade'!AF338</f>
        <v>0</v>
      </c>
      <c r="AG36" s="448">
        <f>'Datu ievade'!AG338</f>
        <v>0</v>
      </c>
    </row>
    <row r="37" spans="1:33" ht="12.75" hidden="1" x14ac:dyDescent="0.2">
      <c r="A37" s="448">
        <f>'Datu ievade'!A339</f>
        <v>0</v>
      </c>
      <c r="B37" s="448">
        <f>'Datu ievade'!B339</f>
        <v>0</v>
      </c>
      <c r="C37" s="448">
        <f>'Datu ievade'!C339</f>
        <v>0</v>
      </c>
      <c r="D37" s="448">
        <f>'Datu ievade'!D339</f>
        <v>0</v>
      </c>
      <c r="E37" s="448">
        <f>'Datu ievade'!E339</f>
        <v>0</v>
      </c>
      <c r="F37" s="448">
        <f>'Datu ievade'!F339</f>
        <v>0</v>
      </c>
      <c r="G37" s="448">
        <f>'Datu ievade'!G339</f>
        <v>0</v>
      </c>
      <c r="H37" s="448">
        <f>'Datu ievade'!H339</f>
        <v>0</v>
      </c>
      <c r="I37" s="448">
        <f>'Datu ievade'!I339</f>
        <v>0</v>
      </c>
      <c r="J37" s="448">
        <f>'Datu ievade'!J339</f>
        <v>0</v>
      </c>
      <c r="K37" s="448">
        <f>'Datu ievade'!K339</f>
        <v>0</v>
      </c>
      <c r="L37" s="448">
        <f>'Datu ievade'!L339</f>
        <v>0</v>
      </c>
      <c r="M37" s="448">
        <f>'Datu ievade'!M339</f>
        <v>0</v>
      </c>
      <c r="N37" s="448">
        <f>'Datu ievade'!N339</f>
        <v>0</v>
      </c>
      <c r="O37" s="448">
        <f>'Datu ievade'!O339</f>
        <v>0</v>
      </c>
      <c r="P37" s="448">
        <f>'Datu ievade'!P339</f>
        <v>0</v>
      </c>
      <c r="Q37" s="448">
        <f>'Datu ievade'!Q339</f>
        <v>0</v>
      </c>
      <c r="R37" s="448">
        <f>'Datu ievade'!R339</f>
        <v>0</v>
      </c>
      <c r="S37" s="448">
        <f>'Datu ievade'!S339</f>
        <v>0</v>
      </c>
      <c r="T37" s="448">
        <f>'Datu ievade'!T339</f>
        <v>0</v>
      </c>
      <c r="U37" s="448">
        <f>'Datu ievade'!U339</f>
        <v>0</v>
      </c>
      <c r="V37" s="448">
        <f>'Datu ievade'!V339</f>
        <v>0</v>
      </c>
      <c r="W37" s="448">
        <f>'Datu ievade'!W339</f>
        <v>0</v>
      </c>
      <c r="X37" s="448">
        <f>'Datu ievade'!X339</f>
        <v>0</v>
      </c>
      <c r="Y37" s="448">
        <f>'Datu ievade'!Y339</f>
        <v>0</v>
      </c>
      <c r="Z37" s="448">
        <f>'Datu ievade'!Z339</f>
        <v>0</v>
      </c>
      <c r="AA37" s="448">
        <f>'Datu ievade'!AA339</f>
        <v>0</v>
      </c>
      <c r="AB37" s="448">
        <f>'Datu ievade'!AB339</f>
        <v>0</v>
      </c>
      <c r="AC37" s="448">
        <f>'Datu ievade'!AC339</f>
        <v>0</v>
      </c>
      <c r="AD37" s="448">
        <f>'Datu ievade'!AD339</f>
        <v>0</v>
      </c>
      <c r="AE37" s="448">
        <f>'Datu ievade'!AE339</f>
        <v>0</v>
      </c>
      <c r="AF37" s="448">
        <f>'Datu ievade'!AF339</f>
        <v>0</v>
      </c>
      <c r="AG37" s="448">
        <f>'Datu ievade'!AG339</f>
        <v>0</v>
      </c>
    </row>
    <row r="38" spans="1:33" ht="12.75" hidden="1" x14ac:dyDescent="0.2">
      <c r="A38" s="448">
        <f>'Datu ievade'!A340</f>
        <v>0</v>
      </c>
      <c r="B38" s="448">
        <f>'Datu ievade'!B340</f>
        <v>0</v>
      </c>
      <c r="C38" s="448">
        <f>'Datu ievade'!C340</f>
        <v>0</v>
      </c>
      <c r="D38" s="448">
        <f>'Datu ievade'!D340</f>
        <v>0</v>
      </c>
      <c r="E38" s="448">
        <f>'Datu ievade'!E340</f>
        <v>0</v>
      </c>
      <c r="F38" s="448">
        <f>'Datu ievade'!F340</f>
        <v>0</v>
      </c>
      <c r="G38" s="448">
        <f>'Datu ievade'!G340</f>
        <v>0</v>
      </c>
      <c r="H38" s="448">
        <f>'Datu ievade'!H340</f>
        <v>0</v>
      </c>
      <c r="I38" s="448">
        <f>'Datu ievade'!I340</f>
        <v>0</v>
      </c>
      <c r="J38" s="448">
        <f>'Datu ievade'!J340</f>
        <v>0</v>
      </c>
      <c r="K38" s="448">
        <f>'Datu ievade'!K340</f>
        <v>0</v>
      </c>
      <c r="L38" s="448">
        <f>'Datu ievade'!L340</f>
        <v>0</v>
      </c>
      <c r="M38" s="448">
        <f>'Datu ievade'!M340</f>
        <v>0</v>
      </c>
      <c r="N38" s="448">
        <f>'Datu ievade'!N340</f>
        <v>0</v>
      </c>
      <c r="O38" s="448">
        <f>'Datu ievade'!O340</f>
        <v>0</v>
      </c>
      <c r="P38" s="448">
        <f>'Datu ievade'!P340</f>
        <v>0</v>
      </c>
      <c r="Q38" s="448">
        <f>'Datu ievade'!Q340</f>
        <v>0</v>
      </c>
      <c r="R38" s="448">
        <f>'Datu ievade'!R340</f>
        <v>0</v>
      </c>
      <c r="S38" s="448">
        <f>'Datu ievade'!S340</f>
        <v>0</v>
      </c>
      <c r="T38" s="448">
        <f>'Datu ievade'!T340</f>
        <v>0</v>
      </c>
      <c r="U38" s="448">
        <f>'Datu ievade'!U340</f>
        <v>0</v>
      </c>
      <c r="V38" s="448">
        <f>'Datu ievade'!V340</f>
        <v>0</v>
      </c>
      <c r="W38" s="448">
        <f>'Datu ievade'!W340</f>
        <v>0</v>
      </c>
      <c r="X38" s="448">
        <f>'Datu ievade'!X340</f>
        <v>0</v>
      </c>
      <c r="Y38" s="448">
        <f>'Datu ievade'!Y340</f>
        <v>0</v>
      </c>
      <c r="Z38" s="448">
        <f>'Datu ievade'!Z340</f>
        <v>0</v>
      </c>
      <c r="AA38" s="448">
        <f>'Datu ievade'!AA340</f>
        <v>0</v>
      </c>
      <c r="AB38" s="448">
        <f>'Datu ievade'!AB340</f>
        <v>0</v>
      </c>
      <c r="AC38" s="448">
        <f>'Datu ievade'!AC340</f>
        <v>0</v>
      </c>
      <c r="AD38" s="448">
        <f>'Datu ievade'!AD340</f>
        <v>0</v>
      </c>
      <c r="AE38" s="448">
        <f>'Datu ievade'!AE340</f>
        <v>0</v>
      </c>
      <c r="AF38" s="448">
        <f>'Datu ievade'!AF340</f>
        <v>0</v>
      </c>
      <c r="AG38" s="448">
        <f>'Datu ievade'!AG340</f>
        <v>0</v>
      </c>
    </row>
    <row r="39" spans="1:33" ht="12.75" hidden="1" x14ac:dyDescent="0.2">
      <c r="A39" s="448">
        <f>'Datu ievade'!A341</f>
        <v>0</v>
      </c>
      <c r="B39" s="448">
        <f>'Datu ievade'!B341</f>
        <v>0</v>
      </c>
      <c r="C39" s="448">
        <f>'Datu ievade'!C341</f>
        <v>0</v>
      </c>
      <c r="D39" s="448">
        <f>'Datu ievade'!D341</f>
        <v>0</v>
      </c>
      <c r="E39" s="448">
        <f>'Datu ievade'!E341</f>
        <v>0</v>
      </c>
      <c r="F39" s="448">
        <f>'Datu ievade'!F341</f>
        <v>0</v>
      </c>
      <c r="G39" s="448">
        <f>'Datu ievade'!G341</f>
        <v>0</v>
      </c>
      <c r="H39" s="448">
        <f>'Datu ievade'!H341</f>
        <v>0</v>
      </c>
      <c r="I39" s="448">
        <f>'Datu ievade'!I341</f>
        <v>0</v>
      </c>
      <c r="J39" s="448">
        <f>'Datu ievade'!J341</f>
        <v>0</v>
      </c>
      <c r="K39" s="448">
        <f>'Datu ievade'!K341</f>
        <v>0</v>
      </c>
      <c r="L39" s="448">
        <f>'Datu ievade'!L341</f>
        <v>0</v>
      </c>
      <c r="M39" s="448">
        <f>'Datu ievade'!M341</f>
        <v>0</v>
      </c>
      <c r="N39" s="448">
        <f>'Datu ievade'!N341</f>
        <v>0</v>
      </c>
      <c r="O39" s="448">
        <f>'Datu ievade'!O341</f>
        <v>0</v>
      </c>
      <c r="P39" s="448">
        <f>'Datu ievade'!P341</f>
        <v>0</v>
      </c>
      <c r="Q39" s="448">
        <f>'Datu ievade'!Q341</f>
        <v>0</v>
      </c>
      <c r="R39" s="448">
        <f>'Datu ievade'!R341</f>
        <v>0</v>
      </c>
      <c r="S39" s="448">
        <f>'Datu ievade'!S341</f>
        <v>0</v>
      </c>
      <c r="T39" s="448">
        <f>'Datu ievade'!T341</f>
        <v>0</v>
      </c>
      <c r="U39" s="448">
        <f>'Datu ievade'!U341</f>
        <v>0</v>
      </c>
      <c r="V39" s="448">
        <f>'Datu ievade'!V341</f>
        <v>0</v>
      </c>
      <c r="W39" s="448">
        <f>'Datu ievade'!W341</f>
        <v>0</v>
      </c>
      <c r="X39" s="448">
        <f>'Datu ievade'!X341</f>
        <v>0</v>
      </c>
      <c r="Y39" s="448">
        <f>'Datu ievade'!Y341</f>
        <v>0</v>
      </c>
      <c r="Z39" s="448">
        <f>'Datu ievade'!Z341</f>
        <v>0</v>
      </c>
      <c r="AA39" s="448">
        <f>'Datu ievade'!AA341</f>
        <v>0</v>
      </c>
      <c r="AB39" s="448">
        <f>'Datu ievade'!AB341</f>
        <v>0</v>
      </c>
      <c r="AC39" s="448">
        <f>'Datu ievade'!AC341</f>
        <v>0</v>
      </c>
      <c r="AD39" s="448">
        <f>'Datu ievade'!AD341</f>
        <v>0</v>
      </c>
      <c r="AE39" s="448">
        <f>'Datu ievade'!AE341</f>
        <v>0</v>
      </c>
      <c r="AF39" s="448">
        <f>'Datu ievade'!AF341</f>
        <v>0</v>
      </c>
      <c r="AG39" s="448">
        <f>'Datu ievade'!AG341</f>
        <v>0</v>
      </c>
    </row>
    <row r="40" spans="1:33" ht="12.75" hidden="1" x14ac:dyDescent="0.2">
      <c r="A40" s="448">
        <f>'Datu ievade'!A342</f>
        <v>0</v>
      </c>
      <c r="B40" s="448">
        <f>'Datu ievade'!B342</f>
        <v>0</v>
      </c>
      <c r="C40" s="448">
        <f>'Datu ievade'!C342</f>
        <v>0</v>
      </c>
      <c r="D40" s="448">
        <f>'Datu ievade'!D342</f>
        <v>0</v>
      </c>
      <c r="E40" s="448">
        <f>'Datu ievade'!E342</f>
        <v>0</v>
      </c>
      <c r="F40" s="448">
        <f>'Datu ievade'!F342</f>
        <v>0</v>
      </c>
      <c r="G40" s="448">
        <f>'Datu ievade'!G342</f>
        <v>0</v>
      </c>
      <c r="H40" s="448">
        <f>'Datu ievade'!H342</f>
        <v>0</v>
      </c>
      <c r="I40" s="448">
        <f>'Datu ievade'!I342</f>
        <v>0</v>
      </c>
      <c r="J40" s="448">
        <f>'Datu ievade'!J342</f>
        <v>0</v>
      </c>
      <c r="K40" s="448">
        <f>'Datu ievade'!K342</f>
        <v>0</v>
      </c>
      <c r="L40" s="448">
        <f>'Datu ievade'!L342</f>
        <v>0</v>
      </c>
      <c r="M40" s="448">
        <f>'Datu ievade'!M342</f>
        <v>0</v>
      </c>
      <c r="N40" s="448">
        <f>'Datu ievade'!N342</f>
        <v>0</v>
      </c>
      <c r="O40" s="448">
        <f>'Datu ievade'!O342</f>
        <v>0</v>
      </c>
      <c r="P40" s="448">
        <f>'Datu ievade'!P342</f>
        <v>0</v>
      </c>
      <c r="Q40" s="448">
        <f>'Datu ievade'!Q342</f>
        <v>0</v>
      </c>
      <c r="R40" s="448">
        <f>'Datu ievade'!R342</f>
        <v>0</v>
      </c>
      <c r="S40" s="448">
        <f>'Datu ievade'!S342</f>
        <v>0</v>
      </c>
      <c r="T40" s="448">
        <f>'Datu ievade'!T342</f>
        <v>0</v>
      </c>
      <c r="U40" s="448">
        <f>'Datu ievade'!U342</f>
        <v>0</v>
      </c>
      <c r="V40" s="448">
        <f>'Datu ievade'!V342</f>
        <v>0</v>
      </c>
      <c r="W40" s="448">
        <f>'Datu ievade'!W342</f>
        <v>0</v>
      </c>
      <c r="X40" s="448">
        <f>'Datu ievade'!X342</f>
        <v>0</v>
      </c>
      <c r="Y40" s="448">
        <f>'Datu ievade'!Y342</f>
        <v>0</v>
      </c>
      <c r="Z40" s="448">
        <f>'Datu ievade'!Z342</f>
        <v>0</v>
      </c>
      <c r="AA40" s="448">
        <f>'Datu ievade'!AA342</f>
        <v>0</v>
      </c>
      <c r="AB40" s="448">
        <f>'Datu ievade'!AB342</f>
        <v>0</v>
      </c>
      <c r="AC40" s="448">
        <f>'Datu ievade'!AC342</f>
        <v>0</v>
      </c>
      <c r="AD40" s="448">
        <f>'Datu ievade'!AD342</f>
        <v>0</v>
      </c>
      <c r="AE40" s="448">
        <f>'Datu ievade'!AE342</f>
        <v>0</v>
      </c>
      <c r="AF40" s="448">
        <f>'Datu ievade'!AF342</f>
        <v>0</v>
      </c>
      <c r="AG40" s="448">
        <f>'Datu ievade'!AG342</f>
        <v>0</v>
      </c>
    </row>
    <row r="41" spans="1:33" ht="12.75" hidden="1" x14ac:dyDescent="0.2">
      <c r="A41" s="448">
        <f>'Datu ievade'!A343</f>
        <v>0</v>
      </c>
      <c r="B41" s="448">
        <f>'Datu ievade'!B343</f>
        <v>0</v>
      </c>
      <c r="C41" s="448">
        <f>'Datu ievade'!C343</f>
        <v>0</v>
      </c>
      <c r="D41" s="448">
        <f>'Datu ievade'!D343</f>
        <v>0</v>
      </c>
      <c r="E41" s="448">
        <f>'Datu ievade'!E343</f>
        <v>0</v>
      </c>
      <c r="F41" s="448">
        <f>'Datu ievade'!F343</f>
        <v>0</v>
      </c>
      <c r="G41" s="448">
        <f>'Datu ievade'!G343</f>
        <v>0</v>
      </c>
      <c r="H41" s="448">
        <f>'Datu ievade'!H343</f>
        <v>0</v>
      </c>
      <c r="I41" s="448">
        <f>'Datu ievade'!I343</f>
        <v>0</v>
      </c>
      <c r="J41" s="448">
        <f>'Datu ievade'!J343</f>
        <v>0</v>
      </c>
      <c r="K41" s="448">
        <f>'Datu ievade'!K343</f>
        <v>0</v>
      </c>
      <c r="L41" s="448">
        <f>'Datu ievade'!L343</f>
        <v>0</v>
      </c>
      <c r="M41" s="448">
        <f>'Datu ievade'!M343</f>
        <v>0</v>
      </c>
      <c r="N41" s="448">
        <f>'Datu ievade'!N343</f>
        <v>0</v>
      </c>
      <c r="O41" s="448">
        <f>'Datu ievade'!O343</f>
        <v>0</v>
      </c>
      <c r="P41" s="448">
        <f>'Datu ievade'!P343</f>
        <v>0</v>
      </c>
      <c r="Q41" s="448">
        <f>'Datu ievade'!Q343</f>
        <v>0</v>
      </c>
      <c r="R41" s="448">
        <f>'Datu ievade'!R343</f>
        <v>0</v>
      </c>
      <c r="S41" s="448">
        <f>'Datu ievade'!S343</f>
        <v>0</v>
      </c>
      <c r="T41" s="448">
        <f>'Datu ievade'!T343</f>
        <v>0</v>
      </c>
      <c r="U41" s="448">
        <f>'Datu ievade'!U343</f>
        <v>0</v>
      </c>
      <c r="V41" s="448">
        <f>'Datu ievade'!V343</f>
        <v>0</v>
      </c>
      <c r="W41" s="448">
        <f>'Datu ievade'!W343</f>
        <v>0</v>
      </c>
      <c r="X41" s="448">
        <f>'Datu ievade'!X343</f>
        <v>0</v>
      </c>
      <c r="Y41" s="448">
        <f>'Datu ievade'!Y343</f>
        <v>0</v>
      </c>
      <c r="Z41" s="448">
        <f>'Datu ievade'!Z343</f>
        <v>0</v>
      </c>
      <c r="AA41" s="448">
        <f>'Datu ievade'!AA343</f>
        <v>0</v>
      </c>
      <c r="AB41" s="448">
        <f>'Datu ievade'!AB343</f>
        <v>0</v>
      </c>
      <c r="AC41" s="448">
        <f>'Datu ievade'!AC343</f>
        <v>0</v>
      </c>
      <c r="AD41" s="448">
        <f>'Datu ievade'!AD343</f>
        <v>0</v>
      </c>
      <c r="AE41" s="448">
        <f>'Datu ievade'!AE343</f>
        <v>0</v>
      </c>
      <c r="AF41" s="448">
        <f>'Datu ievade'!AF343</f>
        <v>0</v>
      </c>
      <c r="AG41" s="448">
        <f>'Datu ievade'!AG343</f>
        <v>0</v>
      </c>
    </row>
    <row r="42" spans="1:33" ht="12.75" x14ac:dyDescent="0.2">
      <c r="A42" s="450" t="str">
        <f>'Datu ievade'!A344</f>
        <v>7.37. Ūdenssaimniecības projekts</v>
      </c>
      <c r="B42" s="455">
        <f>IF(Aprekini!B260&gt;0,Aprekini!B260,0)</f>
        <v>0</v>
      </c>
      <c r="C42" s="455">
        <f>IF(Aprekini!C260&gt;0,Aprekini!C260,0)</f>
        <v>0</v>
      </c>
      <c r="D42" s="455">
        <f>IF(Aprekini!D260&gt;0,Aprekini!D260,0)</f>
        <v>0</v>
      </c>
      <c r="E42" s="455">
        <f>IF(Aprekini!E260&gt;0,Aprekini!E260,0)</f>
        <v>0</v>
      </c>
      <c r="F42" s="455">
        <f>IF(Aprekini!F260&gt;0,Aprekini!F260,0)</f>
        <v>0</v>
      </c>
      <c r="G42" s="455">
        <f>IF(Aprekini!G260&gt;0,Aprekini!G260,0)</f>
        <v>0</v>
      </c>
      <c r="H42" s="455">
        <f>IF(Aprekini!H260&gt;0,Aprekini!H260,0)</f>
        <v>0</v>
      </c>
      <c r="I42" s="455">
        <f>IF(Aprekini!I260&gt;0,Aprekini!I260,0)</f>
        <v>0</v>
      </c>
      <c r="J42" s="455">
        <f>IF(Aprekini!J260&gt;0,Aprekini!J260,0)</f>
        <v>0</v>
      </c>
      <c r="K42" s="455">
        <f>IF(Aprekini!K260&gt;0,Aprekini!K260,0)</f>
        <v>0</v>
      </c>
      <c r="L42" s="455">
        <f>IF(Aprekini!L260&gt;0,Aprekini!L260,0)</f>
        <v>0</v>
      </c>
      <c r="M42" s="455">
        <f>IF(Aprekini!M260&gt;0,Aprekini!M260,0)</f>
        <v>0</v>
      </c>
      <c r="N42" s="455">
        <f>IF(Aprekini!N260&gt;0,Aprekini!N260,0)</f>
        <v>0</v>
      </c>
      <c r="O42" s="455">
        <f>IF(Aprekini!O260&gt;0,Aprekini!O260,0)</f>
        <v>0</v>
      </c>
      <c r="P42" s="455">
        <f>IF(Aprekini!P260&gt;0,Aprekini!P260,0)</f>
        <v>0</v>
      </c>
      <c r="Q42" s="455">
        <f>IF(Aprekini!Q260&gt;0,Aprekini!Q260,0)</f>
        <v>0</v>
      </c>
      <c r="R42" s="455">
        <f>IF(Aprekini!R260&gt;0,Aprekini!R260,0)</f>
        <v>0</v>
      </c>
      <c r="S42" s="455">
        <f>IF(Aprekini!S260&gt;0,Aprekini!S260,0)</f>
        <v>0</v>
      </c>
      <c r="T42" s="455">
        <f>IF(Aprekini!T260&gt;0,Aprekini!T260,0)</f>
        <v>0</v>
      </c>
      <c r="U42" s="455">
        <f>IF(Aprekini!U260&gt;0,Aprekini!U260,0)</f>
        <v>0</v>
      </c>
      <c r="V42" s="455">
        <f>IF(Aprekini!V260&gt;0,Aprekini!V260,0)</f>
        <v>0</v>
      </c>
      <c r="W42" s="455">
        <f>IF(Aprekini!W260&gt;0,Aprekini!W260,0)</f>
        <v>0</v>
      </c>
      <c r="X42" s="455">
        <f>IF(Aprekini!X260&gt;0,Aprekini!X260,0)</f>
        <v>0</v>
      </c>
      <c r="Y42" s="455">
        <f>IF(Aprekini!Y260&gt;0,Aprekini!Y260,0)</f>
        <v>0</v>
      </c>
      <c r="Z42" s="455">
        <f>IF(Aprekini!Z260&gt;0,Aprekini!Z260,0)</f>
        <v>0</v>
      </c>
      <c r="AA42" s="455">
        <f>IF(Aprekini!AA260&gt;0,Aprekini!AA260,0)</f>
        <v>0</v>
      </c>
      <c r="AB42" s="455">
        <f>IF(Aprekini!AB260&gt;0,Aprekini!AB260,0)</f>
        <v>0</v>
      </c>
      <c r="AC42" s="455">
        <f>IF(Aprekini!AC260&gt;0,Aprekini!AC260,0)</f>
        <v>0</v>
      </c>
      <c r="AD42" s="455">
        <f>IF(Aprekini!AD260&gt;0,Aprekini!AD260,0)</f>
        <v>0</v>
      </c>
      <c r="AE42" s="455">
        <f>IF(Aprekini!AE260&gt;0,Aprekini!AE260,0)</f>
        <v>0</v>
      </c>
      <c r="AF42" s="455">
        <f>IF(Aprekini!AF260&gt;0,Aprekini!AF260,0)</f>
        <v>0</v>
      </c>
      <c r="AG42" s="455">
        <f>IF(Aprekini!AG260&gt;0,Aprekini!AG260,0)</f>
        <v>0</v>
      </c>
    </row>
    <row r="43" spans="1:33" ht="12.75" x14ac:dyDescent="0.2">
      <c r="A43" s="441" t="s">
        <v>184</v>
      </c>
      <c r="B43" s="456">
        <f t="shared" ref="B43:AG43" si="2">SUM(B26:B42)</f>
        <v>0</v>
      </c>
      <c r="C43" s="456">
        <f t="shared" si="2"/>
        <v>0</v>
      </c>
      <c r="D43" s="456">
        <f t="shared" si="2"/>
        <v>0</v>
      </c>
      <c r="E43" s="456">
        <f t="shared" si="2"/>
        <v>0</v>
      </c>
      <c r="F43" s="456">
        <f t="shared" si="2"/>
        <v>0</v>
      </c>
      <c r="G43" s="456">
        <f t="shared" si="2"/>
        <v>0</v>
      </c>
      <c r="H43" s="456">
        <f t="shared" si="2"/>
        <v>0</v>
      </c>
      <c r="I43" s="456">
        <f t="shared" si="2"/>
        <v>0</v>
      </c>
      <c r="J43" s="456">
        <f t="shared" si="2"/>
        <v>0</v>
      </c>
      <c r="K43" s="456">
        <f t="shared" si="2"/>
        <v>0</v>
      </c>
      <c r="L43" s="456">
        <f t="shared" si="2"/>
        <v>0</v>
      </c>
      <c r="M43" s="456">
        <f t="shared" si="2"/>
        <v>0</v>
      </c>
      <c r="N43" s="456">
        <f t="shared" si="2"/>
        <v>0</v>
      </c>
      <c r="O43" s="456">
        <f t="shared" si="2"/>
        <v>0</v>
      </c>
      <c r="P43" s="456">
        <f t="shared" si="2"/>
        <v>0</v>
      </c>
      <c r="Q43" s="456">
        <f t="shared" si="2"/>
        <v>0</v>
      </c>
      <c r="R43" s="456">
        <f t="shared" si="2"/>
        <v>0</v>
      </c>
      <c r="S43" s="456">
        <f t="shared" si="2"/>
        <v>0</v>
      </c>
      <c r="T43" s="456">
        <f t="shared" si="2"/>
        <v>0</v>
      </c>
      <c r="U43" s="456">
        <f t="shared" si="2"/>
        <v>0</v>
      </c>
      <c r="V43" s="456">
        <f t="shared" si="2"/>
        <v>0</v>
      </c>
      <c r="W43" s="456">
        <f t="shared" si="2"/>
        <v>0</v>
      </c>
      <c r="X43" s="456">
        <f t="shared" si="2"/>
        <v>0</v>
      </c>
      <c r="Y43" s="456">
        <f t="shared" si="2"/>
        <v>0</v>
      </c>
      <c r="Z43" s="456">
        <f t="shared" si="2"/>
        <v>0</v>
      </c>
      <c r="AA43" s="456">
        <f t="shared" si="2"/>
        <v>0</v>
      </c>
      <c r="AB43" s="456">
        <f t="shared" si="2"/>
        <v>0</v>
      </c>
      <c r="AC43" s="456">
        <f t="shared" si="2"/>
        <v>0</v>
      </c>
      <c r="AD43" s="456">
        <f t="shared" si="2"/>
        <v>0</v>
      </c>
      <c r="AE43" s="456">
        <f t="shared" si="2"/>
        <v>0</v>
      </c>
      <c r="AF43" s="456">
        <f t="shared" si="2"/>
        <v>0</v>
      </c>
      <c r="AG43" s="456">
        <f t="shared" si="2"/>
        <v>0</v>
      </c>
    </row>
    <row r="44" spans="1:33" ht="12" customHeight="1" x14ac:dyDescent="0.2">
      <c r="A44" s="441" t="s">
        <v>185</v>
      </c>
      <c r="B44" s="457"/>
      <c r="C44" s="457"/>
      <c r="D44" s="457"/>
      <c r="E44" s="457"/>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row>
    <row r="45" spans="1:33" ht="12.75" hidden="1" x14ac:dyDescent="0.2">
      <c r="A45" s="442">
        <f>'Datu ievade'!A346</f>
        <v>0</v>
      </c>
      <c r="B45" s="442">
        <f>'Datu ievade'!B346</f>
        <v>0</v>
      </c>
      <c r="C45" s="442">
        <f>'Datu ievade'!C346</f>
        <v>0</v>
      </c>
      <c r="D45" s="442">
        <f>'Datu ievade'!D346</f>
        <v>0</v>
      </c>
      <c r="E45" s="442">
        <f>'Datu ievade'!E346</f>
        <v>0</v>
      </c>
      <c r="F45" s="442">
        <f>'Datu ievade'!F346</f>
        <v>0</v>
      </c>
      <c r="G45" s="442">
        <f>'Datu ievade'!G346</f>
        <v>0</v>
      </c>
      <c r="H45" s="442">
        <f>'Datu ievade'!H346</f>
        <v>0</v>
      </c>
      <c r="I45" s="442">
        <f>'Datu ievade'!I346</f>
        <v>0</v>
      </c>
      <c r="J45" s="442">
        <f>'Datu ievade'!J346</f>
        <v>0</v>
      </c>
      <c r="K45" s="442">
        <f>'Datu ievade'!K346</f>
        <v>0</v>
      </c>
      <c r="L45" s="442">
        <f>'Datu ievade'!L346</f>
        <v>0</v>
      </c>
      <c r="M45" s="442">
        <f>'Datu ievade'!M346</f>
        <v>0</v>
      </c>
      <c r="N45" s="442">
        <f>'Datu ievade'!N346</f>
        <v>0</v>
      </c>
      <c r="O45" s="442">
        <f>'Datu ievade'!O346</f>
        <v>0</v>
      </c>
      <c r="P45" s="442">
        <f>'Datu ievade'!P346</f>
        <v>0</v>
      </c>
      <c r="Q45" s="442">
        <f>'Datu ievade'!Q346</f>
        <v>0</v>
      </c>
      <c r="R45" s="442">
        <f>'Datu ievade'!R346</f>
        <v>0</v>
      </c>
      <c r="S45" s="442">
        <f>'Datu ievade'!S346</f>
        <v>0</v>
      </c>
      <c r="T45" s="442">
        <f>'Datu ievade'!T346</f>
        <v>0</v>
      </c>
      <c r="U45" s="442">
        <f>'Datu ievade'!U346</f>
        <v>0</v>
      </c>
      <c r="V45" s="442">
        <f>'Datu ievade'!V346</f>
        <v>0</v>
      </c>
      <c r="W45" s="442">
        <f>'Datu ievade'!W346</f>
        <v>0</v>
      </c>
      <c r="X45" s="442">
        <f>'Datu ievade'!X346</f>
        <v>0</v>
      </c>
      <c r="Y45" s="442">
        <f>'Datu ievade'!Y346</f>
        <v>0</v>
      </c>
      <c r="Z45" s="442">
        <f>'Datu ievade'!Z346</f>
        <v>0</v>
      </c>
      <c r="AA45" s="442">
        <f>'Datu ievade'!AA346</f>
        <v>0</v>
      </c>
      <c r="AB45" s="442">
        <f>'Datu ievade'!AB346</f>
        <v>0</v>
      </c>
      <c r="AC45" s="442">
        <f>'Datu ievade'!AC346</f>
        <v>0</v>
      </c>
      <c r="AD45" s="442">
        <f>'Datu ievade'!AD346</f>
        <v>0</v>
      </c>
      <c r="AE45" s="442">
        <f>'Datu ievade'!AE346</f>
        <v>0</v>
      </c>
      <c r="AF45" s="442">
        <f>'Datu ievade'!AF346</f>
        <v>0</v>
      </c>
      <c r="AG45" s="442">
        <f>'Datu ievade'!AG346</f>
        <v>0</v>
      </c>
    </row>
    <row r="46" spans="1:33" ht="12.75" hidden="1" x14ac:dyDescent="0.2">
      <c r="A46" s="442">
        <f>'Datu ievade'!A347</f>
        <v>0</v>
      </c>
      <c r="B46" s="442">
        <f>'Datu ievade'!B347</f>
        <v>0</v>
      </c>
      <c r="C46" s="442">
        <f>'Datu ievade'!C347</f>
        <v>0</v>
      </c>
      <c r="D46" s="442">
        <f>'Datu ievade'!D347</f>
        <v>0</v>
      </c>
      <c r="E46" s="442">
        <f>'Datu ievade'!E347</f>
        <v>0</v>
      </c>
      <c r="F46" s="442">
        <f>'Datu ievade'!F347</f>
        <v>0</v>
      </c>
      <c r="G46" s="442">
        <f>'Datu ievade'!G347</f>
        <v>0</v>
      </c>
      <c r="H46" s="442">
        <f>'Datu ievade'!H347</f>
        <v>0</v>
      </c>
      <c r="I46" s="442">
        <f>'Datu ievade'!I347</f>
        <v>0</v>
      </c>
      <c r="J46" s="442">
        <f>'Datu ievade'!J347</f>
        <v>0</v>
      </c>
      <c r="K46" s="442">
        <f>'Datu ievade'!K347</f>
        <v>0</v>
      </c>
      <c r="L46" s="442">
        <f>'Datu ievade'!L347</f>
        <v>0</v>
      </c>
      <c r="M46" s="442">
        <f>'Datu ievade'!M347</f>
        <v>0</v>
      </c>
      <c r="N46" s="442">
        <f>'Datu ievade'!N347</f>
        <v>0</v>
      </c>
      <c r="O46" s="442">
        <f>'Datu ievade'!O347</f>
        <v>0</v>
      </c>
      <c r="P46" s="442">
        <f>'Datu ievade'!P347</f>
        <v>0</v>
      </c>
      <c r="Q46" s="442">
        <f>'Datu ievade'!Q347</f>
        <v>0</v>
      </c>
      <c r="R46" s="442">
        <f>'Datu ievade'!R347</f>
        <v>0</v>
      </c>
      <c r="S46" s="442">
        <f>'Datu ievade'!S347</f>
        <v>0</v>
      </c>
      <c r="T46" s="442">
        <f>'Datu ievade'!T347</f>
        <v>0</v>
      </c>
      <c r="U46" s="442">
        <f>'Datu ievade'!U347</f>
        <v>0</v>
      </c>
      <c r="V46" s="442">
        <f>'Datu ievade'!V347</f>
        <v>0</v>
      </c>
      <c r="W46" s="442">
        <f>'Datu ievade'!W347</f>
        <v>0</v>
      </c>
      <c r="X46" s="442">
        <f>'Datu ievade'!X347</f>
        <v>0</v>
      </c>
      <c r="Y46" s="442">
        <f>'Datu ievade'!Y347</f>
        <v>0</v>
      </c>
      <c r="Z46" s="442">
        <f>'Datu ievade'!Z347</f>
        <v>0</v>
      </c>
      <c r="AA46" s="442">
        <f>'Datu ievade'!AA347</f>
        <v>0</v>
      </c>
      <c r="AB46" s="442">
        <f>'Datu ievade'!AB347</f>
        <v>0</v>
      </c>
      <c r="AC46" s="442">
        <f>'Datu ievade'!AC347</f>
        <v>0</v>
      </c>
      <c r="AD46" s="442">
        <f>'Datu ievade'!AD347</f>
        <v>0</v>
      </c>
      <c r="AE46" s="442">
        <f>'Datu ievade'!AE347</f>
        <v>0</v>
      </c>
      <c r="AF46" s="442">
        <f>'Datu ievade'!AF347</f>
        <v>0</v>
      </c>
      <c r="AG46" s="442">
        <f>'Datu ievade'!AG347</f>
        <v>0</v>
      </c>
    </row>
    <row r="47" spans="1:33" ht="12.75" hidden="1" x14ac:dyDescent="0.2">
      <c r="A47" s="442">
        <f>'Datu ievade'!A348</f>
        <v>0</v>
      </c>
      <c r="B47" s="442">
        <f>'Datu ievade'!B348</f>
        <v>0</v>
      </c>
      <c r="C47" s="442">
        <f>'Datu ievade'!C348</f>
        <v>0</v>
      </c>
      <c r="D47" s="442">
        <f>'Datu ievade'!D348</f>
        <v>0</v>
      </c>
      <c r="E47" s="442">
        <f>'Datu ievade'!E348</f>
        <v>0</v>
      </c>
      <c r="F47" s="442">
        <f>'Datu ievade'!F348</f>
        <v>0</v>
      </c>
      <c r="G47" s="442">
        <f>'Datu ievade'!G348</f>
        <v>0</v>
      </c>
      <c r="H47" s="442">
        <f>'Datu ievade'!H348</f>
        <v>0</v>
      </c>
      <c r="I47" s="442">
        <f>'Datu ievade'!I348</f>
        <v>0</v>
      </c>
      <c r="J47" s="442">
        <f>'Datu ievade'!J348</f>
        <v>0</v>
      </c>
      <c r="K47" s="442">
        <f>'Datu ievade'!K348</f>
        <v>0</v>
      </c>
      <c r="L47" s="442">
        <f>'Datu ievade'!L348</f>
        <v>0</v>
      </c>
      <c r="M47" s="442">
        <f>'Datu ievade'!M348</f>
        <v>0</v>
      </c>
      <c r="N47" s="442">
        <f>'Datu ievade'!N348</f>
        <v>0</v>
      </c>
      <c r="O47" s="442">
        <f>'Datu ievade'!O348</f>
        <v>0</v>
      </c>
      <c r="P47" s="442">
        <f>'Datu ievade'!P348</f>
        <v>0</v>
      </c>
      <c r="Q47" s="442">
        <f>'Datu ievade'!Q348</f>
        <v>0</v>
      </c>
      <c r="R47" s="442">
        <f>'Datu ievade'!R348</f>
        <v>0</v>
      </c>
      <c r="S47" s="442">
        <f>'Datu ievade'!S348</f>
        <v>0</v>
      </c>
      <c r="T47" s="442">
        <f>'Datu ievade'!T348</f>
        <v>0</v>
      </c>
      <c r="U47" s="442">
        <f>'Datu ievade'!U348</f>
        <v>0</v>
      </c>
      <c r="V47" s="442">
        <f>'Datu ievade'!V348</f>
        <v>0</v>
      </c>
      <c r="W47" s="442">
        <f>'Datu ievade'!W348</f>
        <v>0</v>
      </c>
      <c r="X47" s="442">
        <f>'Datu ievade'!X348</f>
        <v>0</v>
      </c>
      <c r="Y47" s="442">
        <f>'Datu ievade'!Y348</f>
        <v>0</v>
      </c>
      <c r="Z47" s="442">
        <f>'Datu ievade'!Z348</f>
        <v>0</v>
      </c>
      <c r="AA47" s="442">
        <f>'Datu ievade'!AA348</f>
        <v>0</v>
      </c>
      <c r="AB47" s="442">
        <f>'Datu ievade'!AB348</f>
        <v>0</v>
      </c>
      <c r="AC47" s="442">
        <f>'Datu ievade'!AC348</f>
        <v>0</v>
      </c>
      <c r="AD47" s="442">
        <f>'Datu ievade'!AD348</f>
        <v>0</v>
      </c>
      <c r="AE47" s="442">
        <f>'Datu ievade'!AE348</f>
        <v>0</v>
      </c>
      <c r="AF47" s="442">
        <f>'Datu ievade'!AF348</f>
        <v>0</v>
      </c>
      <c r="AG47" s="442">
        <f>'Datu ievade'!AG348</f>
        <v>0</v>
      </c>
    </row>
    <row r="48" spans="1:33" ht="12.75" x14ac:dyDescent="0.2">
      <c r="A48" s="441" t="s">
        <v>186</v>
      </c>
      <c r="B48" s="456">
        <f t="shared" ref="B48:AG48" si="3">SUM(B45:B47)</f>
        <v>0</v>
      </c>
      <c r="C48" s="456">
        <f t="shared" si="3"/>
        <v>0</v>
      </c>
      <c r="D48" s="456">
        <f t="shared" si="3"/>
        <v>0</v>
      </c>
      <c r="E48" s="456">
        <f t="shared" si="3"/>
        <v>0</v>
      </c>
      <c r="F48" s="456">
        <f t="shared" si="3"/>
        <v>0</v>
      </c>
      <c r="G48" s="456">
        <f t="shared" si="3"/>
        <v>0</v>
      </c>
      <c r="H48" s="456">
        <f t="shared" si="3"/>
        <v>0</v>
      </c>
      <c r="I48" s="456">
        <f t="shared" si="3"/>
        <v>0</v>
      </c>
      <c r="J48" s="456">
        <f t="shared" si="3"/>
        <v>0</v>
      </c>
      <c r="K48" s="456">
        <f t="shared" si="3"/>
        <v>0</v>
      </c>
      <c r="L48" s="456">
        <f t="shared" si="3"/>
        <v>0</v>
      </c>
      <c r="M48" s="456">
        <f t="shared" si="3"/>
        <v>0</v>
      </c>
      <c r="N48" s="456">
        <f t="shared" si="3"/>
        <v>0</v>
      </c>
      <c r="O48" s="456">
        <f t="shared" si="3"/>
        <v>0</v>
      </c>
      <c r="P48" s="456">
        <f t="shared" si="3"/>
        <v>0</v>
      </c>
      <c r="Q48" s="456">
        <f t="shared" si="3"/>
        <v>0</v>
      </c>
      <c r="R48" s="456">
        <f t="shared" si="3"/>
        <v>0</v>
      </c>
      <c r="S48" s="456">
        <f t="shared" si="3"/>
        <v>0</v>
      </c>
      <c r="T48" s="456">
        <f t="shared" si="3"/>
        <v>0</v>
      </c>
      <c r="U48" s="456">
        <f t="shared" si="3"/>
        <v>0</v>
      </c>
      <c r="V48" s="456">
        <f t="shared" si="3"/>
        <v>0</v>
      </c>
      <c r="W48" s="456">
        <f t="shared" si="3"/>
        <v>0</v>
      </c>
      <c r="X48" s="456">
        <f t="shared" si="3"/>
        <v>0</v>
      </c>
      <c r="Y48" s="456">
        <f t="shared" si="3"/>
        <v>0</v>
      </c>
      <c r="Z48" s="456">
        <f t="shared" si="3"/>
        <v>0</v>
      </c>
      <c r="AA48" s="456">
        <f t="shared" si="3"/>
        <v>0</v>
      </c>
      <c r="AB48" s="456">
        <f t="shared" si="3"/>
        <v>0</v>
      </c>
      <c r="AC48" s="456">
        <f t="shared" si="3"/>
        <v>0</v>
      </c>
      <c r="AD48" s="456">
        <f t="shared" si="3"/>
        <v>0</v>
      </c>
      <c r="AE48" s="456">
        <f t="shared" si="3"/>
        <v>0</v>
      </c>
      <c r="AF48" s="456">
        <f t="shared" si="3"/>
        <v>0</v>
      </c>
      <c r="AG48" s="456">
        <f t="shared" si="3"/>
        <v>0</v>
      </c>
    </row>
    <row r="49" spans="1:33" ht="12.75" x14ac:dyDescent="0.2">
      <c r="A49" s="441" t="s">
        <v>187</v>
      </c>
      <c r="B49" s="456">
        <f t="shared" ref="B49:AG49" si="4">SUM(B24,B43,B48)</f>
        <v>35.549999999999997</v>
      </c>
      <c r="C49" s="456">
        <f t="shared" si="4"/>
        <v>1509.2574750000001</v>
      </c>
      <c r="D49" s="456">
        <f t="shared" si="4"/>
        <v>1834.919175</v>
      </c>
      <c r="E49" s="456">
        <f t="shared" si="4"/>
        <v>4931.8291750000008</v>
      </c>
      <c r="F49" s="456">
        <f t="shared" si="4"/>
        <v>4809.5012299999999</v>
      </c>
      <c r="G49" s="456">
        <f t="shared" si="4"/>
        <v>4687.1732849999999</v>
      </c>
      <c r="H49" s="456">
        <f t="shared" si="4"/>
        <v>4564.8453399999999</v>
      </c>
      <c r="I49" s="456">
        <f t="shared" si="4"/>
        <v>4442.5173949999999</v>
      </c>
      <c r="J49" s="456">
        <f t="shared" si="4"/>
        <v>4320.1894499999999</v>
      </c>
      <c r="K49" s="456">
        <f t="shared" si="4"/>
        <v>4197.8615049999999</v>
      </c>
      <c r="L49" s="456">
        <f t="shared" si="4"/>
        <v>4075.5335599999999</v>
      </c>
      <c r="M49" s="456">
        <f t="shared" si="4"/>
        <v>3953.2056149999999</v>
      </c>
      <c r="N49" s="456">
        <f t="shared" si="4"/>
        <v>3830.8776699999999</v>
      </c>
      <c r="O49" s="456">
        <f t="shared" si="4"/>
        <v>3708.5497249999999</v>
      </c>
      <c r="P49" s="456">
        <f t="shared" si="4"/>
        <v>3586.2217799999999</v>
      </c>
      <c r="Q49" s="456">
        <f t="shared" si="4"/>
        <v>3463.8938349999999</v>
      </c>
      <c r="R49" s="456">
        <f t="shared" si="4"/>
        <v>3341.5658899999999</v>
      </c>
      <c r="S49" s="456">
        <f t="shared" si="4"/>
        <v>3219.2379449999999</v>
      </c>
      <c r="T49" s="456">
        <f t="shared" si="4"/>
        <v>-4.6702552936039861E-13</v>
      </c>
      <c r="U49" s="456">
        <f t="shared" si="4"/>
        <v>-4.6702552936039861E-13</v>
      </c>
      <c r="V49" s="456">
        <f t="shared" si="4"/>
        <v>-4.6702552936039861E-13</v>
      </c>
      <c r="W49" s="456">
        <f t="shared" si="4"/>
        <v>-4.6702552936039861E-13</v>
      </c>
      <c r="X49" s="456">
        <f t="shared" si="4"/>
        <v>-4.6702552936039861E-13</v>
      </c>
      <c r="Y49" s="456">
        <f t="shared" si="4"/>
        <v>-4.6702552936039861E-13</v>
      </c>
      <c r="Z49" s="456">
        <f t="shared" si="4"/>
        <v>-4.6702552936039861E-13</v>
      </c>
      <c r="AA49" s="456">
        <f t="shared" si="4"/>
        <v>-4.6702552936039861E-13</v>
      </c>
      <c r="AB49" s="456">
        <f t="shared" si="4"/>
        <v>-4.6702552936039861E-13</v>
      </c>
      <c r="AC49" s="456">
        <f t="shared" si="4"/>
        <v>-4.6702552936039861E-13</v>
      </c>
      <c r="AD49" s="456">
        <f t="shared" si="4"/>
        <v>-4.6702552936039861E-13</v>
      </c>
      <c r="AE49" s="456">
        <f t="shared" si="4"/>
        <v>-4.6702552936039861E-13</v>
      </c>
      <c r="AF49" s="456">
        <f t="shared" si="4"/>
        <v>-4.6702552936039861E-13</v>
      </c>
      <c r="AG49" s="456">
        <f t="shared" si="4"/>
        <v>-4.6702552936039861E-13</v>
      </c>
    </row>
    <row r="50" spans="1:33" ht="12.75" x14ac:dyDescent="0.2">
      <c r="A50" s="441" t="s">
        <v>188</v>
      </c>
      <c r="B50" s="456">
        <f>'Datu ievade'!B350</f>
        <v>2519402</v>
      </c>
      <c r="C50" s="456">
        <f>'Datu ievade'!C350</f>
        <v>2519402</v>
      </c>
      <c r="D50" s="456">
        <f>'Datu ievade'!D350</f>
        <v>2519402</v>
      </c>
      <c r="E50" s="456">
        <f>'Datu ievade'!E350</f>
        <v>2519402</v>
      </c>
      <c r="F50" s="456">
        <f>'Datu ievade'!F350</f>
        <v>2519402</v>
      </c>
      <c r="G50" s="456">
        <f>F50</f>
        <v>2519402</v>
      </c>
      <c r="H50" s="456">
        <f t="shared" ref="H50:AG50" si="5">G50</f>
        <v>2519402</v>
      </c>
      <c r="I50" s="456">
        <f t="shared" si="5"/>
        <v>2519402</v>
      </c>
      <c r="J50" s="456">
        <f t="shared" si="5"/>
        <v>2519402</v>
      </c>
      <c r="K50" s="456">
        <f t="shared" si="5"/>
        <v>2519402</v>
      </c>
      <c r="L50" s="456">
        <f t="shared" si="5"/>
        <v>2519402</v>
      </c>
      <c r="M50" s="456">
        <f t="shared" si="5"/>
        <v>2519402</v>
      </c>
      <c r="N50" s="456">
        <f t="shared" si="5"/>
        <v>2519402</v>
      </c>
      <c r="O50" s="456">
        <f t="shared" si="5"/>
        <v>2519402</v>
      </c>
      <c r="P50" s="456">
        <f t="shared" si="5"/>
        <v>2519402</v>
      </c>
      <c r="Q50" s="456">
        <f t="shared" si="5"/>
        <v>2519402</v>
      </c>
      <c r="R50" s="456">
        <f t="shared" si="5"/>
        <v>2519402</v>
      </c>
      <c r="S50" s="456">
        <f t="shared" si="5"/>
        <v>2519402</v>
      </c>
      <c r="T50" s="456">
        <f t="shared" si="5"/>
        <v>2519402</v>
      </c>
      <c r="U50" s="456">
        <f t="shared" si="5"/>
        <v>2519402</v>
      </c>
      <c r="V50" s="456">
        <f t="shared" si="5"/>
        <v>2519402</v>
      </c>
      <c r="W50" s="456">
        <f t="shared" si="5"/>
        <v>2519402</v>
      </c>
      <c r="X50" s="456">
        <f t="shared" si="5"/>
        <v>2519402</v>
      </c>
      <c r="Y50" s="456">
        <f t="shared" si="5"/>
        <v>2519402</v>
      </c>
      <c r="Z50" s="456">
        <f t="shared" si="5"/>
        <v>2519402</v>
      </c>
      <c r="AA50" s="456">
        <f t="shared" si="5"/>
        <v>2519402</v>
      </c>
      <c r="AB50" s="456">
        <f t="shared" si="5"/>
        <v>2519402</v>
      </c>
      <c r="AC50" s="456">
        <f t="shared" si="5"/>
        <v>2519402</v>
      </c>
      <c r="AD50" s="456">
        <f t="shared" si="5"/>
        <v>2519402</v>
      </c>
      <c r="AE50" s="456">
        <f t="shared" si="5"/>
        <v>2519402</v>
      </c>
      <c r="AF50" s="456">
        <f t="shared" si="5"/>
        <v>2519402</v>
      </c>
      <c r="AG50" s="456">
        <f t="shared" si="5"/>
        <v>2519402</v>
      </c>
    </row>
    <row r="51" spans="1:33" ht="12.75" x14ac:dyDescent="0.2">
      <c r="A51" s="458" t="s">
        <v>189</v>
      </c>
      <c r="B51" s="459">
        <f t="shared" ref="B51:AG51" si="6">IF(B50=0,"Nav pašu ieņēmumu",B49/B50)</f>
        <v>1.4110491299125743E-5</v>
      </c>
      <c r="C51" s="459">
        <f t="shared" si="6"/>
        <v>5.9905385285873394E-4</v>
      </c>
      <c r="D51" s="459">
        <f t="shared" si="6"/>
        <v>7.2831536015292516E-4</v>
      </c>
      <c r="E51" s="459">
        <f t="shared" si="6"/>
        <v>1.957539596697947E-3</v>
      </c>
      <c r="F51" s="459">
        <f t="shared" si="6"/>
        <v>1.9089852393544182E-3</v>
      </c>
      <c r="G51" s="459">
        <f t="shared" si="6"/>
        <v>1.8604308820108898E-3</v>
      </c>
      <c r="H51" s="459">
        <f t="shared" si="6"/>
        <v>1.8118765246673614E-3</v>
      </c>
      <c r="I51" s="459">
        <f t="shared" si="6"/>
        <v>1.7633221673238331E-3</v>
      </c>
      <c r="J51" s="459">
        <f t="shared" si="6"/>
        <v>1.7147678099803047E-3</v>
      </c>
      <c r="K51" s="459">
        <f t="shared" si="6"/>
        <v>1.6662134526367765E-3</v>
      </c>
      <c r="L51" s="459">
        <f t="shared" si="6"/>
        <v>1.6176590952932481E-3</v>
      </c>
      <c r="M51" s="459">
        <f t="shared" si="6"/>
        <v>1.5691047379497198E-3</v>
      </c>
      <c r="N51" s="459">
        <f t="shared" si="6"/>
        <v>1.5205503806061914E-3</v>
      </c>
      <c r="O51" s="459">
        <f t="shared" si="6"/>
        <v>1.471996023262663E-3</v>
      </c>
      <c r="P51" s="459">
        <f t="shared" si="6"/>
        <v>1.4234416659191346E-3</v>
      </c>
      <c r="Q51" s="459">
        <f t="shared" si="6"/>
        <v>1.3748873085756065E-3</v>
      </c>
      <c r="R51" s="459">
        <f t="shared" si="6"/>
        <v>1.3263329512320781E-3</v>
      </c>
      <c r="S51" s="459">
        <f t="shared" si="6"/>
        <v>1.2777785938885497E-3</v>
      </c>
      <c r="T51" s="459">
        <f t="shared" si="6"/>
        <v>-1.8537157998620252E-19</v>
      </c>
      <c r="U51" s="459">
        <f t="shared" si="6"/>
        <v>-1.8537157998620252E-19</v>
      </c>
      <c r="V51" s="459">
        <f t="shared" si="6"/>
        <v>-1.8537157998620252E-19</v>
      </c>
      <c r="W51" s="459">
        <f t="shared" si="6"/>
        <v>-1.8537157998620252E-19</v>
      </c>
      <c r="X51" s="459">
        <f t="shared" si="6"/>
        <v>-1.8537157998620252E-19</v>
      </c>
      <c r="Y51" s="459">
        <f t="shared" si="6"/>
        <v>-1.8537157998620252E-19</v>
      </c>
      <c r="Z51" s="459">
        <f t="shared" si="6"/>
        <v>-1.8537157998620252E-19</v>
      </c>
      <c r="AA51" s="459">
        <f t="shared" si="6"/>
        <v>-1.8537157998620252E-19</v>
      </c>
      <c r="AB51" s="459">
        <f t="shared" si="6"/>
        <v>-1.8537157998620252E-19</v>
      </c>
      <c r="AC51" s="459">
        <f t="shared" si="6"/>
        <v>-1.8537157998620252E-19</v>
      </c>
      <c r="AD51" s="459">
        <f t="shared" si="6"/>
        <v>-1.8537157998620252E-19</v>
      </c>
      <c r="AE51" s="459">
        <f t="shared" si="6"/>
        <v>-1.8537157998620252E-19</v>
      </c>
      <c r="AF51" s="459">
        <f t="shared" si="6"/>
        <v>-1.8537157998620252E-19</v>
      </c>
      <c r="AG51" s="459">
        <f t="shared" si="6"/>
        <v>-1.8537157998620252E-19</v>
      </c>
    </row>
    <row r="52" spans="1:33" s="215" customFormat="1" ht="12.75" x14ac:dyDescent="0.2"/>
  </sheetData>
  <sheetProtection password="D9D4" sheet="1"/>
  <phoneticPr fontId="2" type="noConversion"/>
  <printOptions horizontalCentered="1"/>
  <pageMargins left="0.59027777777777779" right="0.59027777777777779" top="0.75" bottom="0.88888888888888884" header="0.51180555555555551" footer="0.75"/>
  <pageSetup paperSize="9" scale="59" firstPageNumber="0" orientation="landscape" horizontalDpi="300" verticalDpi="300"/>
  <headerFooter alignWithMargins="0">
    <oddFooter>&amp;L&amp;A&amp;R&amp;P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26"/>
  <sheetViews>
    <sheetView showGridLines="0" zoomScale="120" zoomScaleNormal="120" zoomScaleSheetLayoutView="90" workbookViewId="0">
      <selection activeCell="A31" sqref="A31"/>
    </sheetView>
  </sheetViews>
  <sheetFormatPr defaultRowHeight="11.25" x14ac:dyDescent="0.2"/>
  <cols>
    <col min="1" max="1" width="64.28515625" customWidth="1"/>
  </cols>
  <sheetData>
    <row r="1" spans="1:33" ht="16.5" x14ac:dyDescent="0.2">
      <c r="A1" s="93" t="str">
        <f>'Datu ievade'!$B$4</f>
        <v>X novada dome</v>
      </c>
      <c r="B1" s="92" t="str">
        <f>'Datu ievade'!$B$6</f>
        <v>Ūdenssaimniecības attīstība A ciemā</v>
      </c>
    </row>
    <row r="2" spans="1:33" ht="12.75" x14ac:dyDescent="0.2">
      <c r="A2" s="94"/>
    </row>
    <row r="3" spans="1:33" s="161" customFormat="1" ht="18.75" x14ac:dyDescent="0.2">
      <c r="A3" s="582" t="s">
        <v>421</v>
      </c>
      <c r="B3" s="469"/>
      <c r="C3" s="469"/>
      <c r="D3" s="469"/>
      <c r="E3" s="469"/>
      <c r="F3" s="469"/>
      <c r="G3" s="469"/>
      <c r="H3" s="469"/>
      <c r="I3" s="469"/>
      <c r="J3" s="469"/>
      <c r="K3" s="469"/>
      <c r="L3" s="469"/>
      <c r="M3" s="469"/>
      <c r="N3" s="469"/>
      <c r="O3" s="469"/>
      <c r="P3" s="583"/>
      <c r="Q3" s="583"/>
      <c r="R3" s="583"/>
      <c r="S3" s="583"/>
      <c r="T3" s="583"/>
      <c r="U3" s="583"/>
      <c r="V3" s="583"/>
      <c r="W3" s="583"/>
      <c r="X3" s="583"/>
      <c r="Y3" s="583"/>
      <c r="Z3" s="583"/>
      <c r="AA3" s="583"/>
      <c r="AB3" s="583"/>
      <c r="AC3" s="583"/>
      <c r="AD3" s="583"/>
      <c r="AE3" s="583"/>
      <c r="AF3" s="583"/>
      <c r="AG3" s="583"/>
    </row>
    <row r="4" spans="1:33" ht="12.75" x14ac:dyDescent="0.2">
      <c r="A4" s="101"/>
      <c r="B4" s="102"/>
      <c r="C4" s="102"/>
      <c r="D4" s="102"/>
      <c r="E4" s="102"/>
      <c r="F4" s="102"/>
      <c r="G4" s="102"/>
      <c r="H4" s="102"/>
      <c r="I4" s="102"/>
      <c r="J4" s="102"/>
      <c r="K4" s="102"/>
      <c r="L4" s="102"/>
      <c r="M4" s="102"/>
      <c r="N4" s="102"/>
      <c r="O4" s="102"/>
      <c r="P4" s="103"/>
      <c r="Q4" s="102" t="s">
        <v>25</v>
      </c>
      <c r="R4" s="103"/>
      <c r="S4" s="103"/>
      <c r="T4" s="103"/>
      <c r="U4" s="103"/>
      <c r="V4" s="103"/>
      <c r="W4" s="103"/>
      <c r="X4" s="103"/>
      <c r="Y4" s="103"/>
      <c r="Z4" s="103"/>
      <c r="AA4" s="103"/>
      <c r="AB4" s="103"/>
      <c r="AC4" s="103"/>
      <c r="AD4" s="103"/>
      <c r="AE4" s="103"/>
      <c r="AF4" s="103"/>
      <c r="AG4" s="103"/>
    </row>
    <row r="5" spans="1:33" ht="12.75" x14ac:dyDescent="0.2">
      <c r="A5" s="104" t="s">
        <v>190</v>
      </c>
      <c r="B5" s="97">
        <f>Aprekini!B5</f>
        <v>2012</v>
      </c>
      <c r="C5" s="97">
        <f t="shared" ref="C5:AG5" si="0">B5+1</f>
        <v>2013</v>
      </c>
      <c r="D5" s="97">
        <f t="shared" si="0"/>
        <v>2014</v>
      </c>
      <c r="E5" s="97">
        <f t="shared" si="0"/>
        <v>2015</v>
      </c>
      <c r="F5" s="97">
        <f t="shared" si="0"/>
        <v>2016</v>
      </c>
      <c r="G5" s="97">
        <f t="shared" si="0"/>
        <v>2017</v>
      </c>
      <c r="H5" s="97">
        <f t="shared" si="0"/>
        <v>2018</v>
      </c>
      <c r="I5" s="97">
        <f t="shared" si="0"/>
        <v>2019</v>
      </c>
      <c r="J5" s="97">
        <f t="shared" si="0"/>
        <v>2020</v>
      </c>
      <c r="K5" s="97">
        <f t="shared" si="0"/>
        <v>2021</v>
      </c>
      <c r="L5" s="97">
        <f t="shared" si="0"/>
        <v>2022</v>
      </c>
      <c r="M5" s="97">
        <f t="shared" si="0"/>
        <v>2023</v>
      </c>
      <c r="N5" s="97">
        <f t="shared" si="0"/>
        <v>2024</v>
      </c>
      <c r="O5" s="97">
        <f t="shared" si="0"/>
        <v>2025</v>
      </c>
      <c r="P5" s="97">
        <f t="shared" si="0"/>
        <v>2026</v>
      </c>
      <c r="Q5" s="97">
        <f t="shared" si="0"/>
        <v>2027</v>
      </c>
      <c r="R5" s="97">
        <f t="shared" si="0"/>
        <v>2028</v>
      </c>
      <c r="S5" s="97">
        <f t="shared" si="0"/>
        <v>2029</v>
      </c>
      <c r="T5" s="97">
        <f t="shared" si="0"/>
        <v>2030</v>
      </c>
      <c r="U5" s="98">
        <f t="shared" si="0"/>
        <v>2031</v>
      </c>
      <c r="V5" s="98">
        <f t="shared" si="0"/>
        <v>2032</v>
      </c>
      <c r="W5" s="98">
        <f t="shared" si="0"/>
        <v>2033</v>
      </c>
      <c r="X5" s="98">
        <f t="shared" si="0"/>
        <v>2034</v>
      </c>
      <c r="Y5" s="98">
        <f t="shared" si="0"/>
        <v>2035</v>
      </c>
      <c r="Z5" s="98">
        <f t="shared" si="0"/>
        <v>2036</v>
      </c>
      <c r="AA5" s="98">
        <f t="shared" si="0"/>
        <v>2037</v>
      </c>
      <c r="AB5" s="98">
        <f t="shared" si="0"/>
        <v>2038</v>
      </c>
      <c r="AC5" s="98">
        <f t="shared" si="0"/>
        <v>2039</v>
      </c>
      <c r="AD5" s="98">
        <f t="shared" si="0"/>
        <v>2040</v>
      </c>
      <c r="AE5" s="98">
        <f t="shared" si="0"/>
        <v>2041</v>
      </c>
      <c r="AF5" s="98">
        <f t="shared" si="0"/>
        <v>2042</v>
      </c>
      <c r="AG5" s="98">
        <f t="shared" si="0"/>
        <v>2043</v>
      </c>
    </row>
    <row r="6" spans="1:33" ht="14.25" customHeight="1" x14ac:dyDescent="0.2">
      <c r="A6" s="59" t="s">
        <v>191</v>
      </c>
      <c r="B6" s="109">
        <f>'Datu ievade'!B410</f>
        <v>239.76598749999999</v>
      </c>
      <c r="C6" s="109">
        <f>'Datu ievade'!C410</f>
        <v>246.95896712499999</v>
      </c>
      <c r="D6" s="109">
        <f>'Datu ievade'!D410</f>
        <v>254.15194675000001</v>
      </c>
      <c r="E6" s="109">
        <f>'Datu ievade'!E410</f>
        <v>263.74258624999999</v>
      </c>
      <c r="F6" s="109">
        <f>'Datu ievade'!F410</f>
        <v>268.53790600000002</v>
      </c>
      <c r="G6" s="109">
        <f>'Datu ievade'!G410</f>
        <v>273.33322575</v>
      </c>
      <c r="H6" s="109">
        <f>'Datu ievade'!H410</f>
        <v>280.52620537499996</v>
      </c>
      <c r="I6" s="109">
        <f>'Datu ievade'!I410</f>
        <v>287.71918499999998</v>
      </c>
      <c r="J6" s="109">
        <f>'Datu ievade'!J410</f>
        <v>294.912164625</v>
      </c>
      <c r="K6" s="109">
        <f>'Datu ievade'!K410</f>
        <v>302.10514424999997</v>
      </c>
      <c r="L6" s="109">
        <f>'Datu ievade'!L410</f>
        <v>309.29812387499999</v>
      </c>
      <c r="M6" s="109">
        <f>'Datu ievade'!M410</f>
        <v>316.49110350000001</v>
      </c>
      <c r="N6" s="109">
        <f>'Datu ievade'!N410</f>
        <v>323.68408312500003</v>
      </c>
      <c r="O6" s="109">
        <f>'Datu ievade'!O410</f>
        <v>330.87706274999999</v>
      </c>
      <c r="P6" s="109">
        <f>'Datu ievade'!P410</f>
        <v>338.07004237499996</v>
      </c>
      <c r="Q6" s="109">
        <f>'Datu ievade'!Q410</f>
        <v>345.26302199999998</v>
      </c>
      <c r="R6" s="109">
        <f>'Datu ievade'!R410</f>
        <v>352.456001625</v>
      </c>
      <c r="S6" s="109">
        <f>'Datu ievade'!S410</f>
        <v>359.64898125000002</v>
      </c>
      <c r="T6" s="109">
        <f>'Datu ievade'!T410</f>
        <v>366.84196087499998</v>
      </c>
      <c r="U6" s="109">
        <f>'Datu ievade'!U410</f>
        <v>374.0349405</v>
      </c>
      <c r="V6" s="109">
        <f>'Datu ievade'!V410</f>
        <v>381.22792012500003</v>
      </c>
      <c r="W6" s="109">
        <f>'Datu ievade'!W410</f>
        <v>388.42089974999999</v>
      </c>
      <c r="X6" s="109">
        <f>'Datu ievade'!X410</f>
        <v>398.01153925</v>
      </c>
      <c r="Y6" s="109">
        <f>'Datu ievade'!Y410</f>
        <v>407.60217875000001</v>
      </c>
      <c r="Z6" s="109">
        <f>'Datu ievade'!Z410</f>
        <v>417.19281825000002</v>
      </c>
      <c r="AA6" s="109">
        <f>'Datu ievade'!AA410</f>
        <v>426.78345774999997</v>
      </c>
      <c r="AB6" s="109">
        <f>'Datu ievade'!AB410</f>
        <v>436.37409724999998</v>
      </c>
      <c r="AC6" s="109">
        <f>'Datu ievade'!AC410</f>
        <v>445.96473674999999</v>
      </c>
      <c r="AD6" s="109">
        <f>'Datu ievade'!AD410</f>
        <v>455.55537624999999</v>
      </c>
      <c r="AE6" s="109">
        <f>'Datu ievade'!AE410</f>
        <v>465.14601575</v>
      </c>
      <c r="AF6" s="109">
        <f>'Datu ievade'!AF410</f>
        <v>474.73665525000001</v>
      </c>
      <c r="AG6" s="109">
        <f>'Datu ievade'!AG410</f>
        <v>484.32729474999996</v>
      </c>
    </row>
    <row r="7" spans="1:33" s="161" customFormat="1" ht="13.5" customHeight="1" x14ac:dyDescent="0.2">
      <c r="A7" s="106" t="s">
        <v>192</v>
      </c>
      <c r="B7" s="109">
        <f>'Datu ievade'!B411</f>
        <v>8.25</v>
      </c>
      <c r="C7" s="109">
        <f>'Datu ievade'!C411</f>
        <v>8.25</v>
      </c>
      <c r="D7" s="109">
        <f>'Datu ievade'!D411</f>
        <v>7.5</v>
      </c>
      <c r="E7" s="109">
        <f>'Datu ievade'!E411</f>
        <v>6.75</v>
      </c>
      <c r="F7" s="109">
        <f>'Datu ievade'!F411</f>
        <v>6.75</v>
      </c>
      <c r="G7" s="109">
        <f>'Datu ievade'!G411</f>
        <v>6.75</v>
      </c>
      <c r="H7" s="109">
        <f>'Datu ievade'!H411</f>
        <v>6.75</v>
      </c>
      <c r="I7" s="109">
        <f>'Datu ievade'!I411</f>
        <v>6.75</v>
      </c>
      <c r="J7" s="109">
        <f>'Datu ievade'!J411</f>
        <v>6.75</v>
      </c>
      <c r="K7" s="109">
        <f>'Datu ievade'!K411</f>
        <v>6.75</v>
      </c>
      <c r="L7" s="109">
        <f>'Datu ievade'!L411</f>
        <v>6.75</v>
      </c>
      <c r="M7" s="109">
        <f>'Datu ievade'!M411</f>
        <v>6.75</v>
      </c>
      <c r="N7" s="109">
        <f>'Datu ievade'!N411</f>
        <v>6.75</v>
      </c>
      <c r="O7" s="109">
        <f>'Datu ievade'!O411</f>
        <v>6.75</v>
      </c>
      <c r="P7" s="109">
        <f>'Datu ievade'!P411</f>
        <v>6.75</v>
      </c>
      <c r="Q7" s="109">
        <f>'Datu ievade'!Q411</f>
        <v>6.75</v>
      </c>
      <c r="R7" s="109">
        <f>'Datu ievade'!R411</f>
        <v>6.75</v>
      </c>
      <c r="S7" s="109">
        <f>'Datu ievade'!S411</f>
        <v>6.75</v>
      </c>
      <c r="T7" s="109">
        <f>'Datu ievade'!T411</f>
        <v>6.75</v>
      </c>
      <c r="U7" s="109">
        <f>'Datu ievade'!U411</f>
        <v>6.75</v>
      </c>
      <c r="V7" s="109">
        <f>'Datu ievade'!V411</f>
        <v>6.75</v>
      </c>
      <c r="W7" s="109">
        <f>'Datu ievade'!W411</f>
        <v>6.75</v>
      </c>
      <c r="X7" s="109">
        <f>'Datu ievade'!X411</f>
        <v>6.75</v>
      </c>
      <c r="Y7" s="109">
        <f>'Datu ievade'!Y411</f>
        <v>6.75</v>
      </c>
      <c r="Z7" s="109">
        <f>'Datu ievade'!Z411</f>
        <v>6.75</v>
      </c>
      <c r="AA7" s="109">
        <f>'Datu ievade'!AA411</f>
        <v>6.75</v>
      </c>
      <c r="AB7" s="109">
        <f>'Datu ievade'!AB411</f>
        <v>6.75</v>
      </c>
      <c r="AC7" s="109">
        <f>'Datu ievade'!AC411</f>
        <v>6.75</v>
      </c>
      <c r="AD7" s="109">
        <f>'Datu ievade'!AD411</f>
        <v>6.75</v>
      </c>
      <c r="AE7" s="109">
        <f>'Datu ievade'!AE411</f>
        <v>6.75</v>
      </c>
      <c r="AF7" s="109">
        <f>'Datu ievade'!AF411</f>
        <v>6.75</v>
      </c>
      <c r="AG7" s="109">
        <f>'Datu ievade'!AG411</f>
        <v>6.75</v>
      </c>
    </row>
    <row r="8" spans="1:33" s="214" customFormat="1" ht="13.5" customHeight="1" x14ac:dyDescent="0.2">
      <c r="A8" s="442" t="s">
        <v>549</v>
      </c>
      <c r="B8" s="464">
        <f>IF(B$16&gt;='Datu ievade'!$B$30,'Datu ievade'!B386*(1+'Datu ievade'!C435),'Datu ievade'!B382*(1+'Datu ievade'!C435))</f>
        <v>0.36299999999999999</v>
      </c>
      <c r="C8" s="464">
        <f>IF(C$16&gt;='Datu ievade'!$B$30,'Datu ievade'!C386*(1+'Datu ievade'!D435),'Datu ievade'!C382*(1+'Datu ievade'!D435))</f>
        <v>0.43922999999999995</v>
      </c>
      <c r="D8" s="464">
        <f>IF(D$16&gt;='Datu ievade'!$B$30,'Datu ievade'!D386*(1+'Datu ievade'!E435),'Datu ievade'!D382*(1+'Datu ievade'!E435))</f>
        <v>0.45738000000000001</v>
      </c>
      <c r="E8" s="464">
        <f>IF(E$16&gt;='Datu ievade'!$B$30,'Datu ievade'!E386*(1+'Datu ievade'!F435),'Datu ievade'!E382*(1+'Datu ievade'!F435))</f>
        <v>0.60016000000000003</v>
      </c>
      <c r="F8" s="464">
        <f>IF(F$16&gt;='Datu ievade'!$B$30,'Datu ievade'!F386*(1+'Datu ievade'!G435),'Datu ievade'!F382*(1+'Datu ievade'!G435))</f>
        <v>0.61104999999999998</v>
      </c>
      <c r="G8" s="464">
        <f>IF(G$16&gt;='Datu ievade'!$B$30,'Datu ievade'!G386*(1+'Datu ievade'!H435),'Datu ievade'!G382*(1+'Datu ievade'!H435))</f>
        <v>0.61346999999999996</v>
      </c>
      <c r="H8" s="464">
        <f>IF(H$16&gt;='Datu ievade'!$B$30,'Datu ievade'!H386*(1+'Datu ievade'!I435),'Datu ievade'!H382*(1+'Datu ievade'!I435))</f>
        <v>0.61709999999999998</v>
      </c>
      <c r="I8" s="464">
        <f>IF(I$16&gt;='Datu ievade'!$B$30,'Datu ievade'!I386*(1+'Datu ievade'!J435),'Datu ievade'!I382*(1+'Datu ievade'!J435))</f>
        <v>0.62436000000000003</v>
      </c>
      <c r="J8" s="464">
        <f>IF(J$16&gt;='Datu ievade'!$B$30,'Datu ievade'!J386*(1+'Datu ievade'!K435),'Datu ievade'!J382*(1+'Datu ievade'!K435))</f>
        <v>0.63161999999999996</v>
      </c>
      <c r="K8" s="464">
        <f>IF(K$16&gt;='Datu ievade'!$B$30,'Datu ievade'!K386*(1+'Datu ievade'!L435),'Datu ievade'!K382*(1+'Datu ievade'!L435))</f>
        <v>0.63888</v>
      </c>
      <c r="L8" s="464">
        <f>IF(L$16&gt;='Datu ievade'!$B$30,'Datu ievade'!L386*(1+'Datu ievade'!M435),'Datu ievade'!L382*(1+'Datu ievade'!M435))</f>
        <v>0.66549999999999998</v>
      </c>
      <c r="M8" s="464">
        <f>IF(M$16&gt;='Datu ievade'!$B$30,'Datu ievade'!M386*(1+'Datu ievade'!N435),'Datu ievade'!M382*(1+'Datu ievade'!N435))</f>
        <v>0.67276000000000002</v>
      </c>
      <c r="N8" s="464">
        <f>IF(N$16&gt;='Datu ievade'!$B$30,'Datu ievade'!N386*(1+'Datu ievade'!O435),'Datu ievade'!N382*(1+'Datu ievade'!O435))</f>
        <v>0.67518</v>
      </c>
      <c r="O8" s="464">
        <f>IF(O$16&gt;='Datu ievade'!$B$30,'Datu ievade'!O386*(1+'Datu ievade'!P435),'Datu ievade'!O382*(1+'Datu ievade'!P435))</f>
        <v>0.68243999999999994</v>
      </c>
      <c r="P8" s="464">
        <f>IF(P$16&gt;='Datu ievade'!$B$30,'Datu ievade'!P386*(1+'Datu ievade'!Q435),'Datu ievade'!P382*(1+'Datu ievade'!Q435))</f>
        <v>0.68485999999999991</v>
      </c>
      <c r="Q8" s="464">
        <f>IF(Q$16&gt;='Datu ievade'!$B$30,'Datu ievade'!Q386*(1+'Datu ievade'!R435),'Datu ievade'!Q382*(1+'Datu ievade'!R435))</f>
        <v>0.69453999999999994</v>
      </c>
      <c r="R8" s="464">
        <f>IF(R$16&gt;='Datu ievade'!$B$30,'Datu ievade'!R386*(1+'Datu ievade'!S435),'Datu ievade'!R382*(1+'Datu ievade'!S435))</f>
        <v>0.70542999999999989</v>
      </c>
      <c r="S8" s="464">
        <f>IF(S$16&gt;='Datu ievade'!$B$30,'Datu ievade'!S386*(1+'Datu ievade'!T435),'Datu ievade'!S382*(1+'Datu ievade'!T435))</f>
        <v>0.70663999999999993</v>
      </c>
      <c r="T8" s="464">
        <f>IF(T$16&gt;='Datu ievade'!$B$30,'Datu ievade'!T386*(1+'Datu ievade'!U435),'Datu ievade'!T382*(1+'Datu ievade'!U435))</f>
        <v>0.70663999999999993</v>
      </c>
      <c r="U8" s="464">
        <f>IF(U$16&gt;='Datu ievade'!$B$30,'Datu ievade'!U386*(1+'Datu ievade'!V435),'Datu ievade'!U382*(1+'Datu ievade'!V435))</f>
        <v>0.71873999999999993</v>
      </c>
      <c r="V8" s="464">
        <f>IF(V$16&gt;='Datu ievade'!$B$30,'Datu ievade'!V386*(1+'Datu ievade'!W435),'Datu ievade'!V382*(1+'Datu ievade'!W435))</f>
        <v>0.73083999999999993</v>
      </c>
      <c r="W8" s="464">
        <f>IF(W$16&gt;='Datu ievade'!$B$30,'Datu ievade'!W386*(1+'Datu ievade'!X435),'Datu ievade'!W382*(1+'Datu ievade'!X435))</f>
        <v>0.74414999999999998</v>
      </c>
      <c r="X8" s="464">
        <f>IF(X$16&gt;='Datu ievade'!$B$30,'Datu ievade'!X386*(1+'Datu ievade'!Y435),'Datu ievade'!X382*(1+'Datu ievade'!Y435))</f>
        <v>0.75746000000000002</v>
      </c>
      <c r="Y8" s="464">
        <f>IF(Y$16&gt;='Datu ievade'!$B$30,'Datu ievade'!Y386*(1+'Datu ievade'!Z435),'Datu ievade'!Y382*(1+'Datu ievade'!Z435))</f>
        <v>0.77076999999999996</v>
      </c>
      <c r="Z8" s="464">
        <f>IF(Z$16&gt;='Datu ievade'!$B$30,'Datu ievade'!Z386*(1+'Datu ievade'!AA435),'Datu ievade'!Z382*(1+'Datu ievade'!AA435))</f>
        <v>0.78408</v>
      </c>
      <c r="AA8" s="464">
        <f>IF(AA$16&gt;='Datu ievade'!$B$30,'Datu ievade'!AA386*(1+'Datu ievade'!AB435),'Datu ievade'!AA382*(1+'Datu ievade'!AB435))</f>
        <v>0.79739000000000004</v>
      </c>
      <c r="AB8" s="464">
        <f>IF(AB$16&gt;='Datu ievade'!$B$30,'Datu ievade'!AB386*(1+'Datu ievade'!AC435),'Datu ievade'!AB382*(1+'Datu ievade'!AC435))</f>
        <v>0.81191000000000002</v>
      </c>
      <c r="AC8" s="464">
        <f>IF(AC$16&gt;='Datu ievade'!$B$30,'Datu ievade'!AC386*(1+'Datu ievade'!AD435),'Datu ievade'!AC382*(1+'Datu ievade'!AD435))</f>
        <v>0.82522000000000006</v>
      </c>
      <c r="AD8" s="464">
        <f>IF(AD$16&gt;='Datu ievade'!$B$30,'Datu ievade'!AD386*(1+'Datu ievade'!AE435),'Datu ievade'!AD382*(1+'Datu ievade'!AE435))</f>
        <v>0.83852999999999989</v>
      </c>
      <c r="AE8" s="464">
        <f>IF(AE$16&gt;='Datu ievade'!$B$30,'Datu ievade'!AE386*(1+'Datu ievade'!AF435),'Datu ievade'!AE382*(1+'Datu ievade'!AF435))</f>
        <v>0.85183999999999993</v>
      </c>
      <c r="AF8" s="464">
        <f>IF(AF$16&gt;='Datu ievade'!$B$30,'Datu ievade'!AF386*(1+'Datu ievade'!AG435),'Datu ievade'!AF382*(1+'Datu ievade'!AG435))</f>
        <v>0.86514999999999997</v>
      </c>
      <c r="AG8" s="464">
        <f>IF(AG$16&gt;='Datu ievade'!$B$30,'Datu ievade'!AG386*(1+'Datu ievade'!AH435),'Datu ievade'!AG382*(1+'Datu ievade'!AH435))</f>
        <v>0.88208999999999993</v>
      </c>
    </row>
    <row r="9" spans="1:33" ht="13.5" customHeight="1" x14ac:dyDescent="0.2">
      <c r="A9" s="59" t="s">
        <v>193</v>
      </c>
      <c r="B9" s="109">
        <f>B7*B8</f>
        <v>2.9947499999999998</v>
      </c>
      <c r="C9" s="109">
        <f>C7*C8</f>
        <v>3.6236474999999997</v>
      </c>
      <c r="D9" s="109">
        <f>D7*D8</f>
        <v>3.4303500000000002</v>
      </c>
      <c r="E9" s="109">
        <f t="shared" ref="E9:AG9" si="1">E7*E8</f>
        <v>4.0510799999999998</v>
      </c>
      <c r="F9" s="109">
        <f t="shared" si="1"/>
        <v>4.1245874999999996</v>
      </c>
      <c r="G9" s="109">
        <f t="shared" si="1"/>
        <v>4.1409224999999994</v>
      </c>
      <c r="H9" s="109">
        <f t="shared" si="1"/>
        <v>4.1654249999999999</v>
      </c>
      <c r="I9" s="109">
        <f t="shared" si="1"/>
        <v>4.2144300000000001</v>
      </c>
      <c r="J9" s="109">
        <f t="shared" si="1"/>
        <v>4.2634349999999994</v>
      </c>
      <c r="K9" s="109">
        <f t="shared" si="1"/>
        <v>4.3124399999999996</v>
      </c>
      <c r="L9" s="109">
        <f t="shared" si="1"/>
        <v>4.4921249999999997</v>
      </c>
      <c r="M9" s="109">
        <f t="shared" si="1"/>
        <v>4.5411299999999999</v>
      </c>
      <c r="N9" s="109">
        <f t="shared" si="1"/>
        <v>4.5574649999999997</v>
      </c>
      <c r="O9" s="109">
        <f t="shared" si="1"/>
        <v>4.6064699999999998</v>
      </c>
      <c r="P9" s="109">
        <f t="shared" si="1"/>
        <v>4.6228049999999996</v>
      </c>
      <c r="Q9" s="109">
        <f t="shared" si="1"/>
        <v>4.6881449999999996</v>
      </c>
      <c r="R9" s="109">
        <f t="shared" si="1"/>
        <v>4.7616524999999994</v>
      </c>
      <c r="S9" s="109">
        <f t="shared" si="1"/>
        <v>4.7698199999999993</v>
      </c>
      <c r="T9" s="109">
        <f t="shared" si="1"/>
        <v>4.7698199999999993</v>
      </c>
      <c r="U9" s="109">
        <f t="shared" si="1"/>
        <v>4.8514949999999999</v>
      </c>
      <c r="V9" s="109">
        <f t="shared" si="1"/>
        <v>4.9331699999999996</v>
      </c>
      <c r="W9" s="109">
        <f t="shared" si="1"/>
        <v>5.0230125000000001</v>
      </c>
      <c r="X9" s="109">
        <f t="shared" si="1"/>
        <v>5.1128549999999997</v>
      </c>
      <c r="Y9" s="109">
        <f t="shared" si="1"/>
        <v>5.2026974999999993</v>
      </c>
      <c r="Z9" s="109">
        <f t="shared" si="1"/>
        <v>5.2925399999999998</v>
      </c>
      <c r="AA9" s="109">
        <f t="shared" si="1"/>
        <v>5.3823825000000003</v>
      </c>
      <c r="AB9" s="109">
        <f t="shared" si="1"/>
        <v>5.4803924999999998</v>
      </c>
      <c r="AC9" s="109">
        <f t="shared" si="1"/>
        <v>5.5702350000000003</v>
      </c>
      <c r="AD9" s="109">
        <f t="shared" si="1"/>
        <v>5.660077499999999</v>
      </c>
      <c r="AE9" s="109">
        <f t="shared" si="1"/>
        <v>5.7499199999999995</v>
      </c>
      <c r="AF9" s="109">
        <f t="shared" si="1"/>
        <v>5.8397625</v>
      </c>
      <c r="AG9" s="109">
        <f t="shared" si="1"/>
        <v>5.9541074999999992</v>
      </c>
    </row>
    <row r="10" spans="1:33" s="161" customFormat="1" ht="14.25" customHeight="1" x14ac:dyDescent="0.2">
      <c r="A10" s="106" t="s">
        <v>194</v>
      </c>
      <c r="B10" s="109">
        <f>'Datu ievade'!B413</f>
        <v>8.25</v>
      </c>
      <c r="C10" s="109">
        <f>'Datu ievade'!C413</f>
        <v>8.25</v>
      </c>
      <c r="D10" s="109">
        <f>'Datu ievade'!D413</f>
        <v>7.5</v>
      </c>
      <c r="E10" s="109">
        <f>'Datu ievade'!E413</f>
        <v>6.75</v>
      </c>
      <c r="F10" s="109">
        <f>'Datu ievade'!F413</f>
        <v>6.75</v>
      </c>
      <c r="G10" s="109">
        <f>'Datu ievade'!G413</f>
        <v>6.75</v>
      </c>
      <c r="H10" s="109">
        <f>'Datu ievade'!H413</f>
        <v>6.75</v>
      </c>
      <c r="I10" s="109">
        <f>'Datu ievade'!I413</f>
        <v>6.75</v>
      </c>
      <c r="J10" s="109">
        <f>'Datu ievade'!J413</f>
        <v>6.75</v>
      </c>
      <c r="K10" s="109">
        <f>'Datu ievade'!K413</f>
        <v>6.75</v>
      </c>
      <c r="L10" s="109">
        <f>'Datu ievade'!L413</f>
        <v>6.75</v>
      </c>
      <c r="M10" s="109">
        <f>'Datu ievade'!M413</f>
        <v>6.75</v>
      </c>
      <c r="N10" s="109">
        <f>'Datu ievade'!N413</f>
        <v>6.75</v>
      </c>
      <c r="O10" s="109">
        <f>'Datu ievade'!O413</f>
        <v>6.75</v>
      </c>
      <c r="P10" s="109">
        <f>'Datu ievade'!P413</f>
        <v>6.75</v>
      </c>
      <c r="Q10" s="109">
        <f>'Datu ievade'!Q413</f>
        <v>6.75</v>
      </c>
      <c r="R10" s="109">
        <f>'Datu ievade'!R413</f>
        <v>6.75</v>
      </c>
      <c r="S10" s="109">
        <f>'Datu ievade'!S413</f>
        <v>6.75</v>
      </c>
      <c r="T10" s="109">
        <f>'Datu ievade'!T413</f>
        <v>6.75</v>
      </c>
      <c r="U10" s="109">
        <f>'Datu ievade'!U413</f>
        <v>6.75</v>
      </c>
      <c r="V10" s="109">
        <f>'Datu ievade'!V413</f>
        <v>6.75</v>
      </c>
      <c r="W10" s="109">
        <f>'Datu ievade'!W413</f>
        <v>6.75</v>
      </c>
      <c r="X10" s="109">
        <f>'Datu ievade'!X413</f>
        <v>6.75</v>
      </c>
      <c r="Y10" s="109">
        <f>'Datu ievade'!Y413</f>
        <v>6.75</v>
      </c>
      <c r="Z10" s="109">
        <f>'Datu ievade'!Z413</f>
        <v>6.75</v>
      </c>
      <c r="AA10" s="109">
        <f>'Datu ievade'!AA413</f>
        <v>6.75</v>
      </c>
      <c r="AB10" s="109">
        <f>'Datu ievade'!AB413</f>
        <v>6.75</v>
      </c>
      <c r="AC10" s="109">
        <f>'Datu ievade'!AC413</f>
        <v>6.75</v>
      </c>
      <c r="AD10" s="109">
        <f>'Datu ievade'!AD413</f>
        <v>6.75</v>
      </c>
      <c r="AE10" s="109">
        <f>'Datu ievade'!AE413</f>
        <v>6.75</v>
      </c>
      <c r="AF10" s="109">
        <f>'Datu ievade'!AF413</f>
        <v>6.75</v>
      </c>
      <c r="AG10" s="109">
        <f>'Datu ievade'!AG413</f>
        <v>6.75</v>
      </c>
    </row>
    <row r="11" spans="1:33" s="214" customFormat="1" ht="14.25" customHeight="1" x14ac:dyDescent="0.2">
      <c r="A11" s="442" t="s">
        <v>550</v>
      </c>
      <c r="B11" s="464">
        <f>IF(B$16&gt;='Datu ievade'!$B$30,'Datu ievade'!B393*(1+'Datu ievade'!C435),'Datu ievade'!B389*(1+'Datu ievade'!C435))</f>
        <v>0.36299999999999999</v>
      </c>
      <c r="C11" s="464">
        <f>IF(C$16&gt;='Datu ievade'!$B$30,'Datu ievade'!C393*(1+'Datu ievade'!D435),'Datu ievade'!C389*(1+'Datu ievade'!D435))</f>
        <v>0.41140000000000004</v>
      </c>
      <c r="D11" s="464">
        <f>IF(D$16&gt;='Datu ievade'!$B$30,'Datu ievade'!D393*(1+'Datu ievade'!E435),'Datu ievade'!D389*(1+'Datu ievade'!E435))</f>
        <v>0.43317999999999995</v>
      </c>
      <c r="E11" s="464">
        <f>IF(E$16&gt;='Datu ievade'!$B$30,'Datu ievade'!E393*(1+'Datu ievade'!F435),'Datu ievade'!E389*(1+'Datu ievade'!F435))</f>
        <v>0.53603000000000001</v>
      </c>
      <c r="F11" s="464">
        <f>IF(F$16&gt;='Datu ievade'!$B$30,'Datu ievade'!F393*(1+'Datu ievade'!G435),'Datu ievade'!F389*(1+'Datu ievade'!G435))</f>
        <v>0.54691999999999996</v>
      </c>
      <c r="G11" s="464">
        <f>IF(G$16&gt;='Datu ievade'!$B$30,'Datu ievade'!G393*(1+'Datu ievade'!H435),'Datu ievade'!G389*(1+'Datu ievade'!H435))</f>
        <v>0.55418000000000001</v>
      </c>
      <c r="H11" s="464">
        <f>IF(H$16&gt;='Datu ievade'!$B$30,'Datu ievade'!H393*(1+'Datu ievade'!I435),'Datu ievade'!H389*(1+'Datu ievade'!I435))</f>
        <v>0.56144000000000005</v>
      </c>
      <c r="I11" s="464">
        <f>IF(I$16&gt;='Datu ievade'!$B$30,'Datu ievade'!I393*(1+'Datu ievade'!J435),'Datu ievade'!I389*(1+'Datu ievade'!J435))</f>
        <v>0.56869999999999998</v>
      </c>
      <c r="J11" s="464">
        <f>IF(J$16&gt;='Datu ievade'!$B$30,'Datu ievade'!J393*(1+'Datu ievade'!K435),'Datu ievade'!J389*(1+'Datu ievade'!K435))</f>
        <v>0.57595999999999992</v>
      </c>
      <c r="K11" s="464">
        <f>IF(K$16&gt;='Datu ievade'!$B$30,'Datu ievade'!K393*(1+'Datu ievade'!L435),'Datu ievade'!K389*(1+'Datu ievade'!L435))</f>
        <v>0.58321999999999996</v>
      </c>
      <c r="L11" s="464">
        <f>IF(L$16&gt;='Datu ievade'!$B$30,'Datu ievade'!L393*(1+'Datu ievade'!M435),'Datu ievade'!L389*(1+'Datu ievade'!M435))</f>
        <v>0.58805999999999992</v>
      </c>
      <c r="M11" s="464">
        <f>IF(M$16&gt;='Datu ievade'!$B$30,'Datu ievade'!M393*(1+'Datu ievade'!N435),'Datu ievade'!M389*(1+'Datu ievade'!N435))</f>
        <v>0.59531999999999996</v>
      </c>
      <c r="N11" s="464">
        <f>IF(N$16&gt;='Datu ievade'!$B$30,'Datu ievade'!N393*(1+'Datu ievade'!O435),'Datu ievade'!N389*(1+'Datu ievade'!O435))</f>
        <v>0.60258</v>
      </c>
      <c r="O11" s="464">
        <f>IF(O$16&gt;='Datu ievade'!$B$30,'Datu ievade'!O393*(1+'Datu ievade'!P435),'Datu ievade'!O389*(1+'Datu ievade'!P435))</f>
        <v>0.60621000000000003</v>
      </c>
      <c r="P11" s="464">
        <f>IF(P$16&gt;='Datu ievade'!$B$30,'Datu ievade'!P393*(1+'Datu ievade'!Q435),'Datu ievade'!P389*(1+'Datu ievade'!Q435))</f>
        <v>0.61709999999999998</v>
      </c>
      <c r="Q11" s="464">
        <f>IF(Q$16&gt;='Datu ievade'!$B$30,'Datu ievade'!Q393*(1+'Datu ievade'!R435),'Datu ievade'!Q389*(1+'Datu ievade'!R435))</f>
        <v>0.62799000000000005</v>
      </c>
      <c r="R11" s="464">
        <f>IF(R$16&gt;='Datu ievade'!$B$30,'Datu ievade'!R393*(1+'Datu ievade'!S435),'Datu ievade'!R389*(1+'Datu ievade'!S435))</f>
        <v>0.63766999999999996</v>
      </c>
      <c r="S11" s="464">
        <f>IF(S$16&gt;='Datu ievade'!$B$30,'Datu ievade'!S393*(1+'Datu ievade'!T435),'Datu ievade'!S389*(1+'Datu ievade'!T435))</f>
        <v>0.64856000000000003</v>
      </c>
      <c r="T11" s="464">
        <f>IF(T$16&gt;='Datu ievade'!$B$30,'Datu ievade'!T393*(1+'Datu ievade'!U435),'Datu ievade'!T389*(1+'Datu ievade'!U435))</f>
        <v>0.64977000000000007</v>
      </c>
      <c r="U11" s="464">
        <f>IF(U$16&gt;='Datu ievade'!$B$30,'Datu ievade'!U393*(1+'Datu ievade'!V435),'Datu ievade'!U389*(1+'Datu ievade'!V435))</f>
        <v>0.65703</v>
      </c>
      <c r="V11" s="464">
        <f>IF(V$16&gt;='Datu ievade'!$B$30,'Datu ievade'!V393*(1+'Datu ievade'!W435),'Datu ievade'!V389*(1+'Datu ievade'!W435))</f>
        <v>0.66913</v>
      </c>
      <c r="W11" s="464">
        <f>IF(W$16&gt;='Datu ievade'!$B$30,'Datu ievade'!W393*(1+'Datu ievade'!X435),'Datu ievade'!W389*(1+'Datu ievade'!X435))</f>
        <v>0.68122999999999989</v>
      </c>
      <c r="X11" s="464">
        <f>IF(X$16&gt;='Datu ievade'!$B$30,'Datu ievade'!X393*(1+'Datu ievade'!Y435),'Datu ievade'!X389*(1+'Datu ievade'!Y435))</f>
        <v>0.69332999999999989</v>
      </c>
      <c r="Y11" s="464">
        <f>IF(Y$16&gt;='Datu ievade'!$B$30,'Datu ievade'!Y393*(1+'Datu ievade'!Z435),'Datu ievade'!Y389*(1+'Datu ievade'!Z435))</f>
        <v>0.70663999999999993</v>
      </c>
      <c r="Z11" s="464">
        <f>IF(Z$16&gt;='Datu ievade'!$B$30,'Datu ievade'!Z393*(1+'Datu ievade'!AA435),'Datu ievade'!Z389*(1+'Datu ievade'!AA435))</f>
        <v>0.71994999999999998</v>
      </c>
      <c r="AA11" s="464">
        <f>IF(AA$16&gt;='Datu ievade'!$B$30,'Datu ievade'!AA393*(1+'Datu ievade'!AB435),'Datu ievade'!AA389*(1+'Datu ievade'!AB435))</f>
        <v>0.73325999999999991</v>
      </c>
      <c r="AB11" s="464">
        <f>IF(AB$16&gt;='Datu ievade'!$B$30,'Datu ievade'!AB393*(1+'Datu ievade'!AC435),'Datu ievade'!AB389*(1+'Datu ievade'!AC435))</f>
        <v>0.74656999999999996</v>
      </c>
      <c r="AC11" s="464">
        <f>IF(AC$16&gt;='Datu ievade'!$B$30,'Datu ievade'!AC393*(1+'Datu ievade'!AD435),'Datu ievade'!AC389*(1+'Datu ievade'!AD435))</f>
        <v>0.75866999999999996</v>
      </c>
      <c r="AD11" s="464">
        <f>IF(AD$16&gt;='Datu ievade'!$B$30,'Datu ievade'!AD393*(1+'Datu ievade'!AE435),'Datu ievade'!AD389*(1+'Datu ievade'!AE435))</f>
        <v>0.77198</v>
      </c>
      <c r="AE11" s="464">
        <f>IF(AE$16&gt;='Datu ievade'!$B$30,'Datu ievade'!AE393*(1+'Datu ievade'!AF435),'Datu ievade'!AE389*(1+'Datu ievade'!AF435))</f>
        <v>0.78529000000000004</v>
      </c>
      <c r="AF11" s="464">
        <f>IF(AF$16&gt;='Datu ievade'!$B$30,'Datu ievade'!AF393*(1+'Datu ievade'!AG435),'Datu ievade'!AF389*(1+'Datu ievade'!AG435))</f>
        <v>0.79859999999999998</v>
      </c>
      <c r="AG11" s="464">
        <f>IF(AG$16&gt;='Datu ievade'!$B$30,'Datu ievade'!AG393*(1+'Datu ievade'!AH435),'Datu ievade'!AG389*(1+'Datu ievade'!AH435))</f>
        <v>0.81433</v>
      </c>
    </row>
    <row r="12" spans="1:33" s="161" customFormat="1" ht="14.25" customHeight="1" x14ac:dyDescent="0.2">
      <c r="A12" s="106" t="s">
        <v>195</v>
      </c>
      <c r="B12" s="109">
        <f t="shared" ref="B12:AG12" si="2">B10*B11</f>
        <v>2.9947499999999998</v>
      </c>
      <c r="C12" s="109">
        <f t="shared" si="2"/>
        <v>3.3940500000000005</v>
      </c>
      <c r="D12" s="109">
        <f t="shared" si="2"/>
        <v>3.2488499999999996</v>
      </c>
      <c r="E12" s="109">
        <f t="shared" si="2"/>
        <v>3.6182025000000002</v>
      </c>
      <c r="F12" s="109">
        <f t="shared" si="2"/>
        <v>3.6917099999999996</v>
      </c>
      <c r="G12" s="109">
        <f t="shared" si="2"/>
        <v>3.7407150000000002</v>
      </c>
      <c r="H12" s="109">
        <f t="shared" si="2"/>
        <v>3.7897200000000004</v>
      </c>
      <c r="I12" s="109">
        <f t="shared" si="2"/>
        <v>3.8387249999999997</v>
      </c>
      <c r="J12" s="109">
        <f t="shared" si="2"/>
        <v>3.8877299999999995</v>
      </c>
      <c r="K12" s="109">
        <f t="shared" si="2"/>
        <v>3.9367349999999997</v>
      </c>
      <c r="L12" s="109">
        <f t="shared" si="2"/>
        <v>3.9694049999999996</v>
      </c>
      <c r="M12" s="109">
        <f t="shared" si="2"/>
        <v>4.0184099999999994</v>
      </c>
      <c r="N12" s="109">
        <f t="shared" si="2"/>
        <v>4.0674150000000004</v>
      </c>
      <c r="O12" s="109">
        <f t="shared" si="2"/>
        <v>4.0919175000000001</v>
      </c>
      <c r="P12" s="109">
        <f t="shared" si="2"/>
        <v>4.1654249999999999</v>
      </c>
      <c r="Q12" s="109">
        <f t="shared" si="2"/>
        <v>4.2389325000000007</v>
      </c>
      <c r="R12" s="109">
        <f t="shared" si="2"/>
        <v>4.3042724999999997</v>
      </c>
      <c r="S12" s="109">
        <f t="shared" si="2"/>
        <v>4.3777800000000004</v>
      </c>
      <c r="T12" s="109">
        <f t="shared" si="2"/>
        <v>4.3859475000000003</v>
      </c>
      <c r="U12" s="109">
        <f t="shared" si="2"/>
        <v>4.4349524999999996</v>
      </c>
      <c r="V12" s="109">
        <f t="shared" si="2"/>
        <v>4.5166275000000002</v>
      </c>
      <c r="W12" s="109">
        <f t="shared" si="2"/>
        <v>4.5983024999999991</v>
      </c>
      <c r="X12" s="109">
        <f t="shared" si="2"/>
        <v>4.6799774999999997</v>
      </c>
      <c r="Y12" s="109">
        <f t="shared" si="2"/>
        <v>4.7698199999999993</v>
      </c>
      <c r="Z12" s="109">
        <f t="shared" si="2"/>
        <v>4.8596624999999998</v>
      </c>
      <c r="AA12" s="109">
        <f t="shared" si="2"/>
        <v>4.9495049999999994</v>
      </c>
      <c r="AB12" s="109">
        <f t="shared" si="2"/>
        <v>5.0393474999999999</v>
      </c>
      <c r="AC12" s="109">
        <f t="shared" si="2"/>
        <v>5.1210224999999996</v>
      </c>
      <c r="AD12" s="109">
        <f t="shared" si="2"/>
        <v>5.2108650000000001</v>
      </c>
      <c r="AE12" s="109">
        <f t="shared" si="2"/>
        <v>5.3007075000000006</v>
      </c>
      <c r="AF12" s="109">
        <f t="shared" si="2"/>
        <v>5.3905500000000002</v>
      </c>
      <c r="AG12" s="109">
        <f t="shared" si="2"/>
        <v>5.4967275000000004</v>
      </c>
    </row>
    <row r="13" spans="1:33" ht="14.25" customHeight="1" x14ac:dyDescent="0.2">
      <c r="A13" s="106" t="s">
        <v>196</v>
      </c>
      <c r="B13" s="295">
        <f t="shared" ref="B13:AG13" si="3">SUM(B9,B12)</f>
        <v>5.9894999999999996</v>
      </c>
      <c r="C13" s="105">
        <f t="shared" si="3"/>
        <v>7.0176975000000006</v>
      </c>
      <c r="D13" s="105">
        <f t="shared" si="3"/>
        <v>6.6791999999999998</v>
      </c>
      <c r="E13" s="105">
        <f t="shared" si="3"/>
        <v>7.6692824999999996</v>
      </c>
      <c r="F13" s="105">
        <f t="shared" si="3"/>
        <v>7.8162974999999992</v>
      </c>
      <c r="G13" s="105">
        <f t="shared" si="3"/>
        <v>7.8816375000000001</v>
      </c>
      <c r="H13" s="105">
        <f t="shared" si="3"/>
        <v>7.9551449999999999</v>
      </c>
      <c r="I13" s="105">
        <f t="shared" si="3"/>
        <v>8.0531550000000003</v>
      </c>
      <c r="J13" s="105">
        <f t="shared" si="3"/>
        <v>8.1511649999999989</v>
      </c>
      <c r="K13" s="105">
        <f t="shared" si="3"/>
        <v>8.2491749999999993</v>
      </c>
      <c r="L13" s="105">
        <f t="shared" si="3"/>
        <v>8.4615299999999998</v>
      </c>
      <c r="M13" s="105">
        <f t="shared" si="3"/>
        <v>8.5595399999999984</v>
      </c>
      <c r="N13" s="105">
        <f t="shared" si="3"/>
        <v>8.624880000000001</v>
      </c>
      <c r="O13" s="105">
        <f t="shared" si="3"/>
        <v>8.6983874999999991</v>
      </c>
      <c r="P13" s="105">
        <f t="shared" si="3"/>
        <v>8.7882299999999987</v>
      </c>
      <c r="Q13" s="105">
        <f t="shared" si="3"/>
        <v>8.9270774999999993</v>
      </c>
      <c r="R13" s="105">
        <f t="shared" si="3"/>
        <v>9.065925</v>
      </c>
      <c r="S13" s="105">
        <f t="shared" si="3"/>
        <v>9.1476000000000006</v>
      </c>
      <c r="T13" s="105">
        <f t="shared" si="3"/>
        <v>9.1557674999999996</v>
      </c>
      <c r="U13" s="105">
        <f t="shared" si="3"/>
        <v>9.2864474999999995</v>
      </c>
      <c r="V13" s="105">
        <f t="shared" si="3"/>
        <v>9.449797499999999</v>
      </c>
      <c r="W13" s="105">
        <f t="shared" si="3"/>
        <v>9.6213149999999992</v>
      </c>
      <c r="X13" s="105">
        <f t="shared" si="3"/>
        <v>9.7928324999999994</v>
      </c>
      <c r="Y13" s="105">
        <f t="shared" si="3"/>
        <v>9.9725174999999986</v>
      </c>
      <c r="Z13" s="105">
        <f t="shared" si="3"/>
        <v>10.1522025</v>
      </c>
      <c r="AA13" s="105">
        <f t="shared" si="3"/>
        <v>10.331887500000001</v>
      </c>
      <c r="AB13" s="105">
        <f t="shared" si="3"/>
        <v>10.519739999999999</v>
      </c>
      <c r="AC13" s="105">
        <f t="shared" si="3"/>
        <v>10.691257499999999</v>
      </c>
      <c r="AD13" s="105">
        <f t="shared" si="3"/>
        <v>10.870942499999998</v>
      </c>
      <c r="AE13" s="105">
        <f t="shared" si="3"/>
        <v>11.050627500000001</v>
      </c>
      <c r="AF13" s="105">
        <f t="shared" si="3"/>
        <v>11.2303125</v>
      </c>
      <c r="AG13" s="105">
        <f t="shared" si="3"/>
        <v>11.450835</v>
      </c>
    </row>
    <row r="14" spans="1:33" ht="14.25" customHeight="1" x14ac:dyDescent="0.2">
      <c r="A14" s="106" t="s">
        <v>197</v>
      </c>
      <c r="B14" s="107">
        <f>IF(B6=0,0,B13/B6)</f>
        <v>2.4980607393281749E-2</v>
      </c>
      <c r="C14" s="107">
        <f t="shared" ref="C14:AG14" si="4">IF(C6=0,0,C13/C6)</f>
        <v>2.8416451452228274E-2</v>
      </c>
      <c r="D14" s="107">
        <f t="shared" si="4"/>
        <v>2.6280341683040834E-2</v>
      </c>
      <c r="E14" s="107">
        <f t="shared" si="4"/>
        <v>2.9078665713584584E-2</v>
      </c>
      <c r="F14" s="107">
        <f t="shared" si="4"/>
        <v>2.9106868435922036E-2</v>
      </c>
      <c r="G14" s="107">
        <f t="shared" si="4"/>
        <v>2.88352704958336E-2</v>
      </c>
      <c r="H14" s="107">
        <f t="shared" si="4"/>
        <v>2.8357938928970199E-2</v>
      </c>
      <c r="I14" s="107">
        <f t="shared" si="4"/>
        <v>2.7989635102017966E-2</v>
      </c>
      <c r="J14" s="107">
        <f t="shared" si="4"/>
        <v>2.7639297315404862E-2</v>
      </c>
      <c r="K14" s="107">
        <f t="shared" si="4"/>
        <v>2.7305642280535249E-2</v>
      </c>
      <c r="L14" s="107">
        <f t="shared" si="4"/>
        <v>2.7357197948667963E-2</v>
      </c>
      <c r="M14" s="107">
        <f t="shared" si="4"/>
        <v>2.7045120400990982E-2</v>
      </c>
      <c r="N14" s="107">
        <f t="shared" si="4"/>
        <v>2.6645981219500535E-2</v>
      </c>
      <c r="O14" s="107">
        <f t="shared" si="4"/>
        <v>2.628888031012358E-2</v>
      </c>
      <c r="P14" s="107">
        <f t="shared" si="4"/>
        <v>2.5995293573666502E-2</v>
      </c>
      <c r="Q14" s="107">
        <f t="shared" si="4"/>
        <v>2.5855874887175147E-2</v>
      </c>
      <c r="R14" s="107">
        <f t="shared" si="4"/>
        <v>2.572214675931609E-2</v>
      </c>
      <c r="S14" s="107">
        <f t="shared" si="4"/>
        <v>2.5434800254977782E-2</v>
      </c>
      <c r="T14" s="107">
        <f t="shared" si="4"/>
        <v>2.4958343037316259E-2</v>
      </c>
      <c r="U14" s="107">
        <f t="shared" si="4"/>
        <v>2.4827754026364817E-2</v>
      </c>
      <c r="V14" s="107">
        <f t="shared" si="4"/>
        <v>2.4787789668976826E-2</v>
      </c>
      <c r="W14" s="107">
        <f t="shared" si="4"/>
        <v>2.4770332920274328E-2</v>
      </c>
      <c r="X14" s="107">
        <f t="shared" si="4"/>
        <v>2.4604393426515457E-2</v>
      </c>
      <c r="Y14" s="107">
        <f t="shared" si="4"/>
        <v>2.4466300770478889E-2</v>
      </c>
      <c r="Z14" s="107">
        <f t="shared" si="4"/>
        <v>2.4334557202076185E-2</v>
      </c>
      <c r="AA14" s="107">
        <f t="shared" si="4"/>
        <v>2.4208734692927544E-2</v>
      </c>
      <c r="AB14" s="107">
        <f t="shared" si="4"/>
        <v>2.4107159582327842E-2</v>
      </c>
      <c r="AC14" s="107">
        <f t="shared" si="4"/>
        <v>2.3973324837101035E-2</v>
      </c>
      <c r="AD14" s="107">
        <f t="shared" si="4"/>
        <v>2.3863053904634932E-2</v>
      </c>
      <c r="AE14" s="107">
        <f t="shared" si="4"/>
        <v>2.3757330227115896E-2</v>
      </c>
      <c r="AF14" s="107">
        <f t="shared" si="4"/>
        <v>2.365587821333499E-2</v>
      </c>
      <c r="AG14" s="107">
        <f t="shared" si="4"/>
        <v>2.3642762082840472E-2</v>
      </c>
    </row>
    <row r="15" spans="1:33" x14ac:dyDescent="0.2">
      <c r="B15" s="108"/>
      <c r="C15" s="108"/>
      <c r="D15" s="108"/>
      <c r="E15" s="108"/>
      <c r="F15" s="108"/>
      <c r="G15" s="108"/>
      <c r="H15" s="108"/>
      <c r="I15" s="108"/>
      <c r="J15" s="108"/>
      <c r="K15" s="108"/>
      <c r="L15" s="108"/>
      <c r="M15" s="108"/>
      <c r="N15" s="108"/>
      <c r="O15" s="108"/>
      <c r="P15" s="108"/>
      <c r="Q15" s="108"/>
      <c r="R15" s="108"/>
      <c r="S15" s="108"/>
      <c r="T15" s="108"/>
      <c r="U15" s="108"/>
    </row>
    <row r="16" spans="1:33" ht="25.5" x14ac:dyDescent="0.2">
      <c r="A16" s="104" t="str">
        <f>"Pie ierobežota tarifu apjoma, kas nepārsniedz "&amp;'Datu ievade'!B41*100&amp;"% no mājsaimniecību ienākumiem"</f>
        <v>Pie ierobežota tarifu apjoma, kas nepārsniedz 4% no mājsaimniecību ienākumiem</v>
      </c>
      <c r="B16" s="97">
        <f>Aprekini!B5</f>
        <v>2012</v>
      </c>
      <c r="C16" s="97">
        <f t="shared" ref="C16:AG16" si="5">B16+1</f>
        <v>2013</v>
      </c>
      <c r="D16" s="97">
        <f t="shared" si="5"/>
        <v>2014</v>
      </c>
      <c r="E16" s="97">
        <f t="shared" si="5"/>
        <v>2015</v>
      </c>
      <c r="F16" s="97">
        <f t="shared" si="5"/>
        <v>2016</v>
      </c>
      <c r="G16" s="97">
        <f t="shared" si="5"/>
        <v>2017</v>
      </c>
      <c r="H16" s="97">
        <f t="shared" si="5"/>
        <v>2018</v>
      </c>
      <c r="I16" s="97">
        <f t="shared" si="5"/>
        <v>2019</v>
      </c>
      <c r="J16" s="97">
        <f t="shared" si="5"/>
        <v>2020</v>
      </c>
      <c r="K16" s="97">
        <f t="shared" si="5"/>
        <v>2021</v>
      </c>
      <c r="L16" s="97">
        <f t="shared" si="5"/>
        <v>2022</v>
      </c>
      <c r="M16" s="97">
        <f t="shared" si="5"/>
        <v>2023</v>
      </c>
      <c r="N16" s="97">
        <f t="shared" si="5"/>
        <v>2024</v>
      </c>
      <c r="O16" s="97">
        <f t="shared" si="5"/>
        <v>2025</v>
      </c>
      <c r="P16" s="97">
        <f t="shared" si="5"/>
        <v>2026</v>
      </c>
      <c r="Q16" s="97">
        <f t="shared" si="5"/>
        <v>2027</v>
      </c>
      <c r="R16" s="97">
        <f t="shared" si="5"/>
        <v>2028</v>
      </c>
      <c r="S16" s="97">
        <f t="shared" si="5"/>
        <v>2029</v>
      </c>
      <c r="T16" s="97">
        <f t="shared" si="5"/>
        <v>2030</v>
      </c>
      <c r="U16" s="97">
        <f t="shared" si="5"/>
        <v>2031</v>
      </c>
      <c r="V16" s="97">
        <f t="shared" si="5"/>
        <v>2032</v>
      </c>
      <c r="W16" s="97">
        <f t="shared" si="5"/>
        <v>2033</v>
      </c>
      <c r="X16" s="97">
        <f t="shared" si="5"/>
        <v>2034</v>
      </c>
      <c r="Y16" s="97">
        <f t="shared" si="5"/>
        <v>2035</v>
      </c>
      <c r="Z16" s="97">
        <f t="shared" si="5"/>
        <v>2036</v>
      </c>
      <c r="AA16" s="97">
        <f t="shared" si="5"/>
        <v>2037</v>
      </c>
      <c r="AB16" s="97">
        <f t="shared" si="5"/>
        <v>2038</v>
      </c>
      <c r="AC16" s="97">
        <f t="shared" si="5"/>
        <v>2039</v>
      </c>
      <c r="AD16" s="97">
        <f t="shared" si="5"/>
        <v>2040</v>
      </c>
      <c r="AE16" s="97">
        <f t="shared" si="5"/>
        <v>2041</v>
      </c>
      <c r="AF16" s="97">
        <f t="shared" si="5"/>
        <v>2042</v>
      </c>
      <c r="AG16" s="98">
        <f t="shared" si="5"/>
        <v>2043</v>
      </c>
    </row>
    <row r="17" spans="1:33" s="161" customFormat="1" ht="14.25" customHeight="1" x14ac:dyDescent="0.2">
      <c r="A17" s="106" t="str">
        <f t="shared" ref="A17:A25" si="6">A6</f>
        <v>11.1.Vidējie mājsaimniecības mēneša ienākumi (LVL)</v>
      </c>
      <c r="B17" s="109">
        <f>'Datu ievade'!B410</f>
        <v>239.76598749999999</v>
      </c>
      <c r="C17" s="109">
        <f>'Datu ievade'!C410</f>
        <v>246.95896712499999</v>
      </c>
      <c r="D17" s="109">
        <f>'Datu ievade'!D410</f>
        <v>254.15194675000001</v>
      </c>
      <c r="E17" s="109">
        <f>'Datu ievade'!E410</f>
        <v>263.74258624999999</v>
      </c>
      <c r="F17" s="109">
        <f>'Datu ievade'!F410</f>
        <v>268.53790600000002</v>
      </c>
      <c r="G17" s="109">
        <f>'Datu ievade'!G410</f>
        <v>273.33322575</v>
      </c>
      <c r="H17" s="109">
        <f>'Datu ievade'!H410</f>
        <v>280.52620537499996</v>
      </c>
      <c r="I17" s="109">
        <f>'Datu ievade'!I410</f>
        <v>287.71918499999998</v>
      </c>
      <c r="J17" s="109">
        <f>'Datu ievade'!J410</f>
        <v>294.912164625</v>
      </c>
      <c r="K17" s="109">
        <f>'Datu ievade'!K410</f>
        <v>302.10514424999997</v>
      </c>
      <c r="L17" s="109">
        <f>'Datu ievade'!L410</f>
        <v>309.29812387499999</v>
      </c>
      <c r="M17" s="109">
        <f>'Datu ievade'!M410</f>
        <v>316.49110350000001</v>
      </c>
      <c r="N17" s="109">
        <f>'Datu ievade'!N410</f>
        <v>323.68408312500003</v>
      </c>
      <c r="O17" s="109">
        <f>'Datu ievade'!O410</f>
        <v>330.87706274999999</v>
      </c>
      <c r="P17" s="109">
        <f>'Datu ievade'!P410</f>
        <v>338.07004237499996</v>
      </c>
      <c r="Q17" s="109">
        <f>'Datu ievade'!Q410</f>
        <v>345.26302199999998</v>
      </c>
      <c r="R17" s="109">
        <f>'Datu ievade'!R410</f>
        <v>352.456001625</v>
      </c>
      <c r="S17" s="109">
        <f>'Datu ievade'!S410</f>
        <v>359.64898125000002</v>
      </c>
      <c r="T17" s="109">
        <f>'Datu ievade'!T410</f>
        <v>366.84196087499998</v>
      </c>
      <c r="U17" s="109">
        <f>'Datu ievade'!U410</f>
        <v>374.0349405</v>
      </c>
      <c r="V17" s="109">
        <f>'Datu ievade'!V410</f>
        <v>381.22792012500003</v>
      </c>
      <c r="W17" s="109">
        <f>'Datu ievade'!W410</f>
        <v>388.42089974999999</v>
      </c>
      <c r="X17" s="109">
        <f>'Datu ievade'!X410</f>
        <v>398.01153925</v>
      </c>
      <c r="Y17" s="109">
        <f>'Datu ievade'!Y410</f>
        <v>407.60217875000001</v>
      </c>
      <c r="Z17" s="109">
        <f>'Datu ievade'!Z410</f>
        <v>417.19281825000002</v>
      </c>
      <c r="AA17" s="109">
        <f>'Datu ievade'!AA410</f>
        <v>426.78345774999997</v>
      </c>
      <c r="AB17" s="109">
        <f>'Datu ievade'!AB410</f>
        <v>436.37409724999998</v>
      </c>
      <c r="AC17" s="109">
        <f>'Datu ievade'!AC410</f>
        <v>445.96473674999999</v>
      </c>
      <c r="AD17" s="109">
        <f>'Datu ievade'!AD410</f>
        <v>455.55537624999999</v>
      </c>
      <c r="AE17" s="109">
        <f>'Datu ievade'!AE410</f>
        <v>465.14601575</v>
      </c>
      <c r="AF17" s="109">
        <f>'Datu ievade'!AF410</f>
        <v>474.73665525000001</v>
      </c>
      <c r="AG17" s="109">
        <f>'Datu ievade'!AG410</f>
        <v>484.32729474999996</v>
      </c>
    </row>
    <row r="18" spans="1:33" s="161" customFormat="1" ht="13.5" customHeight="1" x14ac:dyDescent="0.2">
      <c r="A18" s="106" t="str">
        <f t="shared" si="6"/>
        <v>11.2. Ūdens patēriņš (m3/uz mājsaimniecību mēnesī)</v>
      </c>
      <c r="B18" s="109">
        <f>'Datu ievade'!B411</f>
        <v>8.25</v>
      </c>
      <c r="C18" s="109">
        <f>'Datu ievade'!C411</f>
        <v>8.25</v>
      </c>
      <c r="D18" s="109">
        <f>'Datu ievade'!D411</f>
        <v>7.5</v>
      </c>
      <c r="E18" s="109">
        <f>'Datu ievade'!E411</f>
        <v>6.75</v>
      </c>
      <c r="F18" s="109">
        <f>'Datu ievade'!F411</f>
        <v>6.75</v>
      </c>
      <c r="G18" s="109">
        <f>'Datu ievade'!G411</f>
        <v>6.75</v>
      </c>
      <c r="H18" s="109">
        <f>'Datu ievade'!H411</f>
        <v>6.75</v>
      </c>
      <c r="I18" s="109">
        <f>'Datu ievade'!I411</f>
        <v>6.75</v>
      </c>
      <c r="J18" s="109">
        <f>'Datu ievade'!J411</f>
        <v>6.75</v>
      </c>
      <c r="K18" s="109">
        <f>'Datu ievade'!K411</f>
        <v>6.75</v>
      </c>
      <c r="L18" s="109">
        <f>'Datu ievade'!L411</f>
        <v>6.75</v>
      </c>
      <c r="M18" s="109">
        <f>'Datu ievade'!M411</f>
        <v>6.75</v>
      </c>
      <c r="N18" s="109">
        <f>'Datu ievade'!N411</f>
        <v>6.75</v>
      </c>
      <c r="O18" s="109">
        <f>'Datu ievade'!O411</f>
        <v>6.75</v>
      </c>
      <c r="P18" s="109">
        <f>'Datu ievade'!P411</f>
        <v>6.75</v>
      </c>
      <c r="Q18" s="109">
        <f>'Datu ievade'!Q411</f>
        <v>6.75</v>
      </c>
      <c r="R18" s="109">
        <f>'Datu ievade'!R411</f>
        <v>6.75</v>
      </c>
      <c r="S18" s="109">
        <f>'Datu ievade'!S411</f>
        <v>6.75</v>
      </c>
      <c r="T18" s="109">
        <f>'Datu ievade'!T411</f>
        <v>6.75</v>
      </c>
      <c r="U18" s="109">
        <f>'Datu ievade'!U411</f>
        <v>6.75</v>
      </c>
      <c r="V18" s="109">
        <f>'Datu ievade'!V411</f>
        <v>6.75</v>
      </c>
      <c r="W18" s="109">
        <f>'Datu ievade'!W411</f>
        <v>6.75</v>
      </c>
      <c r="X18" s="109">
        <f>'Datu ievade'!X411</f>
        <v>6.75</v>
      </c>
      <c r="Y18" s="109">
        <f>'Datu ievade'!Y411</f>
        <v>6.75</v>
      </c>
      <c r="Z18" s="109">
        <f>'Datu ievade'!Z411</f>
        <v>6.75</v>
      </c>
      <c r="AA18" s="109">
        <f>'Datu ievade'!AA411</f>
        <v>6.75</v>
      </c>
      <c r="AB18" s="109">
        <f>'Datu ievade'!AB411</f>
        <v>6.75</v>
      </c>
      <c r="AC18" s="109">
        <f>'Datu ievade'!AC411</f>
        <v>6.75</v>
      </c>
      <c r="AD18" s="109">
        <f>'Datu ievade'!AD411</f>
        <v>6.75</v>
      </c>
      <c r="AE18" s="109">
        <f>'Datu ievade'!AE411</f>
        <v>6.75</v>
      </c>
      <c r="AF18" s="109">
        <f>'Datu ievade'!AF411</f>
        <v>6.75</v>
      </c>
      <c r="AG18" s="109">
        <f>'Datu ievade'!AG411</f>
        <v>6.75</v>
      </c>
    </row>
    <row r="19" spans="1:33" s="161" customFormat="1" ht="13.5" customHeight="1" x14ac:dyDescent="0.2">
      <c r="A19" s="106" t="str">
        <f t="shared" si="6"/>
        <v>11.3. Ūdensapgādes tarifs (LVL/m3), iesk. PVN 21% (līdz 2012.g. 1. jūlijam 22%)</v>
      </c>
      <c r="B19" s="295">
        <f>'Datu ievade'!B382*(1+'Datu ievade'!B435)</f>
        <v>0.36299999999999999</v>
      </c>
      <c r="C19" s="295">
        <f>'Datu ievade'!C382*(1+'Datu ievade'!C435)</f>
        <v>0.43922999999999995</v>
      </c>
      <c r="D19" s="295">
        <f>'Datu ievade'!D382*(1+'Datu ievade'!D435)</f>
        <v>0.4573799999999999</v>
      </c>
      <c r="E19" s="295">
        <f>'Datu ievade'!E382*(1+'Datu ievade'!E435)</f>
        <v>0.60015999999999992</v>
      </c>
      <c r="F19" s="295">
        <f>'Datu ievade'!F382*(1+'Datu ievade'!F435)</f>
        <v>0.61104999999999998</v>
      </c>
      <c r="G19" s="295">
        <f>'Datu ievade'!G382*(1+'Datu ievade'!G435)</f>
        <v>0.61347000000000007</v>
      </c>
      <c r="H19" s="295">
        <f>'Datu ievade'!H382*(1+'Datu ievade'!H435)</f>
        <v>0.61709999999999998</v>
      </c>
      <c r="I19" s="295">
        <f>'Datu ievade'!I382*(1+'Datu ievade'!I435)</f>
        <v>0.62436000000000003</v>
      </c>
      <c r="J19" s="295">
        <f>'Datu ievade'!J382*(1+'Datu ievade'!J435)</f>
        <v>0.63161999999999996</v>
      </c>
      <c r="K19" s="295">
        <f>'Datu ievade'!K382*(1+'Datu ievade'!K435)</f>
        <v>0.63887999999999989</v>
      </c>
      <c r="L19" s="295">
        <f>'Datu ievade'!L382*(1+'Datu ievade'!L435)</f>
        <v>0.66549999999999998</v>
      </c>
      <c r="M19" s="295">
        <f>'Datu ievade'!M382*(1+'Datu ievade'!M435)</f>
        <v>0.67276000000000002</v>
      </c>
      <c r="N19" s="295">
        <f>'Datu ievade'!N382*(1+'Datu ievade'!N435)</f>
        <v>0.67518</v>
      </c>
      <c r="O19" s="295">
        <f>'Datu ievade'!O382*(1+'Datu ievade'!O435)</f>
        <v>0.68243999999999982</v>
      </c>
      <c r="P19" s="295">
        <f>'Datu ievade'!P382*(1+'Datu ievade'!P435)</f>
        <v>0.68485999999999991</v>
      </c>
      <c r="Q19" s="295">
        <f>'Datu ievade'!Q382*(1+'Datu ievade'!Q435)</f>
        <v>0.69453999999999994</v>
      </c>
      <c r="R19" s="295">
        <f>'Datu ievade'!R382*(1+'Datu ievade'!R435)</f>
        <v>0.70542999999999989</v>
      </c>
      <c r="S19" s="295">
        <f>'Datu ievade'!S382*(1+'Datu ievade'!S435)</f>
        <v>0.70663999999999993</v>
      </c>
      <c r="T19" s="295">
        <f>'Datu ievade'!T382*(1+'Datu ievade'!T435)</f>
        <v>0.70663999999999993</v>
      </c>
      <c r="U19" s="295">
        <f>'Datu ievade'!U382*(1+'Datu ievade'!U435)</f>
        <v>0.71873999999999993</v>
      </c>
      <c r="V19" s="295">
        <f>'Datu ievade'!V382*(1+'Datu ievade'!V435)</f>
        <v>0.73083999999999993</v>
      </c>
      <c r="W19" s="295">
        <f>'Datu ievade'!W382*(1+'Datu ievade'!W435)</f>
        <v>0.74414999999999998</v>
      </c>
      <c r="X19" s="295">
        <f>'Datu ievade'!X382*(1+'Datu ievade'!X435)</f>
        <v>0.75746000000000013</v>
      </c>
      <c r="Y19" s="295">
        <f>'Datu ievade'!Y382*(1+'Datu ievade'!Y435)</f>
        <v>0.77076999999999984</v>
      </c>
      <c r="Z19" s="295">
        <f>'Datu ievade'!Z382*(1+'Datu ievade'!Z435)</f>
        <v>0.78408000000000022</v>
      </c>
      <c r="AA19" s="295">
        <f>'Datu ievade'!AA382*(1+'Datu ievade'!AA435)</f>
        <v>0.79738999999999993</v>
      </c>
      <c r="AB19" s="295">
        <f>'Datu ievade'!AB382*(1+'Datu ievade'!AB435)</f>
        <v>0.8119099999999998</v>
      </c>
      <c r="AC19" s="295">
        <f>'Datu ievade'!AC382*(1+'Datu ievade'!AC435)</f>
        <v>0.82522000000000006</v>
      </c>
      <c r="AD19" s="295">
        <f>'Datu ievade'!AD382*(1+'Datu ievade'!AD435)</f>
        <v>0.83853</v>
      </c>
      <c r="AE19" s="295">
        <f>'Datu ievade'!AE382*(1+'Datu ievade'!AE435)</f>
        <v>0.85183999999999982</v>
      </c>
      <c r="AF19" s="295">
        <f>'Datu ievade'!AF382*(1+'Datu ievade'!AF435)</f>
        <v>0.86514999999999997</v>
      </c>
      <c r="AG19" s="295">
        <f>'Datu ievade'!AG382*(1+'Datu ievade'!AG435)</f>
        <v>0.88209000000000004</v>
      </c>
    </row>
    <row r="20" spans="1:33" ht="13.5" customHeight="1" x14ac:dyDescent="0.2">
      <c r="A20" s="59" t="str">
        <f t="shared" si="6"/>
        <v>11.4. Mājsaimniecības izdevumi ūdensapgādes pakalpojumiem mēnesī (LVL)</v>
      </c>
      <c r="B20" s="109">
        <f>B18*B19</f>
        <v>2.9947499999999998</v>
      </c>
      <c r="C20" s="109">
        <f t="shared" ref="C20:AG20" si="7">C18*C19</f>
        <v>3.6236474999999997</v>
      </c>
      <c r="D20" s="109">
        <f t="shared" si="7"/>
        <v>3.4303499999999993</v>
      </c>
      <c r="E20" s="109">
        <f t="shared" si="7"/>
        <v>4.0510799999999998</v>
      </c>
      <c r="F20" s="109">
        <f t="shared" si="7"/>
        <v>4.1245874999999996</v>
      </c>
      <c r="G20" s="109">
        <f t="shared" si="7"/>
        <v>4.1409225000000003</v>
      </c>
      <c r="H20" s="109">
        <f t="shared" si="7"/>
        <v>4.1654249999999999</v>
      </c>
      <c r="I20" s="109">
        <f t="shared" si="7"/>
        <v>4.2144300000000001</v>
      </c>
      <c r="J20" s="109">
        <f t="shared" si="7"/>
        <v>4.2634349999999994</v>
      </c>
      <c r="K20" s="109">
        <f t="shared" si="7"/>
        <v>4.3124399999999996</v>
      </c>
      <c r="L20" s="109">
        <f t="shared" si="7"/>
        <v>4.4921249999999997</v>
      </c>
      <c r="M20" s="109">
        <f t="shared" si="7"/>
        <v>4.5411299999999999</v>
      </c>
      <c r="N20" s="109">
        <f t="shared" si="7"/>
        <v>4.5574649999999997</v>
      </c>
      <c r="O20" s="109">
        <f t="shared" si="7"/>
        <v>4.606469999999999</v>
      </c>
      <c r="P20" s="109">
        <f t="shared" si="7"/>
        <v>4.6228049999999996</v>
      </c>
      <c r="Q20" s="109">
        <f t="shared" si="7"/>
        <v>4.6881449999999996</v>
      </c>
      <c r="R20" s="109">
        <f t="shared" si="7"/>
        <v>4.7616524999999994</v>
      </c>
      <c r="S20" s="109">
        <f t="shared" si="7"/>
        <v>4.7698199999999993</v>
      </c>
      <c r="T20" s="109">
        <f t="shared" si="7"/>
        <v>4.7698199999999993</v>
      </c>
      <c r="U20" s="109">
        <f t="shared" si="7"/>
        <v>4.8514949999999999</v>
      </c>
      <c r="V20" s="109">
        <f t="shared" si="7"/>
        <v>4.9331699999999996</v>
      </c>
      <c r="W20" s="109">
        <f t="shared" si="7"/>
        <v>5.0230125000000001</v>
      </c>
      <c r="X20" s="109">
        <f t="shared" si="7"/>
        <v>5.1128550000000006</v>
      </c>
      <c r="Y20" s="109">
        <f t="shared" si="7"/>
        <v>5.2026974999999993</v>
      </c>
      <c r="Z20" s="109">
        <f t="shared" si="7"/>
        <v>5.2925400000000016</v>
      </c>
      <c r="AA20" s="109">
        <f t="shared" si="7"/>
        <v>5.3823824999999994</v>
      </c>
      <c r="AB20" s="109">
        <f t="shared" si="7"/>
        <v>5.4803924999999989</v>
      </c>
      <c r="AC20" s="109">
        <f t="shared" si="7"/>
        <v>5.5702350000000003</v>
      </c>
      <c r="AD20" s="109">
        <f t="shared" si="7"/>
        <v>5.6600774999999999</v>
      </c>
      <c r="AE20" s="109">
        <f t="shared" si="7"/>
        <v>5.7499199999999986</v>
      </c>
      <c r="AF20" s="109">
        <f t="shared" si="7"/>
        <v>5.8397625</v>
      </c>
      <c r="AG20" s="109">
        <f t="shared" si="7"/>
        <v>5.9541075000000001</v>
      </c>
    </row>
    <row r="21" spans="1:33" ht="14.25" customHeight="1" x14ac:dyDescent="0.2">
      <c r="A21" s="106" t="str">
        <f t="shared" si="6"/>
        <v>11.5. Notekūdeņu apjoms (m3/uz mājsaimniecību mēnesī)</v>
      </c>
      <c r="B21" s="109">
        <f>'Datu ievade'!B413</f>
        <v>8.25</v>
      </c>
      <c r="C21" s="109">
        <f>'Datu ievade'!C413</f>
        <v>8.25</v>
      </c>
      <c r="D21" s="109">
        <f>'Datu ievade'!D413</f>
        <v>7.5</v>
      </c>
      <c r="E21" s="109">
        <f>'Datu ievade'!E413</f>
        <v>6.75</v>
      </c>
      <c r="F21" s="109">
        <f>'Datu ievade'!F413</f>
        <v>6.75</v>
      </c>
      <c r="G21" s="109">
        <f>'Datu ievade'!G413</f>
        <v>6.75</v>
      </c>
      <c r="H21" s="109">
        <f>'Datu ievade'!H413</f>
        <v>6.75</v>
      </c>
      <c r="I21" s="109">
        <f>'Datu ievade'!I413</f>
        <v>6.75</v>
      </c>
      <c r="J21" s="109">
        <f>'Datu ievade'!J413</f>
        <v>6.75</v>
      </c>
      <c r="K21" s="109">
        <f>'Datu ievade'!K413</f>
        <v>6.75</v>
      </c>
      <c r="L21" s="109">
        <f>'Datu ievade'!L413</f>
        <v>6.75</v>
      </c>
      <c r="M21" s="109">
        <f>'Datu ievade'!M413</f>
        <v>6.75</v>
      </c>
      <c r="N21" s="109">
        <f>'Datu ievade'!N413</f>
        <v>6.75</v>
      </c>
      <c r="O21" s="109">
        <f>'Datu ievade'!O413</f>
        <v>6.75</v>
      </c>
      <c r="P21" s="109">
        <f>'Datu ievade'!P413</f>
        <v>6.75</v>
      </c>
      <c r="Q21" s="109">
        <f>'Datu ievade'!Q413</f>
        <v>6.75</v>
      </c>
      <c r="R21" s="109">
        <f>'Datu ievade'!R413</f>
        <v>6.75</v>
      </c>
      <c r="S21" s="109">
        <f>'Datu ievade'!S413</f>
        <v>6.75</v>
      </c>
      <c r="T21" s="109">
        <f>'Datu ievade'!T413</f>
        <v>6.75</v>
      </c>
      <c r="U21" s="109">
        <f>'Datu ievade'!U413</f>
        <v>6.75</v>
      </c>
      <c r="V21" s="109">
        <f>'Datu ievade'!V413</f>
        <v>6.75</v>
      </c>
      <c r="W21" s="109">
        <f>'Datu ievade'!W413</f>
        <v>6.75</v>
      </c>
      <c r="X21" s="109">
        <f>'Datu ievade'!X413</f>
        <v>6.75</v>
      </c>
      <c r="Y21" s="109">
        <f>'Datu ievade'!Y413</f>
        <v>6.75</v>
      </c>
      <c r="Z21" s="109">
        <f>'Datu ievade'!Z413</f>
        <v>6.75</v>
      </c>
      <c r="AA21" s="109">
        <f>'Datu ievade'!AA413</f>
        <v>6.75</v>
      </c>
      <c r="AB21" s="109">
        <f>'Datu ievade'!AB413</f>
        <v>6.75</v>
      </c>
      <c r="AC21" s="109">
        <f>'Datu ievade'!AC413</f>
        <v>6.75</v>
      </c>
      <c r="AD21" s="109">
        <f>'Datu ievade'!AD413</f>
        <v>6.75</v>
      </c>
      <c r="AE21" s="109">
        <f>'Datu ievade'!AE413</f>
        <v>6.75</v>
      </c>
      <c r="AF21" s="109">
        <f>'Datu ievade'!AF413</f>
        <v>6.75</v>
      </c>
      <c r="AG21" s="109">
        <f>'Datu ievade'!AG413</f>
        <v>6.75</v>
      </c>
    </row>
    <row r="22" spans="1:33" ht="14.25" customHeight="1" x14ac:dyDescent="0.2">
      <c r="A22" s="106" t="str">
        <f t="shared" si="6"/>
        <v>11.6. Kanalizācijas tarifs (LVL/m3), iesk. PVN 21% ( līdz 2012.g. 1. jūlijam 22%)</v>
      </c>
      <c r="B22" s="295">
        <f>'Datu ievade'!B389*(1+'Datu ievade'!B435)</f>
        <v>0.36299999999999999</v>
      </c>
      <c r="C22" s="295">
        <f>'Datu ievade'!C389*(1+'Datu ievade'!C435)</f>
        <v>0.41140000000000004</v>
      </c>
      <c r="D22" s="295">
        <f>'Datu ievade'!D389*(1+'Datu ievade'!D435)</f>
        <v>0.43318000000000001</v>
      </c>
      <c r="E22" s="295">
        <f>'Datu ievade'!E389*(1+'Datu ievade'!E435)</f>
        <v>0.53603000000000001</v>
      </c>
      <c r="F22" s="295">
        <f>'Datu ievade'!F389*(1+'Datu ievade'!F435)</f>
        <v>0.54691999999999996</v>
      </c>
      <c r="G22" s="295">
        <f>'Datu ievade'!G389*(1+'Datu ievade'!G435)</f>
        <v>0.55418000000000001</v>
      </c>
      <c r="H22" s="295">
        <f>'Datu ievade'!H389*(1+'Datu ievade'!H435)</f>
        <v>0.56144000000000005</v>
      </c>
      <c r="I22" s="295">
        <f>'Datu ievade'!I389*(1+'Datu ievade'!I435)</f>
        <v>0.56869999999999998</v>
      </c>
      <c r="J22" s="295">
        <f>'Datu ievade'!J389*(1+'Datu ievade'!J435)</f>
        <v>0.57596000000000003</v>
      </c>
      <c r="K22" s="295">
        <f>'Datu ievade'!K389*(1+'Datu ievade'!K435)</f>
        <v>0.58321999999999996</v>
      </c>
      <c r="L22" s="295">
        <f>'Datu ievade'!L389*(1+'Datu ievade'!L435)</f>
        <v>0.58805999999999992</v>
      </c>
      <c r="M22" s="295">
        <f>'Datu ievade'!M389*(1+'Datu ievade'!M435)</f>
        <v>0.59531999999999996</v>
      </c>
      <c r="N22" s="295">
        <f>'Datu ievade'!N389*(1+'Datu ievade'!N435)</f>
        <v>0.60257999999999989</v>
      </c>
      <c r="O22" s="295">
        <f>'Datu ievade'!O389*(1+'Datu ievade'!O435)</f>
        <v>0.6062099999999998</v>
      </c>
      <c r="P22" s="295">
        <f>'Datu ievade'!P389*(1+'Datu ievade'!P435)</f>
        <v>0.61709999999999998</v>
      </c>
      <c r="Q22" s="295">
        <f>'Datu ievade'!Q389*(1+'Datu ievade'!Q435)</f>
        <v>0.62799000000000005</v>
      </c>
      <c r="R22" s="295">
        <f>'Datu ievade'!R389*(1+'Datu ievade'!R435)</f>
        <v>0.63766999999999996</v>
      </c>
      <c r="S22" s="295">
        <f>'Datu ievade'!S389*(1+'Datu ievade'!S435)</f>
        <v>0.64856000000000003</v>
      </c>
      <c r="T22" s="295">
        <f>'Datu ievade'!T389*(1+'Datu ievade'!T435)</f>
        <v>0.64977000000000007</v>
      </c>
      <c r="U22" s="295">
        <f>'Datu ievade'!U389*(1+'Datu ievade'!U435)</f>
        <v>0.65703000000000011</v>
      </c>
      <c r="V22" s="295">
        <f>'Datu ievade'!V389*(1+'Datu ievade'!V435)</f>
        <v>0.66913</v>
      </c>
      <c r="W22" s="295">
        <f>'Datu ievade'!W389*(1+'Datu ievade'!W435)</f>
        <v>0.68122999999999989</v>
      </c>
      <c r="X22" s="295">
        <f>'Datu ievade'!X389*(1+'Datu ievade'!X435)</f>
        <v>0.69333000000000011</v>
      </c>
      <c r="Y22" s="295">
        <f>'Datu ievade'!Y389*(1+'Datu ievade'!Y435)</f>
        <v>0.70663999999999993</v>
      </c>
      <c r="Z22" s="295">
        <f>'Datu ievade'!Z389*(1+'Datu ievade'!Z435)</f>
        <v>0.71994999999999976</v>
      </c>
      <c r="AA22" s="295">
        <f>'Datu ievade'!AA389*(1+'Datu ievade'!AA435)</f>
        <v>0.73325999999999991</v>
      </c>
      <c r="AB22" s="295">
        <f>'Datu ievade'!AB389*(1+'Datu ievade'!AB435)</f>
        <v>0.74656999999999996</v>
      </c>
      <c r="AC22" s="295">
        <f>'Datu ievade'!AC389*(1+'Datu ievade'!AC435)</f>
        <v>0.75866999999999996</v>
      </c>
      <c r="AD22" s="295">
        <f>'Datu ievade'!AD389*(1+'Datu ievade'!AD435)</f>
        <v>0.77197999999999989</v>
      </c>
      <c r="AE22" s="295">
        <f>'Datu ievade'!AE389*(1+'Datu ievade'!AE435)</f>
        <v>0.78528999999999982</v>
      </c>
      <c r="AF22" s="295">
        <f>'Datu ievade'!AF389*(1+'Datu ievade'!AF435)</f>
        <v>0.79859999999999998</v>
      </c>
      <c r="AG22" s="295">
        <f>'Datu ievade'!AG389*(1+'Datu ievade'!AG435)</f>
        <v>0.81432999999999989</v>
      </c>
    </row>
    <row r="23" spans="1:33" ht="14.25" customHeight="1" x14ac:dyDescent="0.2">
      <c r="A23" s="106" t="str">
        <f t="shared" si="6"/>
        <v>11.7. Mājsaimniecības izdevumi kanalizācijas pakalpojumiem mēnesī (LVL)</v>
      </c>
      <c r="B23" s="109">
        <f>B21*B22</f>
        <v>2.9947499999999998</v>
      </c>
      <c r="C23" s="109">
        <f t="shared" ref="C23:AG23" si="8">C21*C22</f>
        <v>3.3940500000000005</v>
      </c>
      <c r="D23" s="109">
        <f t="shared" si="8"/>
        <v>3.24885</v>
      </c>
      <c r="E23" s="109">
        <f t="shared" si="8"/>
        <v>3.6182025000000002</v>
      </c>
      <c r="F23" s="109">
        <f t="shared" si="8"/>
        <v>3.6917099999999996</v>
      </c>
      <c r="G23" s="109">
        <f t="shared" si="8"/>
        <v>3.7407150000000002</v>
      </c>
      <c r="H23" s="109">
        <f t="shared" si="8"/>
        <v>3.7897200000000004</v>
      </c>
      <c r="I23" s="109">
        <f t="shared" si="8"/>
        <v>3.8387249999999997</v>
      </c>
      <c r="J23" s="109">
        <f t="shared" si="8"/>
        <v>3.8877300000000004</v>
      </c>
      <c r="K23" s="109">
        <f t="shared" si="8"/>
        <v>3.9367349999999997</v>
      </c>
      <c r="L23" s="109">
        <f t="shared" si="8"/>
        <v>3.9694049999999996</v>
      </c>
      <c r="M23" s="109">
        <f t="shared" si="8"/>
        <v>4.0184099999999994</v>
      </c>
      <c r="N23" s="109">
        <f t="shared" si="8"/>
        <v>4.0674149999999996</v>
      </c>
      <c r="O23" s="109">
        <f t="shared" si="8"/>
        <v>4.0919174999999983</v>
      </c>
      <c r="P23" s="109">
        <f t="shared" si="8"/>
        <v>4.1654249999999999</v>
      </c>
      <c r="Q23" s="109">
        <f t="shared" si="8"/>
        <v>4.2389325000000007</v>
      </c>
      <c r="R23" s="109">
        <f t="shared" si="8"/>
        <v>4.3042724999999997</v>
      </c>
      <c r="S23" s="109">
        <f t="shared" si="8"/>
        <v>4.3777800000000004</v>
      </c>
      <c r="T23" s="109">
        <f t="shared" si="8"/>
        <v>4.3859475000000003</v>
      </c>
      <c r="U23" s="109">
        <f t="shared" si="8"/>
        <v>4.4349525000000005</v>
      </c>
      <c r="V23" s="109">
        <f t="shared" si="8"/>
        <v>4.5166275000000002</v>
      </c>
      <c r="W23" s="109">
        <f t="shared" si="8"/>
        <v>4.5983024999999991</v>
      </c>
      <c r="X23" s="109">
        <f t="shared" si="8"/>
        <v>4.6799775000000006</v>
      </c>
      <c r="Y23" s="109">
        <f t="shared" si="8"/>
        <v>4.7698199999999993</v>
      </c>
      <c r="Z23" s="109">
        <f t="shared" si="8"/>
        <v>4.859662499999998</v>
      </c>
      <c r="AA23" s="109">
        <f t="shared" si="8"/>
        <v>4.9495049999999994</v>
      </c>
      <c r="AB23" s="109">
        <f t="shared" si="8"/>
        <v>5.0393474999999999</v>
      </c>
      <c r="AC23" s="109">
        <f t="shared" si="8"/>
        <v>5.1210224999999996</v>
      </c>
      <c r="AD23" s="109">
        <f t="shared" si="8"/>
        <v>5.2108649999999992</v>
      </c>
      <c r="AE23" s="109">
        <f t="shared" si="8"/>
        <v>5.3007074999999988</v>
      </c>
      <c r="AF23" s="109">
        <f t="shared" si="8"/>
        <v>5.3905500000000002</v>
      </c>
      <c r="AG23" s="109">
        <f t="shared" si="8"/>
        <v>5.4967274999999995</v>
      </c>
    </row>
    <row r="24" spans="1:33" ht="14.25" customHeight="1" x14ac:dyDescent="0.2">
      <c r="A24" s="106" t="str">
        <f t="shared" si="6"/>
        <v>11.8. Kopā izdevumi ūdenssaimniecības pakalpojumiem</v>
      </c>
      <c r="B24" s="105">
        <f t="shared" ref="B24:AG24" si="9">SUM(B20,B23)</f>
        <v>5.9894999999999996</v>
      </c>
      <c r="C24" s="105">
        <f t="shared" si="9"/>
        <v>7.0176975000000006</v>
      </c>
      <c r="D24" s="105">
        <f t="shared" si="9"/>
        <v>6.6791999999999998</v>
      </c>
      <c r="E24" s="105">
        <f t="shared" si="9"/>
        <v>7.6692824999999996</v>
      </c>
      <c r="F24" s="105">
        <f t="shared" si="9"/>
        <v>7.8162974999999992</v>
      </c>
      <c r="G24" s="105">
        <f t="shared" si="9"/>
        <v>7.8816375000000001</v>
      </c>
      <c r="H24" s="105">
        <f t="shared" si="9"/>
        <v>7.9551449999999999</v>
      </c>
      <c r="I24" s="105">
        <f t="shared" si="9"/>
        <v>8.0531550000000003</v>
      </c>
      <c r="J24" s="105">
        <f t="shared" si="9"/>
        <v>8.1511649999999989</v>
      </c>
      <c r="K24" s="105">
        <f t="shared" si="9"/>
        <v>8.2491749999999993</v>
      </c>
      <c r="L24" s="105">
        <f t="shared" si="9"/>
        <v>8.4615299999999998</v>
      </c>
      <c r="M24" s="105">
        <f t="shared" si="9"/>
        <v>8.5595399999999984</v>
      </c>
      <c r="N24" s="105">
        <f t="shared" si="9"/>
        <v>8.6248799999999992</v>
      </c>
      <c r="O24" s="105">
        <f t="shared" si="9"/>
        <v>8.6983874999999973</v>
      </c>
      <c r="P24" s="105">
        <f t="shared" si="9"/>
        <v>8.7882299999999987</v>
      </c>
      <c r="Q24" s="105">
        <f t="shared" si="9"/>
        <v>8.9270774999999993</v>
      </c>
      <c r="R24" s="105">
        <f t="shared" si="9"/>
        <v>9.065925</v>
      </c>
      <c r="S24" s="105">
        <f t="shared" si="9"/>
        <v>9.1476000000000006</v>
      </c>
      <c r="T24" s="105">
        <f t="shared" si="9"/>
        <v>9.1557674999999996</v>
      </c>
      <c r="U24" s="105">
        <f t="shared" si="9"/>
        <v>9.2864475000000013</v>
      </c>
      <c r="V24" s="105">
        <f t="shared" si="9"/>
        <v>9.449797499999999</v>
      </c>
      <c r="W24" s="105">
        <f t="shared" si="9"/>
        <v>9.6213149999999992</v>
      </c>
      <c r="X24" s="105">
        <f t="shared" si="9"/>
        <v>9.7928325000000012</v>
      </c>
      <c r="Y24" s="105">
        <f t="shared" si="9"/>
        <v>9.9725174999999986</v>
      </c>
      <c r="Z24" s="105">
        <f t="shared" si="9"/>
        <v>10.1522025</v>
      </c>
      <c r="AA24" s="105">
        <f t="shared" si="9"/>
        <v>10.331887499999999</v>
      </c>
      <c r="AB24" s="105">
        <f t="shared" si="9"/>
        <v>10.519739999999999</v>
      </c>
      <c r="AC24" s="105">
        <f t="shared" si="9"/>
        <v>10.691257499999999</v>
      </c>
      <c r="AD24" s="105">
        <f t="shared" si="9"/>
        <v>10.870942499999998</v>
      </c>
      <c r="AE24" s="105">
        <f t="shared" si="9"/>
        <v>11.050627499999997</v>
      </c>
      <c r="AF24" s="105">
        <f t="shared" si="9"/>
        <v>11.2303125</v>
      </c>
      <c r="AG24" s="105">
        <f t="shared" si="9"/>
        <v>11.450835</v>
      </c>
    </row>
    <row r="25" spans="1:33" ht="14.25" customHeight="1" x14ac:dyDescent="0.2">
      <c r="A25" s="106" t="str">
        <f t="shared" si="6"/>
        <v>11.9. Izdevumi % no mājsaimn.vidējiem mēn. ienākumiem</v>
      </c>
      <c r="B25" s="107">
        <f t="shared" ref="B25:AG25" si="10">IF(B17=0,0,B24/B17)</f>
        <v>2.4980607393281749E-2</v>
      </c>
      <c r="C25" s="107">
        <f t="shared" si="10"/>
        <v>2.8416451452228274E-2</v>
      </c>
      <c r="D25" s="107">
        <f t="shared" si="10"/>
        <v>2.6280341683040834E-2</v>
      </c>
      <c r="E25" s="107">
        <f t="shared" si="10"/>
        <v>2.9078665713584584E-2</v>
      </c>
      <c r="F25" s="107">
        <f t="shared" si="10"/>
        <v>2.9106868435922036E-2</v>
      </c>
      <c r="G25" s="107">
        <f t="shared" si="10"/>
        <v>2.88352704958336E-2</v>
      </c>
      <c r="H25" s="107">
        <f t="shared" si="10"/>
        <v>2.8357938928970199E-2</v>
      </c>
      <c r="I25" s="107">
        <f t="shared" si="10"/>
        <v>2.7989635102017966E-2</v>
      </c>
      <c r="J25" s="107">
        <f t="shared" si="10"/>
        <v>2.7639297315404862E-2</v>
      </c>
      <c r="K25" s="107">
        <f t="shared" si="10"/>
        <v>2.7305642280535249E-2</v>
      </c>
      <c r="L25" s="107">
        <f t="shared" si="10"/>
        <v>2.7357197948667963E-2</v>
      </c>
      <c r="M25" s="107">
        <f t="shared" si="10"/>
        <v>2.7045120400990982E-2</v>
      </c>
      <c r="N25" s="107">
        <f t="shared" si="10"/>
        <v>2.6645981219500531E-2</v>
      </c>
      <c r="O25" s="107">
        <f t="shared" si="10"/>
        <v>2.6288880310123573E-2</v>
      </c>
      <c r="P25" s="107">
        <f t="shared" si="10"/>
        <v>2.5995293573666502E-2</v>
      </c>
      <c r="Q25" s="107">
        <f t="shared" si="10"/>
        <v>2.5855874887175147E-2</v>
      </c>
      <c r="R25" s="107">
        <f t="shared" si="10"/>
        <v>2.572214675931609E-2</v>
      </c>
      <c r="S25" s="107">
        <f t="shared" si="10"/>
        <v>2.5434800254977782E-2</v>
      </c>
      <c r="T25" s="107">
        <f t="shared" si="10"/>
        <v>2.4958343037316259E-2</v>
      </c>
      <c r="U25" s="107">
        <f t="shared" si="10"/>
        <v>2.4827754026364821E-2</v>
      </c>
      <c r="V25" s="107">
        <f t="shared" si="10"/>
        <v>2.4787789668976826E-2</v>
      </c>
      <c r="W25" s="107">
        <f t="shared" si="10"/>
        <v>2.4770332920274328E-2</v>
      </c>
      <c r="X25" s="107">
        <f t="shared" si="10"/>
        <v>2.4604393426515464E-2</v>
      </c>
      <c r="Y25" s="107">
        <f t="shared" si="10"/>
        <v>2.4466300770478889E-2</v>
      </c>
      <c r="Z25" s="107">
        <f t="shared" si="10"/>
        <v>2.4334557202076185E-2</v>
      </c>
      <c r="AA25" s="107">
        <f t="shared" si="10"/>
        <v>2.4208734692927537E-2</v>
      </c>
      <c r="AB25" s="107">
        <f t="shared" si="10"/>
        <v>2.4107159582327842E-2</v>
      </c>
      <c r="AC25" s="107">
        <f t="shared" si="10"/>
        <v>2.3973324837101035E-2</v>
      </c>
      <c r="AD25" s="107">
        <f t="shared" si="10"/>
        <v>2.3863053904634932E-2</v>
      </c>
      <c r="AE25" s="107">
        <f t="shared" si="10"/>
        <v>2.3757330227115885E-2</v>
      </c>
      <c r="AF25" s="107">
        <f t="shared" si="10"/>
        <v>2.365587821333499E-2</v>
      </c>
      <c r="AG25" s="107">
        <f t="shared" si="10"/>
        <v>2.3642762082840472E-2</v>
      </c>
    </row>
    <row r="26" spans="1:33" s="1" customFormat="1" ht="12.75" x14ac:dyDescent="0.2"/>
  </sheetData>
  <phoneticPr fontId="2" type="noConversion"/>
  <printOptions horizontalCentered="1"/>
  <pageMargins left="0.59027777777777779" right="0.59027777777777779" top="0.75" bottom="0.88888888888888884" header="0.51180555555555551" footer="0.75"/>
  <pageSetup paperSize="9" scale="61" firstPageNumber="0" orientation="landscape" horizontalDpi="300" verticalDpi="300"/>
  <headerFooter alignWithMargins="0">
    <oddFooter>&amp;L&amp;A&amp;R&amp;P</oddFooter>
  </headerFooter>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Datu ievade</vt:lpstr>
      <vt:lpstr>Līdzfinansējums</vt:lpstr>
      <vt:lpstr>Naudas plusma</vt:lpstr>
      <vt:lpstr>Aprekini</vt:lpstr>
      <vt:lpstr>Finansu plāns (ieguld.izm)</vt:lpstr>
      <vt:lpstr>Finansu plans(lēmuma summai)</vt:lpstr>
      <vt:lpstr>Saimnieciskas pamatdarbibas NP</vt:lpstr>
      <vt:lpstr>Ilgtermina saistibas</vt:lpstr>
      <vt:lpstr>Iedzivotaju maksatspeja</vt:lpstr>
      <vt:lpstr>Naudas plūsma (MK not.nr. 1041)</vt:lpstr>
      <vt:lpstr>Excel_BuiltIn_Print_Area_2</vt:lpstr>
      <vt:lpstr>Excel_BuiltIn_Print_Area_8</vt:lpstr>
      <vt:lpstr>Excel_BuiltIn_Print_Titles_9</vt:lpstr>
      <vt:lpstr>Aprekini!Print_Area</vt:lpstr>
      <vt:lpstr>'Finansu plans(lēmuma summai)'!Print_Area</vt:lpstr>
      <vt:lpstr>'Iedzivotaju maksatspeja'!Print_Area</vt:lpstr>
      <vt:lpstr>'Ilgtermina saistibas'!Print_Area</vt:lpstr>
      <vt:lpstr>'Naudas plusma'!Print_Area</vt:lpstr>
      <vt:lpstr>'Saimnieciskas pamatdarbibas NP'!Print_Area</vt:lpstr>
      <vt:lpstr>Aprekini!Print_Titles</vt:lpstr>
      <vt:lpstr>'Ilgtermina saistibas'!Print_Titles</vt:lpstr>
      <vt:lpstr>'Naudas plusma'!Print_Titles</vt:lpstr>
      <vt:lpstr>'Saimnieciskas pamatdarbibas NP'!Print_Titles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VARAM</dc:creator>
  <cp:lastModifiedBy>Gusts Zustenieks</cp:lastModifiedBy>
  <cp:lastPrinted>2011-09-01T12:23:26Z</cp:lastPrinted>
  <dcterms:created xsi:type="dcterms:W3CDTF">2009-03-01T09:15:33Z</dcterms:created>
  <dcterms:modified xsi:type="dcterms:W3CDTF">2012-10-04T06:45:37Z</dcterms:modified>
</cp:coreProperties>
</file>