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480" yWindow="340" windowWidth="20620" windowHeight="11580" firstSheet="1" activeTab="6"/>
  </bookViews>
  <sheets>
    <sheet name="PĀRBAUDE" sheetId="11" r:id="rId1"/>
    <sheet name="2.8. tabula" sheetId="8" r:id="rId2"/>
    <sheet name="2.11. tabula" sheetId="9" r:id="rId3"/>
    <sheet name="2.12. tabula" sheetId="10" r:id="rId4"/>
    <sheet name="2. pielikums" sheetId="7" r:id="rId5"/>
    <sheet name="1. pielikums" sheetId="1" r:id="rId6"/>
    <sheet name="5.2. tabula" sheetId="3" r:id="rId7"/>
  </sheets>
  <definedNames>
    <definedName name="OLE_LINK13" localSheetId="6">'5.2. tabula'!$A$27</definedName>
    <definedName name="_xlnm.Print_Area" localSheetId="5">'1. pielikums'!$A$1:$J$134</definedName>
    <definedName name="_xlnm.Print_Area" localSheetId="4">'2. pielikums'!$E$1:$J$11</definedName>
    <definedName name="_xlnm.Print_Area" localSheetId="3">'2.12. tabula'!$A$1:$E$55</definedName>
    <definedName name="_xlnm.Print_Area" localSheetId="6">'5.2. tabula'!$A$1:$H$16</definedName>
    <definedName name="_xlnm.Print_Titles" localSheetId="5">'1. pielikums'!$1:$3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M6" i="11" l="1"/>
  <c r="H8" i="1"/>
  <c r="E55" i="10"/>
  <c r="E54" i="10"/>
  <c r="E53" i="10"/>
  <c r="E52" i="10"/>
  <c r="E50" i="10"/>
  <c r="E49" i="10"/>
  <c r="E48" i="10"/>
  <c r="E47" i="10"/>
  <c r="E45" i="10"/>
  <c r="E44" i="10"/>
  <c r="E43" i="10"/>
  <c r="E42" i="10"/>
  <c r="E40" i="10"/>
  <c r="E39" i="10"/>
  <c r="E38" i="10"/>
  <c r="E37" i="10"/>
  <c r="E35" i="10"/>
  <c r="E34" i="10"/>
  <c r="E33" i="10"/>
  <c r="E32" i="10"/>
  <c r="E30" i="10"/>
  <c r="E29" i="10"/>
  <c r="E28" i="10"/>
  <c r="E27" i="10"/>
  <c r="E25" i="10"/>
  <c r="E24" i="10"/>
  <c r="E23" i="10"/>
  <c r="E22" i="10"/>
  <c r="E20" i="10"/>
  <c r="E19" i="10"/>
  <c r="E18" i="10"/>
  <c r="E17" i="10"/>
  <c r="E15" i="10"/>
  <c r="E14" i="10"/>
  <c r="E13" i="10"/>
  <c r="E12" i="10"/>
  <c r="I2" i="11"/>
  <c r="J32" i="7"/>
  <c r="J7" i="7"/>
  <c r="J10" i="7"/>
  <c r="J13" i="7"/>
  <c r="J16" i="7"/>
  <c r="J19" i="7"/>
  <c r="J22" i="7"/>
  <c r="J25" i="7"/>
  <c r="J28" i="7"/>
  <c r="J31" i="7"/>
  <c r="J5" i="7"/>
  <c r="J8" i="7"/>
  <c r="J11" i="7"/>
  <c r="J14" i="7"/>
  <c r="J17" i="7"/>
  <c r="J20" i="7"/>
  <c r="J23" i="7"/>
  <c r="J26" i="7"/>
  <c r="J29" i="7"/>
  <c r="H1312" i="1"/>
  <c r="H1311" i="1"/>
  <c r="H1310" i="1"/>
  <c r="H1309" i="1"/>
  <c r="H1308" i="1"/>
  <c r="H1307" i="1"/>
  <c r="H1306" i="1"/>
  <c r="H1305" i="1"/>
  <c r="H1304" i="1"/>
  <c r="H1303" i="1"/>
  <c r="H1302" i="1"/>
  <c r="H1300" i="1"/>
  <c r="H1299" i="1"/>
  <c r="H1298" i="1"/>
  <c r="H1297" i="1"/>
  <c r="H1296" i="1"/>
  <c r="H1295" i="1"/>
  <c r="H1294" i="1"/>
  <c r="H1293" i="1"/>
  <c r="H1292" i="1"/>
  <c r="H1291" i="1"/>
  <c r="H1289" i="1"/>
  <c r="H1288" i="1"/>
  <c r="H1286" i="1"/>
  <c r="H1285" i="1"/>
  <c r="H1284" i="1"/>
  <c r="H1283" i="1"/>
  <c r="H1282" i="1"/>
  <c r="H1281" i="1"/>
  <c r="H1280" i="1"/>
  <c r="H1279" i="1"/>
  <c r="H1278" i="1"/>
  <c r="H1277" i="1"/>
  <c r="H1274" i="1"/>
  <c r="H1273" i="1"/>
  <c r="H1272" i="1"/>
  <c r="H1271" i="1"/>
  <c r="H1270" i="1"/>
  <c r="H1269" i="1"/>
  <c r="H1268" i="1"/>
  <c r="H1267" i="1"/>
  <c r="H1266" i="1"/>
  <c r="H1265" i="1"/>
  <c r="H1264" i="1"/>
  <c r="H1262" i="1"/>
  <c r="H1261" i="1"/>
  <c r="H1260" i="1"/>
  <c r="H1259" i="1"/>
  <c r="H1258" i="1"/>
  <c r="H1257" i="1"/>
  <c r="H1256" i="1"/>
  <c r="H1255" i="1"/>
  <c r="H1254" i="1"/>
  <c r="H1253" i="1"/>
  <c r="H1251" i="1"/>
  <c r="H1250" i="1"/>
  <c r="H1249" i="1"/>
  <c r="H1248" i="1"/>
  <c r="H1247" i="1"/>
  <c r="H1246" i="1"/>
  <c r="H1245" i="1"/>
  <c r="H1244" i="1"/>
  <c r="H1243" i="1"/>
  <c r="H1242" i="1"/>
  <c r="H1240" i="1"/>
  <c r="H1239" i="1"/>
  <c r="H1238" i="1"/>
  <c r="H1237" i="1"/>
  <c r="H1236" i="1"/>
  <c r="H1235" i="1"/>
  <c r="H1234" i="1"/>
  <c r="H1233" i="1"/>
  <c r="H1232" i="1"/>
  <c r="H1231" i="1"/>
  <c r="H1229" i="1"/>
  <c r="H1228" i="1"/>
  <c r="H1227" i="1"/>
  <c r="H1226" i="1"/>
  <c r="H1225" i="1"/>
  <c r="H1224" i="1"/>
  <c r="H1223" i="1"/>
  <c r="H1222" i="1"/>
  <c r="H1221" i="1"/>
  <c r="H1220" i="1"/>
  <c r="H1218" i="1"/>
  <c r="H1217" i="1"/>
  <c r="H1216" i="1"/>
  <c r="H1215" i="1"/>
  <c r="H1214" i="1"/>
  <c r="H1213" i="1"/>
  <c r="H1212" i="1"/>
  <c r="H1211" i="1"/>
  <c r="H1210" i="1"/>
  <c r="H1209" i="1"/>
  <c r="H1207" i="1"/>
  <c r="H1206" i="1"/>
  <c r="H1205" i="1"/>
  <c r="H1204" i="1"/>
  <c r="H1203" i="1"/>
  <c r="H1202" i="1"/>
  <c r="H1201" i="1"/>
  <c r="H1200" i="1"/>
  <c r="H1199" i="1"/>
  <c r="H1198" i="1"/>
  <c r="H1196" i="1"/>
  <c r="H1195" i="1"/>
  <c r="H1194" i="1"/>
  <c r="H1193" i="1"/>
  <c r="H1192" i="1"/>
  <c r="H1191" i="1"/>
  <c r="H1190" i="1"/>
  <c r="H1189" i="1"/>
  <c r="H1188" i="1"/>
  <c r="H1187" i="1"/>
  <c r="H1181" i="1"/>
  <c r="H1180" i="1"/>
  <c r="H1179" i="1"/>
  <c r="H1178" i="1"/>
  <c r="H1177" i="1"/>
  <c r="H1176" i="1"/>
  <c r="H1175" i="1"/>
  <c r="H1174" i="1"/>
  <c r="H1173" i="1"/>
  <c r="H1172" i="1"/>
  <c r="H1171" i="1"/>
  <c r="H1169" i="1"/>
  <c r="H1168" i="1"/>
  <c r="H1167" i="1"/>
  <c r="H1166" i="1"/>
  <c r="H1165" i="1"/>
  <c r="H1164" i="1"/>
  <c r="H1163" i="1"/>
  <c r="H1162" i="1"/>
  <c r="H1161" i="1"/>
  <c r="H1160" i="1"/>
  <c r="H1158" i="1"/>
  <c r="H1157" i="1"/>
  <c r="H1155" i="1"/>
  <c r="H1154" i="1"/>
  <c r="H1153" i="1"/>
  <c r="H1152" i="1"/>
  <c r="H1151" i="1"/>
  <c r="H1150" i="1"/>
  <c r="H1149" i="1"/>
  <c r="H1148" i="1"/>
  <c r="H1147" i="1"/>
  <c r="H1146" i="1"/>
  <c r="H1143" i="1"/>
  <c r="H1142" i="1"/>
  <c r="H1141" i="1"/>
  <c r="H1140" i="1"/>
  <c r="H1139" i="1"/>
  <c r="H1138" i="1"/>
  <c r="H1137" i="1"/>
  <c r="H1136" i="1"/>
  <c r="H1135" i="1"/>
  <c r="H1134" i="1"/>
  <c r="H1133" i="1"/>
  <c r="H1131" i="1"/>
  <c r="H1130" i="1"/>
  <c r="H1129" i="1"/>
  <c r="H1128" i="1"/>
  <c r="H1127" i="1"/>
  <c r="H1126" i="1"/>
  <c r="H1125" i="1"/>
  <c r="H1124" i="1"/>
  <c r="H1123" i="1"/>
  <c r="H1122" i="1"/>
  <c r="H1120" i="1"/>
  <c r="H1119" i="1"/>
  <c r="H1118" i="1"/>
  <c r="H1117" i="1"/>
  <c r="H1116" i="1"/>
  <c r="H1115" i="1"/>
  <c r="H1114" i="1"/>
  <c r="H1113" i="1"/>
  <c r="H1112" i="1"/>
  <c r="H1111" i="1"/>
  <c r="H1109" i="1"/>
  <c r="H1108" i="1"/>
  <c r="H1107" i="1"/>
  <c r="H1106" i="1"/>
  <c r="H1105" i="1"/>
  <c r="H1104" i="1"/>
  <c r="H1103" i="1"/>
  <c r="H1102" i="1"/>
  <c r="H1101" i="1"/>
  <c r="H1100" i="1"/>
  <c r="H1098" i="1"/>
  <c r="H1097" i="1"/>
  <c r="H1096" i="1"/>
  <c r="H1095" i="1"/>
  <c r="H1094" i="1"/>
  <c r="H1093" i="1"/>
  <c r="H1092" i="1"/>
  <c r="H1091" i="1"/>
  <c r="H1090" i="1"/>
  <c r="H1089" i="1"/>
  <c r="H1087" i="1"/>
  <c r="H1086" i="1"/>
  <c r="H1085" i="1"/>
  <c r="H1084" i="1"/>
  <c r="H1083" i="1"/>
  <c r="H1082" i="1"/>
  <c r="H1081" i="1"/>
  <c r="H1080" i="1"/>
  <c r="H1079" i="1"/>
  <c r="H1078" i="1"/>
  <c r="H1076" i="1"/>
  <c r="H1075" i="1"/>
  <c r="H1074" i="1"/>
  <c r="H1073" i="1"/>
  <c r="H1072" i="1"/>
  <c r="H1071" i="1"/>
  <c r="H1070" i="1"/>
  <c r="H1069" i="1"/>
  <c r="H1068" i="1"/>
  <c r="H1067" i="1"/>
  <c r="H1065" i="1"/>
  <c r="H1064" i="1"/>
  <c r="H1063" i="1"/>
  <c r="H1062" i="1"/>
  <c r="H1061" i="1"/>
  <c r="H1060" i="1"/>
  <c r="H1059" i="1"/>
  <c r="H1058" i="1"/>
  <c r="H1057" i="1"/>
  <c r="H1056" i="1"/>
  <c r="H1050" i="1"/>
  <c r="H1049" i="1"/>
  <c r="H1048" i="1"/>
  <c r="H1047" i="1"/>
  <c r="H1046" i="1"/>
  <c r="H1045" i="1"/>
  <c r="H1044" i="1"/>
  <c r="H1043" i="1"/>
  <c r="H1042" i="1"/>
  <c r="H1041" i="1"/>
  <c r="H1040" i="1"/>
  <c r="H1038" i="1"/>
  <c r="H1037" i="1"/>
  <c r="H1036" i="1"/>
  <c r="H1035" i="1"/>
  <c r="H1034" i="1"/>
  <c r="H1033" i="1"/>
  <c r="H1032" i="1"/>
  <c r="H1031" i="1"/>
  <c r="H1030" i="1"/>
  <c r="H1029" i="1"/>
  <c r="H1027" i="1"/>
  <c r="H1026" i="1"/>
  <c r="H1024" i="1"/>
  <c r="H1023" i="1"/>
  <c r="H1022" i="1"/>
  <c r="H1021" i="1"/>
  <c r="H1020" i="1"/>
  <c r="H1019" i="1"/>
  <c r="H1018" i="1"/>
  <c r="H1017" i="1"/>
  <c r="H1016" i="1"/>
  <c r="H1015" i="1"/>
  <c r="H1012" i="1"/>
  <c r="H1011" i="1"/>
  <c r="H1010" i="1"/>
  <c r="H1009" i="1"/>
  <c r="H1008" i="1"/>
  <c r="H1007" i="1"/>
  <c r="H1006" i="1"/>
  <c r="H1005" i="1"/>
  <c r="H1004" i="1"/>
  <c r="H1003" i="1"/>
  <c r="H1002" i="1"/>
  <c r="H1000" i="1"/>
  <c r="H999" i="1"/>
  <c r="H998" i="1"/>
  <c r="H997" i="1"/>
  <c r="H996" i="1"/>
  <c r="H995" i="1"/>
  <c r="H994" i="1"/>
  <c r="H993" i="1"/>
  <c r="H992" i="1"/>
  <c r="H991" i="1"/>
  <c r="H989" i="1"/>
  <c r="H988" i="1"/>
  <c r="H987" i="1"/>
  <c r="H986" i="1"/>
  <c r="H985" i="1"/>
  <c r="H984" i="1"/>
  <c r="H983" i="1"/>
  <c r="H982" i="1"/>
  <c r="H981" i="1"/>
  <c r="H980" i="1"/>
  <c r="H978" i="1"/>
  <c r="H977" i="1"/>
  <c r="H976" i="1"/>
  <c r="H975" i="1"/>
  <c r="H974" i="1"/>
  <c r="H973" i="1"/>
  <c r="H972" i="1"/>
  <c r="H971" i="1"/>
  <c r="H970" i="1"/>
  <c r="H969" i="1"/>
  <c r="H967" i="1"/>
  <c r="H966" i="1"/>
  <c r="H965" i="1"/>
  <c r="H964" i="1"/>
  <c r="H963" i="1"/>
  <c r="H962" i="1"/>
  <c r="H961" i="1"/>
  <c r="H960" i="1"/>
  <c r="H959" i="1"/>
  <c r="H958" i="1"/>
  <c r="H956" i="1"/>
  <c r="H955" i="1"/>
  <c r="H954" i="1"/>
  <c r="H953" i="1"/>
  <c r="H952" i="1"/>
  <c r="H951" i="1"/>
  <c r="H950" i="1"/>
  <c r="H949" i="1"/>
  <c r="H948" i="1"/>
  <c r="H947" i="1"/>
  <c r="H945" i="1"/>
  <c r="H944" i="1"/>
  <c r="H943" i="1"/>
  <c r="H942" i="1"/>
  <c r="H941" i="1"/>
  <c r="H940" i="1"/>
  <c r="H939" i="1"/>
  <c r="H938" i="1"/>
  <c r="H937" i="1"/>
  <c r="H936" i="1"/>
  <c r="H934" i="1"/>
  <c r="H933" i="1"/>
  <c r="H932" i="1"/>
  <c r="H931" i="1"/>
  <c r="H930" i="1"/>
  <c r="H929" i="1"/>
  <c r="H928" i="1"/>
  <c r="H927" i="1"/>
  <c r="H926" i="1"/>
  <c r="H925" i="1"/>
  <c r="H919" i="1"/>
  <c r="H918" i="1"/>
  <c r="H917" i="1"/>
  <c r="H916" i="1"/>
  <c r="H915" i="1"/>
  <c r="H914" i="1"/>
  <c r="H913" i="1"/>
  <c r="H912" i="1"/>
  <c r="H911" i="1"/>
  <c r="H910" i="1"/>
  <c r="H909" i="1"/>
  <c r="H907" i="1"/>
  <c r="H906" i="1"/>
  <c r="H905" i="1"/>
  <c r="H904" i="1"/>
  <c r="H903" i="1"/>
  <c r="H902" i="1"/>
  <c r="H901" i="1"/>
  <c r="H900" i="1"/>
  <c r="H899" i="1"/>
  <c r="H898" i="1"/>
  <c r="H896" i="1"/>
  <c r="H895" i="1"/>
  <c r="H893" i="1"/>
  <c r="H892" i="1"/>
  <c r="H891" i="1"/>
  <c r="H890" i="1"/>
  <c r="H889" i="1"/>
  <c r="H888" i="1"/>
  <c r="H887" i="1"/>
  <c r="H886" i="1"/>
  <c r="H885" i="1"/>
  <c r="H884" i="1"/>
  <c r="H881" i="1"/>
  <c r="H880" i="1"/>
  <c r="H879" i="1"/>
  <c r="H878" i="1"/>
  <c r="H877" i="1"/>
  <c r="H876" i="1"/>
  <c r="H875" i="1"/>
  <c r="H874" i="1"/>
  <c r="H873" i="1"/>
  <c r="H872" i="1"/>
  <c r="H871" i="1"/>
  <c r="H869" i="1"/>
  <c r="H868" i="1"/>
  <c r="H867" i="1"/>
  <c r="H866" i="1"/>
  <c r="H865" i="1"/>
  <c r="H864" i="1"/>
  <c r="H863" i="1"/>
  <c r="H862" i="1"/>
  <c r="H861" i="1"/>
  <c r="H860" i="1"/>
  <c r="H858" i="1"/>
  <c r="H857" i="1"/>
  <c r="H856" i="1"/>
  <c r="H855" i="1"/>
  <c r="H854" i="1"/>
  <c r="H853" i="1"/>
  <c r="H852" i="1"/>
  <c r="H851" i="1"/>
  <c r="H850" i="1"/>
  <c r="H849" i="1"/>
  <c r="H847" i="1"/>
  <c r="H846" i="1"/>
  <c r="H845" i="1"/>
  <c r="H844" i="1"/>
  <c r="H843" i="1"/>
  <c r="H842" i="1"/>
  <c r="H841" i="1"/>
  <c r="H840" i="1"/>
  <c r="H839" i="1"/>
  <c r="H838" i="1"/>
  <c r="H836" i="1"/>
  <c r="H835" i="1"/>
  <c r="H834" i="1"/>
  <c r="H833" i="1"/>
  <c r="H832" i="1"/>
  <c r="H831" i="1"/>
  <c r="H830" i="1"/>
  <c r="H829" i="1"/>
  <c r="H828" i="1"/>
  <c r="H827" i="1"/>
  <c r="H825" i="1"/>
  <c r="H824" i="1"/>
  <c r="H823" i="1"/>
  <c r="H822" i="1"/>
  <c r="H821" i="1"/>
  <c r="H820" i="1"/>
  <c r="H819" i="1"/>
  <c r="H818" i="1"/>
  <c r="H817" i="1"/>
  <c r="H816" i="1"/>
  <c r="H814" i="1"/>
  <c r="H813" i="1"/>
  <c r="H812" i="1"/>
  <c r="H811" i="1"/>
  <c r="H810" i="1"/>
  <c r="H809" i="1"/>
  <c r="H808" i="1"/>
  <c r="H807" i="1"/>
  <c r="H806" i="1"/>
  <c r="H805" i="1"/>
  <c r="H803" i="1"/>
  <c r="H802" i="1"/>
  <c r="H801" i="1"/>
  <c r="H800" i="1"/>
  <c r="H799" i="1"/>
  <c r="H798" i="1"/>
  <c r="H797" i="1"/>
  <c r="H796" i="1"/>
  <c r="H795" i="1"/>
  <c r="H794" i="1"/>
  <c r="H788" i="1"/>
  <c r="H787" i="1"/>
  <c r="H786" i="1"/>
  <c r="H785" i="1"/>
  <c r="H784" i="1"/>
  <c r="H783" i="1"/>
  <c r="H782" i="1"/>
  <c r="H781" i="1"/>
  <c r="H780" i="1"/>
  <c r="H779" i="1"/>
  <c r="H778" i="1"/>
  <c r="H776" i="1"/>
  <c r="H775" i="1"/>
  <c r="H774" i="1"/>
  <c r="H773" i="1"/>
  <c r="H772" i="1"/>
  <c r="H771" i="1"/>
  <c r="H770" i="1"/>
  <c r="H769" i="1"/>
  <c r="H768" i="1"/>
  <c r="H767" i="1"/>
  <c r="H765" i="1"/>
  <c r="H764" i="1"/>
  <c r="H762" i="1"/>
  <c r="H761" i="1"/>
  <c r="H760" i="1"/>
  <c r="H759" i="1"/>
  <c r="H758" i="1"/>
  <c r="H757" i="1"/>
  <c r="H756" i="1"/>
  <c r="H755" i="1"/>
  <c r="H754" i="1"/>
  <c r="H753" i="1"/>
  <c r="H750" i="1"/>
  <c r="H749" i="1"/>
  <c r="H748" i="1"/>
  <c r="H747" i="1"/>
  <c r="H746" i="1"/>
  <c r="H745" i="1"/>
  <c r="H744" i="1"/>
  <c r="H743" i="1"/>
  <c r="H742" i="1"/>
  <c r="H741" i="1"/>
  <c r="H740" i="1"/>
  <c r="H738" i="1"/>
  <c r="H737" i="1"/>
  <c r="H736" i="1"/>
  <c r="H735" i="1"/>
  <c r="H734" i="1"/>
  <c r="H733" i="1"/>
  <c r="H732" i="1"/>
  <c r="H731" i="1"/>
  <c r="H730" i="1"/>
  <c r="H729" i="1"/>
  <c r="H727" i="1"/>
  <c r="H726" i="1"/>
  <c r="H725" i="1"/>
  <c r="H724" i="1"/>
  <c r="H723" i="1"/>
  <c r="H722" i="1"/>
  <c r="H721" i="1"/>
  <c r="H720" i="1"/>
  <c r="H719" i="1"/>
  <c r="H718" i="1"/>
  <c r="H716" i="1"/>
  <c r="H715" i="1"/>
  <c r="H714" i="1"/>
  <c r="H713" i="1"/>
  <c r="H712" i="1"/>
  <c r="H711" i="1"/>
  <c r="H710" i="1"/>
  <c r="H709" i="1"/>
  <c r="H708" i="1"/>
  <c r="H707" i="1"/>
  <c r="H705" i="1"/>
  <c r="H704" i="1"/>
  <c r="H703" i="1"/>
  <c r="H702" i="1"/>
  <c r="H701" i="1"/>
  <c r="H700" i="1"/>
  <c r="H699" i="1"/>
  <c r="H698" i="1"/>
  <c r="H697" i="1"/>
  <c r="H696" i="1"/>
  <c r="H694" i="1"/>
  <c r="H693" i="1"/>
  <c r="H692" i="1"/>
  <c r="H691" i="1"/>
  <c r="H690" i="1"/>
  <c r="H689" i="1"/>
  <c r="H688" i="1"/>
  <c r="H687" i="1"/>
  <c r="H686" i="1"/>
  <c r="H685" i="1"/>
  <c r="H683" i="1"/>
  <c r="H682" i="1"/>
  <c r="H681" i="1"/>
  <c r="H680" i="1"/>
  <c r="H679" i="1"/>
  <c r="H678" i="1"/>
  <c r="H677" i="1"/>
  <c r="H676" i="1"/>
  <c r="H675" i="1"/>
  <c r="H674" i="1"/>
  <c r="H672" i="1"/>
  <c r="H671" i="1"/>
  <c r="H670" i="1"/>
  <c r="H669" i="1"/>
  <c r="H668" i="1"/>
  <c r="H667" i="1"/>
  <c r="H666" i="1"/>
  <c r="H665" i="1"/>
  <c r="H664" i="1"/>
  <c r="H663" i="1"/>
  <c r="H657" i="1"/>
  <c r="H656" i="1"/>
  <c r="H655" i="1"/>
  <c r="H654" i="1"/>
  <c r="H653" i="1"/>
  <c r="H652" i="1"/>
  <c r="H651" i="1"/>
  <c r="H650" i="1"/>
  <c r="H649" i="1"/>
  <c r="H648" i="1"/>
  <c r="H647" i="1"/>
  <c r="H645" i="1"/>
  <c r="H644" i="1"/>
  <c r="H643" i="1"/>
  <c r="H642" i="1"/>
  <c r="H641" i="1"/>
  <c r="H640" i="1"/>
  <c r="H639" i="1"/>
  <c r="H638" i="1"/>
  <c r="H637" i="1"/>
  <c r="H636" i="1"/>
  <c r="H634" i="1"/>
  <c r="H633" i="1"/>
  <c r="H631" i="1"/>
  <c r="H630" i="1"/>
  <c r="H629" i="1"/>
  <c r="H628" i="1"/>
  <c r="H627" i="1"/>
  <c r="H626" i="1"/>
  <c r="H625" i="1"/>
  <c r="H624" i="1"/>
  <c r="H623" i="1"/>
  <c r="H622" i="1"/>
  <c r="H619" i="1"/>
  <c r="H618" i="1"/>
  <c r="H617" i="1"/>
  <c r="H616" i="1"/>
  <c r="H615" i="1"/>
  <c r="H614" i="1"/>
  <c r="H613" i="1"/>
  <c r="H612" i="1"/>
  <c r="H611" i="1"/>
  <c r="H610" i="1"/>
  <c r="H609" i="1"/>
  <c r="H607" i="1"/>
  <c r="H606" i="1"/>
  <c r="H605" i="1"/>
  <c r="H604" i="1"/>
  <c r="H603" i="1"/>
  <c r="H602" i="1"/>
  <c r="H601" i="1"/>
  <c r="H600" i="1"/>
  <c r="H599" i="1"/>
  <c r="H598" i="1"/>
  <c r="H596" i="1"/>
  <c r="H595" i="1"/>
  <c r="H594" i="1"/>
  <c r="H593" i="1"/>
  <c r="H592" i="1"/>
  <c r="H591" i="1"/>
  <c r="H590" i="1"/>
  <c r="H589" i="1"/>
  <c r="H588" i="1"/>
  <c r="H587" i="1"/>
  <c r="H585" i="1"/>
  <c r="H584" i="1"/>
  <c r="H583" i="1"/>
  <c r="H582" i="1"/>
  <c r="H581" i="1"/>
  <c r="H580" i="1"/>
  <c r="H579" i="1"/>
  <c r="H578" i="1"/>
  <c r="H577" i="1"/>
  <c r="H576" i="1"/>
  <c r="H574" i="1"/>
  <c r="H573" i="1"/>
  <c r="H572" i="1"/>
  <c r="H571" i="1"/>
  <c r="H570" i="1"/>
  <c r="H569" i="1"/>
  <c r="H568" i="1"/>
  <c r="H567" i="1"/>
  <c r="H566" i="1"/>
  <c r="H565" i="1"/>
  <c r="H563" i="1"/>
  <c r="H562" i="1"/>
  <c r="H561" i="1"/>
  <c r="H560" i="1"/>
  <c r="H559" i="1"/>
  <c r="H558" i="1"/>
  <c r="H557" i="1"/>
  <c r="H556" i="1"/>
  <c r="H555" i="1"/>
  <c r="H554" i="1"/>
  <c r="H552" i="1"/>
  <c r="H551" i="1"/>
  <c r="H550" i="1"/>
  <c r="H549" i="1"/>
  <c r="H548" i="1"/>
  <c r="H547" i="1"/>
  <c r="H546" i="1"/>
  <c r="H545" i="1"/>
  <c r="H544" i="1"/>
  <c r="H543" i="1"/>
  <c r="H541" i="1"/>
  <c r="H540" i="1"/>
  <c r="H539" i="1"/>
  <c r="H538" i="1"/>
  <c r="H537" i="1"/>
  <c r="H536" i="1"/>
  <c r="H535" i="1"/>
  <c r="H534" i="1"/>
  <c r="H533" i="1"/>
  <c r="H532" i="1"/>
  <c r="H526" i="1"/>
  <c r="H525" i="1"/>
  <c r="H524" i="1"/>
  <c r="H523" i="1"/>
  <c r="H522" i="1"/>
  <c r="H521" i="1"/>
  <c r="H520" i="1"/>
  <c r="H519" i="1"/>
  <c r="H518" i="1"/>
  <c r="H517" i="1"/>
  <c r="H516" i="1"/>
  <c r="H514" i="1"/>
  <c r="H513" i="1"/>
  <c r="H512" i="1"/>
  <c r="H511" i="1"/>
  <c r="H510" i="1"/>
  <c r="H509" i="1"/>
  <c r="H508" i="1"/>
  <c r="H507" i="1"/>
  <c r="H506" i="1"/>
  <c r="H505" i="1"/>
  <c r="H503" i="1"/>
  <c r="H502" i="1"/>
  <c r="H500" i="1"/>
  <c r="H499" i="1"/>
  <c r="H498" i="1"/>
  <c r="H497" i="1"/>
  <c r="H496" i="1"/>
  <c r="H495" i="1"/>
  <c r="H494" i="1"/>
  <c r="H493" i="1"/>
  <c r="H492" i="1"/>
  <c r="H491" i="1"/>
  <c r="H488" i="1"/>
  <c r="H487" i="1"/>
  <c r="H486" i="1"/>
  <c r="H485" i="1"/>
  <c r="H484" i="1"/>
  <c r="H483" i="1"/>
  <c r="H482" i="1"/>
  <c r="H481" i="1"/>
  <c r="H480" i="1"/>
  <c r="H479" i="1"/>
  <c r="H478" i="1"/>
  <c r="H476" i="1"/>
  <c r="H475" i="1"/>
  <c r="H474" i="1"/>
  <c r="H473" i="1"/>
  <c r="H472" i="1"/>
  <c r="H471" i="1"/>
  <c r="H470" i="1"/>
  <c r="H469" i="1"/>
  <c r="H468" i="1"/>
  <c r="H467" i="1"/>
  <c r="H465" i="1"/>
  <c r="H464" i="1"/>
  <c r="H463" i="1"/>
  <c r="H462" i="1"/>
  <c r="H461" i="1"/>
  <c r="H460" i="1"/>
  <c r="H459" i="1"/>
  <c r="H458" i="1"/>
  <c r="H457" i="1"/>
  <c r="H456" i="1"/>
  <c r="H454" i="1"/>
  <c r="H453" i="1"/>
  <c r="H452" i="1"/>
  <c r="H451" i="1"/>
  <c r="H450" i="1"/>
  <c r="H449" i="1"/>
  <c r="H448" i="1"/>
  <c r="H447" i="1"/>
  <c r="H446" i="1"/>
  <c r="H445" i="1"/>
  <c r="H443" i="1"/>
  <c r="H442" i="1"/>
  <c r="H441" i="1"/>
  <c r="H440" i="1"/>
  <c r="H439" i="1"/>
  <c r="H438" i="1"/>
  <c r="H437" i="1"/>
  <c r="H436" i="1"/>
  <c r="H435" i="1"/>
  <c r="H434" i="1"/>
  <c r="H432" i="1"/>
  <c r="H431" i="1"/>
  <c r="H430" i="1"/>
  <c r="H429" i="1"/>
  <c r="H428" i="1"/>
  <c r="H427" i="1"/>
  <c r="H426" i="1"/>
  <c r="H425" i="1"/>
  <c r="H424" i="1"/>
  <c r="H423" i="1"/>
  <c r="H421" i="1"/>
  <c r="H420" i="1"/>
  <c r="H419" i="1"/>
  <c r="H418" i="1"/>
  <c r="H417" i="1"/>
  <c r="H416" i="1"/>
  <c r="H415" i="1"/>
  <c r="H414" i="1"/>
  <c r="H413" i="1"/>
  <c r="H412" i="1"/>
  <c r="H410" i="1"/>
  <c r="H409" i="1"/>
  <c r="H408" i="1"/>
  <c r="H407" i="1"/>
  <c r="H406" i="1"/>
  <c r="H405" i="1"/>
  <c r="H404" i="1"/>
  <c r="H403" i="1"/>
  <c r="H402" i="1"/>
  <c r="H401" i="1"/>
  <c r="H395" i="1"/>
  <c r="H394" i="1"/>
  <c r="H393" i="1"/>
  <c r="H392" i="1"/>
  <c r="H391" i="1"/>
  <c r="H390" i="1"/>
  <c r="H389" i="1"/>
  <c r="H388" i="1"/>
  <c r="H387" i="1"/>
  <c r="H386" i="1"/>
  <c r="H385" i="1"/>
  <c r="H383" i="1"/>
  <c r="H382" i="1"/>
  <c r="H381" i="1"/>
  <c r="H380" i="1"/>
  <c r="H379" i="1"/>
  <c r="H378" i="1"/>
  <c r="H377" i="1"/>
  <c r="H376" i="1"/>
  <c r="H375" i="1"/>
  <c r="H374" i="1"/>
  <c r="H372" i="1"/>
  <c r="H371" i="1"/>
  <c r="H369" i="1"/>
  <c r="H368" i="1"/>
  <c r="H367" i="1"/>
  <c r="H366" i="1"/>
  <c r="H365" i="1"/>
  <c r="H364" i="1"/>
  <c r="H363" i="1"/>
  <c r="H362" i="1"/>
  <c r="H361" i="1"/>
  <c r="H360" i="1"/>
  <c r="H357" i="1"/>
  <c r="H356" i="1"/>
  <c r="H355" i="1"/>
  <c r="H354" i="1"/>
  <c r="H353" i="1"/>
  <c r="H352" i="1"/>
  <c r="H351" i="1"/>
  <c r="H350" i="1"/>
  <c r="H349" i="1"/>
  <c r="H348" i="1"/>
  <c r="H347" i="1"/>
  <c r="H345" i="1"/>
  <c r="H344" i="1"/>
  <c r="H343" i="1"/>
  <c r="H342" i="1"/>
  <c r="H341" i="1"/>
  <c r="H340" i="1"/>
  <c r="H339" i="1"/>
  <c r="H338" i="1"/>
  <c r="H337" i="1"/>
  <c r="H336" i="1"/>
  <c r="H334" i="1"/>
  <c r="H333" i="1"/>
  <c r="H332" i="1"/>
  <c r="H331" i="1"/>
  <c r="H330" i="1"/>
  <c r="H329" i="1"/>
  <c r="H328" i="1"/>
  <c r="H327" i="1"/>
  <c r="H326" i="1"/>
  <c r="H325" i="1"/>
  <c r="H323" i="1"/>
  <c r="H322" i="1"/>
  <c r="H321" i="1"/>
  <c r="H320" i="1"/>
  <c r="H319" i="1"/>
  <c r="H318" i="1"/>
  <c r="H317" i="1"/>
  <c r="H316" i="1"/>
  <c r="H315" i="1"/>
  <c r="H314" i="1"/>
  <c r="H312" i="1"/>
  <c r="H311" i="1"/>
  <c r="H310" i="1"/>
  <c r="H309" i="1"/>
  <c r="H308" i="1"/>
  <c r="H307" i="1"/>
  <c r="H306" i="1"/>
  <c r="H305" i="1"/>
  <c r="H304" i="1"/>
  <c r="H303" i="1"/>
  <c r="H301" i="1"/>
  <c r="H300" i="1"/>
  <c r="H299" i="1"/>
  <c r="H298" i="1"/>
  <c r="H297" i="1"/>
  <c r="H296" i="1"/>
  <c r="H295" i="1"/>
  <c r="H294" i="1"/>
  <c r="H293" i="1"/>
  <c r="H292" i="1"/>
  <c r="H290" i="1"/>
  <c r="H289" i="1"/>
  <c r="H288" i="1"/>
  <c r="H287" i="1"/>
  <c r="H286" i="1"/>
  <c r="H285" i="1"/>
  <c r="H284" i="1"/>
  <c r="H283" i="1"/>
  <c r="H282" i="1"/>
  <c r="H281" i="1"/>
  <c r="H279" i="1"/>
  <c r="H278" i="1"/>
  <c r="H277" i="1"/>
  <c r="H276" i="1"/>
  <c r="H275" i="1"/>
  <c r="H274" i="1"/>
  <c r="H273" i="1"/>
  <c r="H272" i="1"/>
  <c r="H271" i="1"/>
  <c r="H270" i="1"/>
  <c r="H264" i="1"/>
  <c r="H263" i="1"/>
  <c r="H262" i="1"/>
  <c r="H261" i="1"/>
  <c r="H260" i="1"/>
  <c r="H259" i="1"/>
  <c r="H258" i="1"/>
  <c r="H257" i="1"/>
  <c r="H256" i="1"/>
  <c r="H255" i="1"/>
  <c r="H254" i="1"/>
  <c r="H252" i="1"/>
  <c r="H251" i="1"/>
  <c r="H250" i="1"/>
  <c r="H249" i="1"/>
  <c r="H248" i="1"/>
  <c r="H247" i="1"/>
  <c r="H246" i="1"/>
  <c r="H245" i="1"/>
  <c r="H244" i="1"/>
  <c r="H243" i="1"/>
  <c r="H241" i="1"/>
  <c r="H240" i="1"/>
  <c r="H238" i="1"/>
  <c r="H237" i="1"/>
  <c r="H236" i="1"/>
  <c r="H235" i="1"/>
  <c r="H234" i="1"/>
  <c r="H233" i="1"/>
  <c r="H232" i="1"/>
  <c r="H231" i="1"/>
  <c r="H230" i="1"/>
  <c r="H229" i="1"/>
  <c r="H226" i="1"/>
  <c r="H225" i="1"/>
  <c r="H224" i="1"/>
  <c r="H223" i="1"/>
  <c r="H222" i="1"/>
  <c r="H221" i="1"/>
  <c r="H220" i="1"/>
  <c r="H219" i="1"/>
  <c r="H218" i="1"/>
  <c r="H217" i="1"/>
  <c r="H216" i="1"/>
  <c r="H214" i="1"/>
  <c r="H213" i="1"/>
  <c r="H212" i="1"/>
  <c r="H211" i="1"/>
  <c r="H210" i="1"/>
  <c r="H209" i="1"/>
  <c r="H208" i="1"/>
  <c r="H207" i="1"/>
  <c r="H206" i="1"/>
  <c r="H205" i="1"/>
  <c r="H203" i="1"/>
  <c r="H202" i="1"/>
  <c r="H201" i="1"/>
  <c r="H200" i="1"/>
  <c r="H199" i="1"/>
  <c r="H198" i="1"/>
  <c r="H197" i="1"/>
  <c r="H196" i="1"/>
  <c r="H195" i="1"/>
  <c r="H194" i="1"/>
  <c r="H192" i="1"/>
  <c r="H191" i="1"/>
  <c r="H190" i="1"/>
  <c r="H189" i="1"/>
  <c r="H188" i="1"/>
  <c r="H187" i="1"/>
  <c r="H186" i="1"/>
  <c r="H185" i="1"/>
  <c r="H184" i="1"/>
  <c r="H183" i="1"/>
  <c r="H181" i="1"/>
  <c r="H180" i="1"/>
  <c r="H179" i="1"/>
  <c r="H178" i="1"/>
  <c r="H177" i="1"/>
  <c r="H176" i="1"/>
  <c r="H175" i="1"/>
  <c r="H174" i="1"/>
  <c r="H173" i="1"/>
  <c r="H172" i="1"/>
  <c r="H170" i="1"/>
  <c r="H169" i="1"/>
  <c r="H168" i="1"/>
  <c r="H167" i="1"/>
  <c r="H166" i="1"/>
  <c r="H165" i="1"/>
  <c r="H164" i="1"/>
  <c r="H163" i="1"/>
  <c r="H162" i="1"/>
  <c r="H161" i="1"/>
  <c r="H159" i="1"/>
  <c r="H158" i="1"/>
  <c r="H157" i="1"/>
  <c r="H156" i="1"/>
  <c r="H155" i="1"/>
  <c r="H154" i="1"/>
  <c r="H153" i="1"/>
  <c r="H152" i="1"/>
  <c r="H151" i="1"/>
  <c r="H150" i="1"/>
  <c r="H148" i="1"/>
  <c r="H147" i="1"/>
  <c r="H146" i="1"/>
  <c r="H145" i="1"/>
  <c r="H144" i="1"/>
  <c r="H143" i="1"/>
  <c r="H142" i="1"/>
  <c r="H141" i="1"/>
  <c r="H140" i="1"/>
  <c r="H139" i="1"/>
  <c r="H133" i="1"/>
  <c r="H132" i="1"/>
  <c r="H131" i="1"/>
  <c r="H130" i="1"/>
  <c r="H129" i="1"/>
  <c r="H128" i="1"/>
  <c r="H127" i="1"/>
  <c r="H126" i="1"/>
  <c r="H125" i="1"/>
  <c r="H124" i="1"/>
  <c r="H123" i="1"/>
  <c r="H121" i="1"/>
  <c r="H120" i="1"/>
  <c r="H119" i="1"/>
  <c r="H118" i="1"/>
  <c r="H117" i="1"/>
  <c r="H116" i="1"/>
  <c r="H115" i="1"/>
  <c r="H114" i="1"/>
  <c r="H113" i="1"/>
  <c r="H112" i="1"/>
  <c r="H110" i="1"/>
  <c r="H109" i="1"/>
  <c r="H107" i="1"/>
  <c r="H106" i="1"/>
  <c r="H105" i="1"/>
  <c r="H104" i="1"/>
  <c r="H103" i="1"/>
  <c r="H102" i="1"/>
  <c r="H101" i="1"/>
  <c r="H100" i="1"/>
  <c r="H99" i="1"/>
  <c r="H98" i="1"/>
  <c r="H95" i="1"/>
  <c r="H94" i="1"/>
  <c r="H93" i="1"/>
  <c r="H92" i="1"/>
  <c r="H91" i="1"/>
  <c r="H90" i="1"/>
  <c r="H89" i="1"/>
  <c r="H88" i="1"/>
  <c r="H87" i="1"/>
  <c r="H86" i="1"/>
  <c r="H85" i="1"/>
  <c r="H83" i="1"/>
  <c r="H82" i="1"/>
  <c r="H81" i="1"/>
  <c r="H80" i="1"/>
  <c r="H79" i="1"/>
  <c r="H78" i="1"/>
  <c r="H77" i="1"/>
  <c r="H76" i="1"/>
  <c r="H75" i="1"/>
  <c r="H74" i="1"/>
  <c r="H72" i="1"/>
  <c r="H71" i="1"/>
  <c r="H70" i="1"/>
  <c r="H69" i="1"/>
  <c r="H68" i="1"/>
  <c r="H67" i="1"/>
  <c r="H66" i="1"/>
  <c r="H65" i="1"/>
  <c r="H64" i="1"/>
  <c r="H63" i="1"/>
  <c r="H61" i="1"/>
  <c r="H60" i="1"/>
  <c r="H59" i="1"/>
  <c r="H58" i="1"/>
  <c r="H57" i="1"/>
  <c r="H56" i="1"/>
  <c r="H55" i="1"/>
  <c r="H54" i="1"/>
  <c r="H53" i="1"/>
  <c r="H52" i="1"/>
  <c r="H50" i="1"/>
  <c r="H49" i="1"/>
  <c r="H48" i="1"/>
  <c r="H47" i="1"/>
  <c r="H46" i="1"/>
  <c r="H45" i="1"/>
  <c r="H44" i="1"/>
  <c r="H43" i="1"/>
  <c r="H42" i="1"/>
  <c r="H41" i="1"/>
  <c r="H39" i="1"/>
  <c r="H38" i="1"/>
  <c r="H37" i="1"/>
  <c r="H36" i="1"/>
  <c r="H35" i="1"/>
  <c r="H34" i="1"/>
  <c r="H33" i="1"/>
  <c r="H32" i="1"/>
  <c r="H31" i="1"/>
  <c r="H30" i="1"/>
  <c r="H28" i="1"/>
  <c r="H27" i="1"/>
  <c r="H26" i="1"/>
  <c r="H25" i="1"/>
  <c r="H24" i="1"/>
  <c r="H23" i="1"/>
  <c r="H22" i="1"/>
  <c r="H21" i="1"/>
  <c r="H20" i="1"/>
  <c r="H19" i="1"/>
  <c r="H17" i="1"/>
  <c r="H16" i="1"/>
  <c r="H15" i="1"/>
  <c r="H14" i="1"/>
  <c r="H13" i="1"/>
  <c r="H12" i="1"/>
  <c r="H11" i="1"/>
  <c r="H10" i="1"/>
  <c r="H9" i="1"/>
  <c r="D8" i="11"/>
  <c r="J226" i="1"/>
  <c r="J357" i="1"/>
  <c r="J488" i="1"/>
  <c r="J264" i="1"/>
  <c r="J395" i="1"/>
  <c r="J619" i="1"/>
  <c r="J750" i="1"/>
  <c r="J881" i="1"/>
  <c r="J1012" i="1"/>
  <c r="J1143" i="1"/>
  <c r="J1274" i="1"/>
  <c r="J526" i="1"/>
  <c r="J657" i="1"/>
  <c r="J788" i="1"/>
  <c r="J919" i="1"/>
  <c r="J1050" i="1"/>
  <c r="J1181" i="1"/>
  <c r="J1312" i="1"/>
  <c r="J95" i="1"/>
  <c r="J133" i="1"/>
  <c r="E1312" i="1"/>
  <c r="G1312" i="1"/>
  <c r="E1311" i="1"/>
  <c r="G1311" i="1"/>
  <c r="E1310" i="1"/>
  <c r="G1310" i="1"/>
  <c r="E1309" i="1"/>
  <c r="G1309" i="1"/>
  <c r="E1308" i="1"/>
  <c r="G1308" i="1"/>
  <c r="E1307" i="1"/>
  <c r="G1307" i="1"/>
  <c r="E1306" i="1"/>
  <c r="G1306" i="1"/>
  <c r="E1305" i="1"/>
  <c r="G1305" i="1"/>
  <c r="E1304" i="1"/>
  <c r="G1304" i="1"/>
  <c r="E1303" i="1"/>
  <c r="G1303" i="1"/>
  <c r="E1302" i="1"/>
  <c r="G1302" i="1"/>
  <c r="E1300" i="1"/>
  <c r="G1300" i="1"/>
  <c r="E1299" i="1"/>
  <c r="G1299" i="1"/>
  <c r="E1298" i="1"/>
  <c r="G1298" i="1"/>
  <c r="E1297" i="1"/>
  <c r="G1297" i="1"/>
  <c r="E1296" i="1"/>
  <c r="G1296" i="1"/>
  <c r="E1295" i="1"/>
  <c r="G1295" i="1"/>
  <c r="E1294" i="1"/>
  <c r="G1294" i="1"/>
  <c r="E1293" i="1"/>
  <c r="G1293" i="1"/>
  <c r="E1292" i="1"/>
  <c r="G1292" i="1"/>
  <c r="E1291" i="1"/>
  <c r="G1291" i="1"/>
  <c r="A1289" i="1"/>
  <c r="N1289" i="1"/>
  <c r="A1288" i="1"/>
  <c r="N1288" i="1"/>
  <c r="E1286" i="1"/>
  <c r="G1286" i="1"/>
  <c r="E1285" i="1"/>
  <c r="G1285" i="1"/>
  <c r="E1284" i="1"/>
  <c r="G1284" i="1"/>
  <c r="E1283" i="1"/>
  <c r="G1283" i="1"/>
  <c r="E1282" i="1"/>
  <c r="G1282" i="1"/>
  <c r="E1281" i="1"/>
  <c r="G1281" i="1"/>
  <c r="E1280" i="1"/>
  <c r="G1280" i="1"/>
  <c r="E1279" i="1"/>
  <c r="G1279" i="1"/>
  <c r="E1278" i="1"/>
  <c r="G1278" i="1"/>
  <c r="E1277" i="1"/>
  <c r="G1277" i="1"/>
  <c r="E1274" i="1"/>
  <c r="G1274" i="1"/>
  <c r="E1273" i="1"/>
  <c r="G1273" i="1"/>
  <c r="E1272" i="1"/>
  <c r="G1272" i="1"/>
  <c r="E1271" i="1"/>
  <c r="G1271" i="1"/>
  <c r="E1270" i="1"/>
  <c r="G1270" i="1"/>
  <c r="E1269" i="1"/>
  <c r="G1269" i="1"/>
  <c r="E1268" i="1"/>
  <c r="E1267" i="1"/>
  <c r="E1266" i="1"/>
  <c r="E1265" i="1"/>
  <c r="E1264" i="1"/>
  <c r="E1262" i="1"/>
  <c r="E1261" i="1"/>
  <c r="E1260" i="1"/>
  <c r="E1259" i="1"/>
  <c r="E1258" i="1"/>
  <c r="E1257" i="1"/>
  <c r="E1256" i="1"/>
  <c r="E1255" i="1"/>
  <c r="E1254" i="1"/>
  <c r="E1253" i="1"/>
  <c r="E1251" i="1"/>
  <c r="E1250" i="1"/>
  <c r="E1249" i="1"/>
  <c r="E1248" i="1"/>
  <c r="E1247" i="1"/>
  <c r="E1246" i="1"/>
  <c r="E1245" i="1"/>
  <c r="E1244" i="1"/>
  <c r="E1243" i="1"/>
  <c r="E1242" i="1"/>
  <c r="E1240" i="1"/>
  <c r="E1239" i="1"/>
  <c r="E1238" i="1"/>
  <c r="E1237" i="1"/>
  <c r="E1236" i="1"/>
  <c r="E1235" i="1"/>
  <c r="E1234" i="1"/>
  <c r="E1233" i="1"/>
  <c r="E1232" i="1"/>
  <c r="E1231" i="1"/>
  <c r="E1229" i="1"/>
  <c r="E1228" i="1"/>
  <c r="E1227" i="1"/>
  <c r="E1226" i="1"/>
  <c r="E1225" i="1"/>
  <c r="E1224" i="1"/>
  <c r="E1223" i="1"/>
  <c r="E1222" i="1"/>
  <c r="E1221" i="1"/>
  <c r="E1220" i="1"/>
  <c r="E1218" i="1"/>
  <c r="E1217" i="1"/>
  <c r="E1216" i="1"/>
  <c r="E1215" i="1"/>
  <c r="E1214" i="1"/>
  <c r="E1213" i="1"/>
  <c r="E1212" i="1"/>
  <c r="E1211" i="1"/>
  <c r="E1210" i="1"/>
  <c r="E1209" i="1"/>
  <c r="E1207" i="1"/>
  <c r="E1206" i="1"/>
  <c r="E1205" i="1"/>
  <c r="E1204" i="1"/>
  <c r="E1203" i="1"/>
  <c r="E1202" i="1"/>
  <c r="E1201" i="1"/>
  <c r="E1200" i="1"/>
  <c r="E1199" i="1"/>
  <c r="E1198" i="1"/>
  <c r="E1196" i="1"/>
  <c r="E1195" i="1"/>
  <c r="E1194" i="1"/>
  <c r="G1194" i="1"/>
  <c r="E1193" i="1"/>
  <c r="G1193" i="1"/>
  <c r="E1192" i="1"/>
  <c r="G1192" i="1"/>
  <c r="E1191" i="1"/>
  <c r="G1191" i="1"/>
  <c r="E1190" i="1"/>
  <c r="G1190" i="1"/>
  <c r="E1189" i="1"/>
  <c r="G1189" i="1"/>
  <c r="E1188" i="1"/>
  <c r="G1188" i="1"/>
  <c r="E1187" i="1"/>
  <c r="G1187" i="1"/>
  <c r="E1181" i="1"/>
  <c r="G1181" i="1"/>
  <c r="E1180" i="1"/>
  <c r="G1180" i="1"/>
  <c r="E1179" i="1"/>
  <c r="G1179" i="1"/>
  <c r="E1178" i="1"/>
  <c r="G1178" i="1"/>
  <c r="E1177" i="1"/>
  <c r="G1177" i="1"/>
  <c r="E1176" i="1"/>
  <c r="G1176" i="1"/>
  <c r="E1175" i="1"/>
  <c r="G1175" i="1"/>
  <c r="E1174" i="1"/>
  <c r="G1174" i="1"/>
  <c r="E1173" i="1"/>
  <c r="G1173" i="1"/>
  <c r="E1172" i="1"/>
  <c r="G1172" i="1"/>
  <c r="E1171" i="1"/>
  <c r="G1171" i="1"/>
  <c r="E1169" i="1"/>
  <c r="G1169" i="1"/>
  <c r="E1168" i="1"/>
  <c r="G1168" i="1"/>
  <c r="E1167" i="1"/>
  <c r="G1167" i="1"/>
  <c r="E1166" i="1"/>
  <c r="G1166" i="1"/>
  <c r="E1165" i="1"/>
  <c r="G1165" i="1"/>
  <c r="E1164" i="1"/>
  <c r="G1164" i="1"/>
  <c r="E1163" i="1"/>
  <c r="G1163" i="1"/>
  <c r="E1162" i="1"/>
  <c r="G1162" i="1"/>
  <c r="E1161" i="1"/>
  <c r="G1161" i="1"/>
  <c r="E1160" i="1"/>
  <c r="G1160" i="1"/>
  <c r="A1158" i="1"/>
  <c r="N1158" i="1"/>
  <c r="A1157" i="1"/>
  <c r="N1157" i="1"/>
  <c r="E1155" i="1"/>
  <c r="G1155" i="1"/>
  <c r="E1154" i="1"/>
  <c r="G1154" i="1"/>
  <c r="E1153" i="1"/>
  <c r="G1153" i="1"/>
  <c r="E1152" i="1"/>
  <c r="G1152" i="1"/>
  <c r="E1151" i="1"/>
  <c r="G1151" i="1"/>
  <c r="E1150" i="1"/>
  <c r="G1150" i="1"/>
  <c r="E1149" i="1"/>
  <c r="G1149" i="1"/>
  <c r="E1148" i="1"/>
  <c r="G1148" i="1"/>
  <c r="E1147" i="1"/>
  <c r="G1147" i="1"/>
  <c r="E1146" i="1"/>
  <c r="G1146" i="1"/>
  <c r="E1143" i="1"/>
  <c r="G1143" i="1"/>
  <c r="E1142" i="1"/>
  <c r="G1142" i="1"/>
  <c r="E1141" i="1"/>
  <c r="G1141" i="1"/>
  <c r="E1140" i="1"/>
  <c r="G1140" i="1"/>
  <c r="E1139" i="1"/>
  <c r="G1139" i="1"/>
  <c r="E1138" i="1"/>
  <c r="G1138" i="1"/>
  <c r="E1137" i="1"/>
  <c r="G1137" i="1"/>
  <c r="E1136" i="1"/>
  <c r="G1136" i="1"/>
  <c r="E1135" i="1"/>
  <c r="G1135" i="1"/>
  <c r="E1134" i="1"/>
  <c r="G1134" i="1"/>
  <c r="E1133" i="1"/>
  <c r="G1133" i="1"/>
  <c r="E1126" i="1"/>
  <c r="G1126" i="1"/>
  <c r="E1125" i="1"/>
  <c r="G1125" i="1"/>
  <c r="E1131" i="1"/>
  <c r="E1130" i="1"/>
  <c r="E1129" i="1"/>
  <c r="E1128" i="1"/>
  <c r="E1127" i="1"/>
  <c r="E1124" i="1"/>
  <c r="E1123" i="1"/>
  <c r="E1122" i="1"/>
  <c r="E1120" i="1"/>
  <c r="E1119" i="1"/>
  <c r="E1118" i="1"/>
  <c r="E1117" i="1"/>
  <c r="E1116" i="1"/>
  <c r="E1115" i="1"/>
  <c r="E1114" i="1"/>
  <c r="E1113" i="1"/>
  <c r="E1112" i="1"/>
  <c r="E1111" i="1"/>
  <c r="E1109" i="1"/>
  <c r="E1108" i="1"/>
  <c r="E1107" i="1"/>
  <c r="E1106" i="1"/>
  <c r="E1105" i="1"/>
  <c r="E1104" i="1"/>
  <c r="E1103" i="1"/>
  <c r="E1102" i="1"/>
  <c r="E1101" i="1"/>
  <c r="E1100" i="1"/>
  <c r="E1098" i="1"/>
  <c r="E1097" i="1"/>
  <c r="E1096" i="1"/>
  <c r="E1095" i="1"/>
  <c r="E1094" i="1"/>
  <c r="E1093" i="1"/>
  <c r="E1092" i="1"/>
  <c r="E1091" i="1"/>
  <c r="E1090" i="1"/>
  <c r="E1089" i="1"/>
  <c r="E1087" i="1"/>
  <c r="E1086" i="1"/>
  <c r="E1085" i="1"/>
  <c r="E1084" i="1"/>
  <c r="E1083" i="1"/>
  <c r="E1082" i="1"/>
  <c r="E1081" i="1"/>
  <c r="E1080" i="1"/>
  <c r="E1079" i="1"/>
  <c r="E1078" i="1"/>
  <c r="E1076" i="1"/>
  <c r="E1075" i="1"/>
  <c r="E1074" i="1"/>
  <c r="E1073" i="1"/>
  <c r="E1072" i="1"/>
  <c r="E1071" i="1"/>
  <c r="E1070" i="1"/>
  <c r="E1069" i="1"/>
  <c r="E1068" i="1"/>
  <c r="E1067" i="1"/>
  <c r="E1065" i="1"/>
  <c r="E1064" i="1"/>
  <c r="E1063" i="1"/>
  <c r="G1063" i="1"/>
  <c r="E1062" i="1"/>
  <c r="G1062" i="1"/>
  <c r="E1061" i="1"/>
  <c r="G1061" i="1"/>
  <c r="E1060" i="1"/>
  <c r="G1060" i="1"/>
  <c r="E1059" i="1"/>
  <c r="G1059" i="1"/>
  <c r="E1058" i="1"/>
  <c r="G1058" i="1"/>
  <c r="E1057" i="1"/>
  <c r="G1057" i="1"/>
  <c r="E1056" i="1"/>
  <c r="G1056" i="1"/>
  <c r="E1050" i="1"/>
  <c r="G1050" i="1"/>
  <c r="E1049" i="1"/>
  <c r="G1049" i="1"/>
  <c r="E1048" i="1"/>
  <c r="G1048" i="1"/>
  <c r="E1047" i="1"/>
  <c r="G1047" i="1"/>
  <c r="E1046" i="1"/>
  <c r="G1046" i="1"/>
  <c r="E1045" i="1"/>
  <c r="G1045" i="1"/>
  <c r="E1044" i="1"/>
  <c r="G1044" i="1"/>
  <c r="E1043" i="1"/>
  <c r="G1043" i="1"/>
  <c r="E1042" i="1"/>
  <c r="G1042" i="1"/>
  <c r="E1041" i="1"/>
  <c r="G1041" i="1"/>
  <c r="E1040" i="1"/>
  <c r="G1040" i="1"/>
  <c r="E1038" i="1"/>
  <c r="G1038" i="1"/>
  <c r="E1037" i="1"/>
  <c r="G1037" i="1"/>
  <c r="E1036" i="1"/>
  <c r="G1036" i="1"/>
  <c r="E1035" i="1"/>
  <c r="G1035" i="1"/>
  <c r="E1034" i="1"/>
  <c r="G1034" i="1"/>
  <c r="E1033" i="1"/>
  <c r="G1033" i="1"/>
  <c r="E1032" i="1"/>
  <c r="G1032" i="1"/>
  <c r="E1031" i="1"/>
  <c r="G1031" i="1"/>
  <c r="E1030" i="1"/>
  <c r="G1030" i="1"/>
  <c r="E1029" i="1"/>
  <c r="G1029" i="1"/>
  <c r="A1027" i="1"/>
  <c r="D1027" i="1"/>
  <c r="E1027" i="1"/>
  <c r="A1026" i="1"/>
  <c r="N1026" i="1"/>
  <c r="E1024" i="1"/>
  <c r="G1024" i="1"/>
  <c r="E1023" i="1"/>
  <c r="G1023" i="1"/>
  <c r="E1022" i="1"/>
  <c r="G1022" i="1"/>
  <c r="E1021" i="1"/>
  <c r="G1021" i="1"/>
  <c r="E1020" i="1"/>
  <c r="G1020" i="1"/>
  <c r="E1019" i="1"/>
  <c r="G1019" i="1"/>
  <c r="E1018" i="1"/>
  <c r="G1018" i="1"/>
  <c r="E1017" i="1"/>
  <c r="G1017" i="1"/>
  <c r="E1016" i="1"/>
  <c r="G1016" i="1"/>
  <c r="E1015" i="1"/>
  <c r="G1015" i="1"/>
  <c r="E1012" i="1"/>
  <c r="G1012" i="1"/>
  <c r="E1011" i="1"/>
  <c r="G1011" i="1"/>
  <c r="E1010" i="1"/>
  <c r="G1010" i="1"/>
  <c r="E1009" i="1"/>
  <c r="G1009" i="1"/>
  <c r="E1008" i="1"/>
  <c r="G1008" i="1"/>
  <c r="E1007" i="1"/>
  <c r="G1007" i="1"/>
  <c r="E1006" i="1"/>
  <c r="G1006" i="1"/>
  <c r="E1005" i="1"/>
  <c r="E1004" i="1"/>
  <c r="E1003" i="1"/>
  <c r="E1002" i="1"/>
  <c r="E1000" i="1"/>
  <c r="E999" i="1"/>
  <c r="E998" i="1"/>
  <c r="E997" i="1"/>
  <c r="E996" i="1"/>
  <c r="E995" i="1"/>
  <c r="E994" i="1"/>
  <c r="E993" i="1"/>
  <c r="E992" i="1"/>
  <c r="E991" i="1"/>
  <c r="E989" i="1"/>
  <c r="E988" i="1"/>
  <c r="E987" i="1"/>
  <c r="E986" i="1"/>
  <c r="E985" i="1"/>
  <c r="E984" i="1"/>
  <c r="E983" i="1"/>
  <c r="E982" i="1"/>
  <c r="E981" i="1"/>
  <c r="E980" i="1"/>
  <c r="E978" i="1"/>
  <c r="E977" i="1"/>
  <c r="E976" i="1"/>
  <c r="E975" i="1"/>
  <c r="E974" i="1"/>
  <c r="E973" i="1"/>
  <c r="E972" i="1"/>
  <c r="E971" i="1"/>
  <c r="E970" i="1"/>
  <c r="E969" i="1"/>
  <c r="E967" i="1"/>
  <c r="E966" i="1"/>
  <c r="E965" i="1"/>
  <c r="E964" i="1"/>
  <c r="E963" i="1"/>
  <c r="E962" i="1"/>
  <c r="E961" i="1"/>
  <c r="E960" i="1"/>
  <c r="E959" i="1"/>
  <c r="E958" i="1"/>
  <c r="E956" i="1"/>
  <c r="E955" i="1"/>
  <c r="E954" i="1"/>
  <c r="E953" i="1"/>
  <c r="E952" i="1"/>
  <c r="E951" i="1"/>
  <c r="E950" i="1"/>
  <c r="E949" i="1"/>
  <c r="E948" i="1"/>
  <c r="E947" i="1"/>
  <c r="E945" i="1"/>
  <c r="E944" i="1"/>
  <c r="E943" i="1"/>
  <c r="E942" i="1"/>
  <c r="E941" i="1"/>
  <c r="E940" i="1"/>
  <c r="E939" i="1"/>
  <c r="E938" i="1"/>
  <c r="E937" i="1"/>
  <c r="E936" i="1"/>
  <c r="E934" i="1"/>
  <c r="E933" i="1"/>
  <c r="E932" i="1"/>
  <c r="G932" i="1"/>
  <c r="E931" i="1"/>
  <c r="G931" i="1"/>
  <c r="E930" i="1"/>
  <c r="G930" i="1"/>
  <c r="E929" i="1"/>
  <c r="G929" i="1"/>
  <c r="E928" i="1"/>
  <c r="G928" i="1"/>
  <c r="E927" i="1"/>
  <c r="G927" i="1"/>
  <c r="E926" i="1"/>
  <c r="G926" i="1"/>
  <c r="E925" i="1"/>
  <c r="G925" i="1"/>
  <c r="E919" i="1"/>
  <c r="G919" i="1"/>
  <c r="E918" i="1"/>
  <c r="G918" i="1"/>
  <c r="E917" i="1"/>
  <c r="G917" i="1"/>
  <c r="E916" i="1"/>
  <c r="G916" i="1"/>
  <c r="E915" i="1"/>
  <c r="G915" i="1"/>
  <c r="E914" i="1"/>
  <c r="G914" i="1"/>
  <c r="E913" i="1"/>
  <c r="G913" i="1"/>
  <c r="E912" i="1"/>
  <c r="G912" i="1"/>
  <c r="E911" i="1"/>
  <c r="G911" i="1"/>
  <c r="E910" i="1"/>
  <c r="G910" i="1"/>
  <c r="E909" i="1"/>
  <c r="G909" i="1"/>
  <c r="E907" i="1"/>
  <c r="G907" i="1"/>
  <c r="E906" i="1"/>
  <c r="G906" i="1"/>
  <c r="E905" i="1"/>
  <c r="G905" i="1"/>
  <c r="E904" i="1"/>
  <c r="G904" i="1"/>
  <c r="E903" i="1"/>
  <c r="G903" i="1"/>
  <c r="E902" i="1"/>
  <c r="G902" i="1"/>
  <c r="E901" i="1"/>
  <c r="G901" i="1"/>
  <c r="E900" i="1"/>
  <c r="G900" i="1"/>
  <c r="E899" i="1"/>
  <c r="G899" i="1"/>
  <c r="E898" i="1"/>
  <c r="G898" i="1"/>
  <c r="A896" i="1"/>
  <c r="N896" i="1"/>
  <c r="A895" i="1"/>
  <c r="N895" i="1"/>
  <c r="E893" i="1"/>
  <c r="G893" i="1"/>
  <c r="E892" i="1"/>
  <c r="G892" i="1"/>
  <c r="E891" i="1"/>
  <c r="G891" i="1"/>
  <c r="E890" i="1"/>
  <c r="G890" i="1"/>
  <c r="E889" i="1"/>
  <c r="G889" i="1"/>
  <c r="E888" i="1"/>
  <c r="G888" i="1"/>
  <c r="E887" i="1"/>
  <c r="G887" i="1"/>
  <c r="E886" i="1"/>
  <c r="G886" i="1"/>
  <c r="E885" i="1"/>
  <c r="G885" i="1"/>
  <c r="E884" i="1"/>
  <c r="G884" i="1"/>
  <c r="E881" i="1"/>
  <c r="G881" i="1"/>
  <c r="E880" i="1"/>
  <c r="G880" i="1"/>
  <c r="E879" i="1"/>
  <c r="G879" i="1"/>
  <c r="E878" i="1"/>
  <c r="G878" i="1"/>
  <c r="E877" i="1"/>
  <c r="G877" i="1"/>
  <c r="E876" i="1"/>
  <c r="G876" i="1"/>
  <c r="E875" i="1"/>
  <c r="G875" i="1"/>
  <c r="E874" i="1"/>
  <c r="G874" i="1"/>
  <c r="E873" i="1"/>
  <c r="G873" i="1"/>
  <c r="E872" i="1"/>
  <c r="G872" i="1"/>
  <c r="E871" i="1"/>
  <c r="G871" i="1"/>
  <c r="E869" i="1"/>
  <c r="G869" i="1"/>
  <c r="E868" i="1"/>
  <c r="G868" i="1"/>
  <c r="E867" i="1"/>
  <c r="G867" i="1"/>
  <c r="E866" i="1"/>
  <c r="G866" i="1"/>
  <c r="E865" i="1"/>
  <c r="G865" i="1"/>
  <c r="E864" i="1"/>
  <c r="G864" i="1"/>
  <c r="E863" i="1"/>
  <c r="G863" i="1"/>
  <c r="E862" i="1"/>
  <c r="G862" i="1"/>
  <c r="E861" i="1"/>
  <c r="E860" i="1"/>
  <c r="E858" i="1"/>
  <c r="E857" i="1"/>
  <c r="E856" i="1"/>
  <c r="E855" i="1"/>
  <c r="E854" i="1"/>
  <c r="E853" i="1"/>
  <c r="E852" i="1"/>
  <c r="E851" i="1"/>
  <c r="E850" i="1"/>
  <c r="E849" i="1"/>
  <c r="E847" i="1"/>
  <c r="E846" i="1"/>
  <c r="E845" i="1"/>
  <c r="E844" i="1"/>
  <c r="E843" i="1"/>
  <c r="E842" i="1"/>
  <c r="E841" i="1"/>
  <c r="E840" i="1"/>
  <c r="E839" i="1"/>
  <c r="E838" i="1"/>
  <c r="E836" i="1"/>
  <c r="E835" i="1"/>
  <c r="E834" i="1"/>
  <c r="E833" i="1"/>
  <c r="E832" i="1"/>
  <c r="E831" i="1"/>
  <c r="E830" i="1"/>
  <c r="E829" i="1"/>
  <c r="E828" i="1"/>
  <c r="E827" i="1"/>
  <c r="E825" i="1"/>
  <c r="E824" i="1"/>
  <c r="E823" i="1"/>
  <c r="E822" i="1"/>
  <c r="E821" i="1"/>
  <c r="E820" i="1"/>
  <c r="E819" i="1"/>
  <c r="E818" i="1"/>
  <c r="E817" i="1"/>
  <c r="E816" i="1"/>
  <c r="E814" i="1"/>
  <c r="E813" i="1"/>
  <c r="E812" i="1"/>
  <c r="E811" i="1"/>
  <c r="E810" i="1"/>
  <c r="E809" i="1"/>
  <c r="E808" i="1"/>
  <c r="E807" i="1"/>
  <c r="E806" i="1"/>
  <c r="E805" i="1"/>
  <c r="E803" i="1"/>
  <c r="E802" i="1"/>
  <c r="E801" i="1"/>
  <c r="G801" i="1"/>
  <c r="E800" i="1"/>
  <c r="G800" i="1"/>
  <c r="E799" i="1"/>
  <c r="G799" i="1"/>
  <c r="E798" i="1"/>
  <c r="G798" i="1"/>
  <c r="E797" i="1"/>
  <c r="G797" i="1"/>
  <c r="E796" i="1"/>
  <c r="G796" i="1"/>
  <c r="E795" i="1"/>
  <c r="G795" i="1"/>
  <c r="E794" i="1"/>
  <c r="G794" i="1"/>
  <c r="E788" i="1"/>
  <c r="G788" i="1"/>
  <c r="E787" i="1"/>
  <c r="G787" i="1"/>
  <c r="E786" i="1"/>
  <c r="G786" i="1"/>
  <c r="E785" i="1"/>
  <c r="G785" i="1"/>
  <c r="E784" i="1"/>
  <c r="G784" i="1"/>
  <c r="E783" i="1"/>
  <c r="G783" i="1"/>
  <c r="E782" i="1"/>
  <c r="G782" i="1"/>
  <c r="E781" i="1"/>
  <c r="G781" i="1"/>
  <c r="E780" i="1"/>
  <c r="G780" i="1"/>
  <c r="E779" i="1"/>
  <c r="G779" i="1"/>
  <c r="E778" i="1"/>
  <c r="G778" i="1"/>
  <c r="E776" i="1"/>
  <c r="G776" i="1"/>
  <c r="E775" i="1"/>
  <c r="G775" i="1"/>
  <c r="E774" i="1"/>
  <c r="G774" i="1"/>
  <c r="E773" i="1"/>
  <c r="G773" i="1"/>
  <c r="E772" i="1"/>
  <c r="G772" i="1"/>
  <c r="E771" i="1"/>
  <c r="G771" i="1"/>
  <c r="E770" i="1"/>
  <c r="G770" i="1"/>
  <c r="E769" i="1"/>
  <c r="G769" i="1"/>
  <c r="E768" i="1"/>
  <c r="G768" i="1"/>
  <c r="E767" i="1"/>
  <c r="G767" i="1"/>
  <c r="A765" i="1"/>
  <c r="N765" i="1"/>
  <c r="A764" i="1"/>
  <c r="N764" i="1"/>
  <c r="E762" i="1"/>
  <c r="G762" i="1"/>
  <c r="E761" i="1"/>
  <c r="G761" i="1"/>
  <c r="E760" i="1"/>
  <c r="G760" i="1"/>
  <c r="E759" i="1"/>
  <c r="G759" i="1"/>
  <c r="E758" i="1"/>
  <c r="G758" i="1"/>
  <c r="E757" i="1"/>
  <c r="G757" i="1"/>
  <c r="E756" i="1"/>
  <c r="G756" i="1"/>
  <c r="E755" i="1"/>
  <c r="G755" i="1"/>
  <c r="E754" i="1"/>
  <c r="G754" i="1"/>
  <c r="E753" i="1"/>
  <c r="G753" i="1"/>
  <c r="E750" i="1"/>
  <c r="G750" i="1"/>
  <c r="E749" i="1"/>
  <c r="G749" i="1"/>
  <c r="E748" i="1"/>
  <c r="G748" i="1"/>
  <c r="E747" i="1"/>
  <c r="G747" i="1"/>
  <c r="E746" i="1"/>
  <c r="G746" i="1"/>
  <c r="E745" i="1"/>
  <c r="G745" i="1"/>
  <c r="E744" i="1"/>
  <c r="G744" i="1"/>
  <c r="E743" i="1"/>
  <c r="G743" i="1"/>
  <c r="E742" i="1"/>
  <c r="G742" i="1"/>
  <c r="E741" i="1"/>
  <c r="G741" i="1"/>
  <c r="E740" i="1"/>
  <c r="G740" i="1"/>
  <c r="E738" i="1"/>
  <c r="G738" i="1"/>
  <c r="E737" i="1"/>
  <c r="G737" i="1"/>
  <c r="E736" i="1"/>
  <c r="G736" i="1"/>
  <c r="E735" i="1"/>
  <c r="G735" i="1"/>
  <c r="E734" i="1"/>
  <c r="G734" i="1"/>
  <c r="E733" i="1"/>
  <c r="G733" i="1"/>
  <c r="E732" i="1"/>
  <c r="G732" i="1"/>
  <c r="E731" i="1"/>
  <c r="G731" i="1"/>
  <c r="E730" i="1"/>
  <c r="G730" i="1"/>
  <c r="E729" i="1"/>
  <c r="G729" i="1"/>
  <c r="E727" i="1"/>
  <c r="G727" i="1"/>
  <c r="E726" i="1"/>
  <c r="G726" i="1"/>
  <c r="E725" i="1"/>
  <c r="G725" i="1"/>
  <c r="E724" i="1"/>
  <c r="G724" i="1"/>
  <c r="E723" i="1"/>
  <c r="G723" i="1"/>
  <c r="E722" i="1"/>
  <c r="G722" i="1"/>
  <c r="E721" i="1"/>
  <c r="G721" i="1"/>
  <c r="E720" i="1"/>
  <c r="G720" i="1"/>
  <c r="E719" i="1"/>
  <c r="G719" i="1"/>
  <c r="E718" i="1"/>
  <c r="G718" i="1"/>
  <c r="E716" i="1"/>
  <c r="G716" i="1"/>
  <c r="E715" i="1"/>
  <c r="G715" i="1"/>
  <c r="E714" i="1"/>
  <c r="G714" i="1"/>
  <c r="E713" i="1"/>
  <c r="G713" i="1"/>
  <c r="E712" i="1"/>
  <c r="G712" i="1"/>
  <c r="E711" i="1"/>
  <c r="G711" i="1"/>
  <c r="E710" i="1"/>
  <c r="G710" i="1"/>
  <c r="E709" i="1"/>
  <c r="E708" i="1"/>
  <c r="E707" i="1"/>
  <c r="E705" i="1"/>
  <c r="E704" i="1"/>
  <c r="E703" i="1"/>
  <c r="E702" i="1"/>
  <c r="E701" i="1"/>
  <c r="E700" i="1"/>
  <c r="E699" i="1"/>
  <c r="E698" i="1"/>
  <c r="E697" i="1"/>
  <c r="E696" i="1"/>
  <c r="E694" i="1"/>
  <c r="E693" i="1"/>
  <c r="E692" i="1"/>
  <c r="E691" i="1"/>
  <c r="E690" i="1"/>
  <c r="E689" i="1"/>
  <c r="E688" i="1"/>
  <c r="E687" i="1"/>
  <c r="E686" i="1"/>
  <c r="E685" i="1"/>
  <c r="E680" i="1"/>
  <c r="E683" i="1"/>
  <c r="E682" i="1"/>
  <c r="E681" i="1"/>
  <c r="E679" i="1"/>
  <c r="E678" i="1"/>
  <c r="E677" i="1"/>
  <c r="E676" i="1"/>
  <c r="E675" i="1"/>
  <c r="E674" i="1"/>
  <c r="E672" i="1"/>
  <c r="E671" i="1"/>
  <c r="G671" i="1"/>
  <c r="E670" i="1"/>
  <c r="G670" i="1"/>
  <c r="E669" i="1"/>
  <c r="G669" i="1"/>
  <c r="E668" i="1"/>
  <c r="G668" i="1"/>
  <c r="E667" i="1"/>
  <c r="G667" i="1"/>
  <c r="E666" i="1"/>
  <c r="G666" i="1"/>
  <c r="E665" i="1"/>
  <c r="G665" i="1"/>
  <c r="E664" i="1"/>
  <c r="G664" i="1"/>
  <c r="E663" i="1"/>
  <c r="G663" i="1"/>
  <c r="E657" i="1"/>
  <c r="G657" i="1"/>
  <c r="E656" i="1"/>
  <c r="G656" i="1"/>
  <c r="E655" i="1"/>
  <c r="G655" i="1"/>
  <c r="E654" i="1"/>
  <c r="G654" i="1"/>
  <c r="E653" i="1"/>
  <c r="G653" i="1"/>
  <c r="E652" i="1"/>
  <c r="G652" i="1"/>
  <c r="E651" i="1"/>
  <c r="G651" i="1"/>
  <c r="E650" i="1"/>
  <c r="G650" i="1"/>
  <c r="E649" i="1"/>
  <c r="G649" i="1"/>
  <c r="E648" i="1"/>
  <c r="G648" i="1"/>
  <c r="E647" i="1"/>
  <c r="G647" i="1"/>
  <c r="E645" i="1"/>
  <c r="G645" i="1"/>
  <c r="E644" i="1"/>
  <c r="G644" i="1"/>
  <c r="E643" i="1"/>
  <c r="G643" i="1"/>
  <c r="E642" i="1"/>
  <c r="G642" i="1"/>
  <c r="E641" i="1"/>
  <c r="G641" i="1"/>
  <c r="E640" i="1"/>
  <c r="G640" i="1"/>
  <c r="E639" i="1"/>
  <c r="G639" i="1"/>
  <c r="E638" i="1"/>
  <c r="G638" i="1"/>
  <c r="E637" i="1"/>
  <c r="G637" i="1"/>
  <c r="E636" i="1"/>
  <c r="G636" i="1"/>
  <c r="A634" i="1"/>
  <c r="N634" i="1"/>
  <c r="A633" i="1"/>
  <c r="N633" i="1"/>
  <c r="E631" i="1"/>
  <c r="G631" i="1"/>
  <c r="E630" i="1"/>
  <c r="G630" i="1"/>
  <c r="E629" i="1"/>
  <c r="G629" i="1"/>
  <c r="E628" i="1"/>
  <c r="G628" i="1"/>
  <c r="E627" i="1"/>
  <c r="G627" i="1"/>
  <c r="E626" i="1"/>
  <c r="G626" i="1"/>
  <c r="E625" i="1"/>
  <c r="G625" i="1"/>
  <c r="E624" i="1"/>
  <c r="G624" i="1"/>
  <c r="E623" i="1"/>
  <c r="G623" i="1"/>
  <c r="E622" i="1"/>
  <c r="G622" i="1"/>
  <c r="E619" i="1"/>
  <c r="G619" i="1"/>
  <c r="E618" i="1"/>
  <c r="G618" i="1"/>
  <c r="E617" i="1"/>
  <c r="G617" i="1"/>
  <c r="E616" i="1"/>
  <c r="G616" i="1"/>
  <c r="E615" i="1"/>
  <c r="G615" i="1"/>
  <c r="E614" i="1"/>
  <c r="G614" i="1"/>
  <c r="E613" i="1"/>
  <c r="G613" i="1"/>
  <c r="E612" i="1"/>
  <c r="G612" i="1"/>
  <c r="E611" i="1"/>
  <c r="G611" i="1"/>
  <c r="E610" i="1"/>
  <c r="G610" i="1"/>
  <c r="E609" i="1"/>
  <c r="G609" i="1"/>
  <c r="E607" i="1"/>
  <c r="G607" i="1"/>
  <c r="E606" i="1"/>
  <c r="G606" i="1"/>
  <c r="E605" i="1"/>
  <c r="G605" i="1"/>
  <c r="E604" i="1"/>
  <c r="G604" i="1"/>
  <c r="E603" i="1"/>
  <c r="G603" i="1"/>
  <c r="E602" i="1"/>
  <c r="G602" i="1"/>
  <c r="E601" i="1"/>
  <c r="G601" i="1"/>
  <c r="E600" i="1"/>
  <c r="G600" i="1"/>
  <c r="E599" i="1"/>
  <c r="G599" i="1"/>
  <c r="E598" i="1"/>
  <c r="G598" i="1"/>
  <c r="E596" i="1"/>
  <c r="G596" i="1"/>
  <c r="E595" i="1"/>
  <c r="G595" i="1"/>
  <c r="E594" i="1"/>
  <c r="G594" i="1"/>
  <c r="E593" i="1"/>
  <c r="G593" i="1"/>
  <c r="E592" i="1"/>
  <c r="G592" i="1"/>
  <c r="E591" i="1"/>
  <c r="G591" i="1"/>
  <c r="E590" i="1"/>
  <c r="G590" i="1"/>
  <c r="E589" i="1"/>
  <c r="G589" i="1"/>
  <c r="E588" i="1"/>
  <c r="G588" i="1"/>
  <c r="E587" i="1"/>
  <c r="G587" i="1"/>
  <c r="E585" i="1"/>
  <c r="G585" i="1"/>
  <c r="E584" i="1"/>
  <c r="G584" i="1"/>
  <c r="E583" i="1"/>
  <c r="G583" i="1"/>
  <c r="E582" i="1"/>
  <c r="G582" i="1"/>
  <c r="E581" i="1"/>
  <c r="G581" i="1"/>
  <c r="E580" i="1"/>
  <c r="G580" i="1"/>
  <c r="E579" i="1"/>
  <c r="G579" i="1"/>
  <c r="E578" i="1"/>
  <c r="G578" i="1"/>
  <c r="E577" i="1"/>
  <c r="G577" i="1"/>
  <c r="E576" i="1"/>
  <c r="G576" i="1"/>
  <c r="E574" i="1"/>
  <c r="G574" i="1"/>
  <c r="E573" i="1"/>
  <c r="G573" i="1"/>
  <c r="E572" i="1"/>
  <c r="G572" i="1"/>
  <c r="E571" i="1"/>
  <c r="G571" i="1"/>
  <c r="E570" i="1"/>
  <c r="G570" i="1"/>
  <c r="E569" i="1"/>
  <c r="G569" i="1"/>
  <c r="E568" i="1"/>
  <c r="G568" i="1"/>
  <c r="E567" i="1"/>
  <c r="G567" i="1"/>
  <c r="E566" i="1"/>
  <c r="G566" i="1"/>
  <c r="E565" i="1"/>
  <c r="G565" i="1"/>
  <c r="E563" i="1"/>
  <c r="G563" i="1"/>
  <c r="E562" i="1"/>
  <c r="G562" i="1"/>
  <c r="E561" i="1"/>
  <c r="G561" i="1"/>
  <c r="E560" i="1"/>
  <c r="G560" i="1"/>
  <c r="E559" i="1"/>
  <c r="G559" i="1"/>
  <c r="E558" i="1"/>
  <c r="G558" i="1"/>
  <c r="E557" i="1"/>
  <c r="G557" i="1"/>
  <c r="E556" i="1"/>
  <c r="G556" i="1"/>
  <c r="E555" i="1"/>
  <c r="G555" i="1"/>
  <c r="E554" i="1"/>
  <c r="G554" i="1"/>
  <c r="E546" i="1"/>
  <c r="G546" i="1"/>
  <c r="E552" i="1"/>
  <c r="E551" i="1"/>
  <c r="E550" i="1"/>
  <c r="E549" i="1"/>
  <c r="E548" i="1"/>
  <c r="E547" i="1"/>
  <c r="E545" i="1"/>
  <c r="E544" i="1"/>
  <c r="E543" i="1"/>
  <c r="E535" i="1"/>
  <c r="E541" i="1"/>
  <c r="E540" i="1"/>
  <c r="E539" i="1"/>
  <c r="E538" i="1"/>
  <c r="E537" i="1"/>
  <c r="E536" i="1"/>
  <c r="E534" i="1"/>
  <c r="E533" i="1"/>
  <c r="E532" i="1"/>
  <c r="E526" i="1"/>
  <c r="E525" i="1"/>
  <c r="E524" i="1"/>
  <c r="E523" i="1"/>
  <c r="G523" i="1"/>
  <c r="E522" i="1"/>
  <c r="G522" i="1"/>
  <c r="E521" i="1"/>
  <c r="G521" i="1"/>
  <c r="E520" i="1"/>
  <c r="G520" i="1"/>
  <c r="E519" i="1"/>
  <c r="G519" i="1"/>
  <c r="E518" i="1"/>
  <c r="G518" i="1"/>
  <c r="E517" i="1"/>
  <c r="G517" i="1"/>
  <c r="E516" i="1"/>
  <c r="G516" i="1"/>
  <c r="E514" i="1"/>
  <c r="G514" i="1"/>
  <c r="E513" i="1"/>
  <c r="G513" i="1"/>
  <c r="E512" i="1"/>
  <c r="G512" i="1"/>
  <c r="E511" i="1"/>
  <c r="G511" i="1"/>
  <c r="E510" i="1"/>
  <c r="G510" i="1"/>
  <c r="E509" i="1"/>
  <c r="G509" i="1"/>
  <c r="E508" i="1"/>
  <c r="G508" i="1"/>
  <c r="E507" i="1"/>
  <c r="G507" i="1"/>
  <c r="E506" i="1"/>
  <c r="G506" i="1"/>
  <c r="E505" i="1"/>
  <c r="G505" i="1"/>
  <c r="A503" i="1"/>
  <c r="N503" i="1"/>
  <c r="A502" i="1"/>
  <c r="N502" i="1"/>
  <c r="E500" i="1"/>
  <c r="G500" i="1"/>
  <c r="E499" i="1"/>
  <c r="G499" i="1"/>
  <c r="E498" i="1"/>
  <c r="G498" i="1"/>
  <c r="E497" i="1"/>
  <c r="G497" i="1"/>
  <c r="E496" i="1"/>
  <c r="G496" i="1"/>
  <c r="E495" i="1"/>
  <c r="G495" i="1"/>
  <c r="E494" i="1"/>
  <c r="G494" i="1"/>
  <c r="E493" i="1"/>
  <c r="G493" i="1"/>
  <c r="E492" i="1"/>
  <c r="G492" i="1"/>
  <c r="E491" i="1"/>
  <c r="G491" i="1"/>
  <c r="E488" i="1"/>
  <c r="G488" i="1"/>
  <c r="E487" i="1"/>
  <c r="G487" i="1"/>
  <c r="E486" i="1"/>
  <c r="G486" i="1"/>
  <c r="E485" i="1"/>
  <c r="G485" i="1"/>
  <c r="E484" i="1"/>
  <c r="G484" i="1"/>
  <c r="E483" i="1"/>
  <c r="G483" i="1"/>
  <c r="E482" i="1"/>
  <c r="G482" i="1"/>
  <c r="E481" i="1"/>
  <c r="G481" i="1"/>
  <c r="E480" i="1"/>
  <c r="G480" i="1"/>
  <c r="E479" i="1"/>
  <c r="G479" i="1"/>
  <c r="E478" i="1"/>
  <c r="G478" i="1"/>
  <c r="E476" i="1"/>
  <c r="G476" i="1"/>
  <c r="E475" i="1"/>
  <c r="G475" i="1"/>
  <c r="E474" i="1"/>
  <c r="G474" i="1"/>
  <c r="E473" i="1"/>
  <c r="G473" i="1"/>
  <c r="E472" i="1"/>
  <c r="G472" i="1"/>
  <c r="E471" i="1"/>
  <c r="G471" i="1"/>
  <c r="E470" i="1"/>
  <c r="G470" i="1"/>
  <c r="E469" i="1"/>
  <c r="G469" i="1"/>
  <c r="E468" i="1"/>
  <c r="G468" i="1"/>
  <c r="E467" i="1"/>
  <c r="G467" i="1"/>
  <c r="E465" i="1"/>
  <c r="G465" i="1"/>
  <c r="E464" i="1"/>
  <c r="G464" i="1"/>
  <c r="E463" i="1"/>
  <c r="G463" i="1"/>
  <c r="E462" i="1"/>
  <c r="G462" i="1"/>
  <c r="E461" i="1"/>
  <c r="G461" i="1"/>
  <c r="E460" i="1"/>
  <c r="G460" i="1"/>
  <c r="E459" i="1"/>
  <c r="G459" i="1"/>
  <c r="E458" i="1"/>
  <c r="G458" i="1"/>
  <c r="E457" i="1"/>
  <c r="G457" i="1"/>
  <c r="E456" i="1"/>
  <c r="G456" i="1"/>
  <c r="E454" i="1"/>
  <c r="G454" i="1"/>
  <c r="E453" i="1"/>
  <c r="G453" i="1"/>
  <c r="E452" i="1"/>
  <c r="G452" i="1"/>
  <c r="E451" i="1"/>
  <c r="G451" i="1"/>
  <c r="E450" i="1"/>
  <c r="G450" i="1"/>
  <c r="E449" i="1"/>
  <c r="G449" i="1"/>
  <c r="E448" i="1"/>
  <c r="G448" i="1"/>
  <c r="E447" i="1"/>
  <c r="G447" i="1"/>
  <c r="E446" i="1"/>
  <c r="G446" i="1"/>
  <c r="E445" i="1"/>
  <c r="G445" i="1"/>
  <c r="E443" i="1"/>
  <c r="G443" i="1"/>
  <c r="E442" i="1"/>
  <c r="G442" i="1"/>
  <c r="E441" i="1"/>
  <c r="G441" i="1"/>
  <c r="E440" i="1"/>
  <c r="G440" i="1"/>
  <c r="E439" i="1"/>
  <c r="G439" i="1"/>
  <c r="E438" i="1"/>
  <c r="G438" i="1"/>
  <c r="E437" i="1"/>
  <c r="E436" i="1"/>
  <c r="E435" i="1"/>
  <c r="E434" i="1"/>
  <c r="E432" i="1"/>
  <c r="E431" i="1"/>
  <c r="E430" i="1"/>
  <c r="E429" i="1"/>
  <c r="E428" i="1"/>
  <c r="E427" i="1"/>
  <c r="E426" i="1"/>
  <c r="E425" i="1"/>
  <c r="E424" i="1"/>
  <c r="E423" i="1"/>
  <c r="E416" i="1"/>
  <c r="E421" i="1"/>
  <c r="E420" i="1"/>
  <c r="E419" i="1"/>
  <c r="E418" i="1"/>
  <c r="E417" i="1"/>
  <c r="E415" i="1"/>
  <c r="E414" i="1"/>
  <c r="E413" i="1"/>
  <c r="E412" i="1"/>
  <c r="E410" i="1"/>
  <c r="E409" i="1"/>
  <c r="E408" i="1"/>
  <c r="E407" i="1"/>
  <c r="G407" i="1"/>
  <c r="E406" i="1"/>
  <c r="G406" i="1"/>
  <c r="E405" i="1"/>
  <c r="G405" i="1"/>
  <c r="E404" i="1"/>
  <c r="G404" i="1"/>
  <c r="E403" i="1"/>
  <c r="G403" i="1"/>
  <c r="E402" i="1"/>
  <c r="G402" i="1"/>
  <c r="E401" i="1"/>
  <c r="G401" i="1"/>
  <c r="E395" i="1"/>
  <c r="G395" i="1"/>
  <c r="E394" i="1"/>
  <c r="G394" i="1"/>
  <c r="E393" i="1"/>
  <c r="G393" i="1"/>
  <c r="E392" i="1"/>
  <c r="G392" i="1"/>
  <c r="E391" i="1"/>
  <c r="G391" i="1"/>
  <c r="E390" i="1"/>
  <c r="G390" i="1"/>
  <c r="E389" i="1"/>
  <c r="G389" i="1"/>
  <c r="E388" i="1"/>
  <c r="G388" i="1"/>
  <c r="E387" i="1"/>
  <c r="G387" i="1"/>
  <c r="E386" i="1"/>
  <c r="G386" i="1"/>
  <c r="E385" i="1"/>
  <c r="G385" i="1"/>
  <c r="E383" i="1"/>
  <c r="G383" i="1"/>
  <c r="E382" i="1"/>
  <c r="G382" i="1"/>
  <c r="E381" i="1"/>
  <c r="G381" i="1"/>
  <c r="E380" i="1"/>
  <c r="G380" i="1"/>
  <c r="E379" i="1"/>
  <c r="G379" i="1"/>
  <c r="E378" i="1"/>
  <c r="G378" i="1"/>
  <c r="E377" i="1"/>
  <c r="G377" i="1"/>
  <c r="E376" i="1"/>
  <c r="G376" i="1"/>
  <c r="E375" i="1"/>
  <c r="G375" i="1"/>
  <c r="E374" i="1"/>
  <c r="G374" i="1"/>
  <c r="A372" i="1"/>
  <c r="A371" i="1"/>
  <c r="E369" i="1"/>
  <c r="G369" i="1"/>
  <c r="E368" i="1"/>
  <c r="G368" i="1"/>
  <c r="E367" i="1"/>
  <c r="G367" i="1"/>
  <c r="E366" i="1"/>
  <c r="G366" i="1"/>
  <c r="E365" i="1"/>
  <c r="G365" i="1"/>
  <c r="E364" i="1"/>
  <c r="G364" i="1"/>
  <c r="E363" i="1"/>
  <c r="G363" i="1"/>
  <c r="E362" i="1"/>
  <c r="G362" i="1"/>
  <c r="E361" i="1"/>
  <c r="G361" i="1"/>
  <c r="E360" i="1"/>
  <c r="G360" i="1"/>
  <c r="E357" i="1"/>
  <c r="G357" i="1"/>
  <c r="E356" i="1"/>
  <c r="G356" i="1"/>
  <c r="E355" i="1"/>
  <c r="G355" i="1"/>
  <c r="E354" i="1"/>
  <c r="G354" i="1"/>
  <c r="E353" i="1"/>
  <c r="G353" i="1"/>
  <c r="E352" i="1"/>
  <c r="G352" i="1"/>
  <c r="E351" i="1"/>
  <c r="G351" i="1"/>
  <c r="E350" i="1"/>
  <c r="G350" i="1"/>
  <c r="E349" i="1"/>
  <c r="G349" i="1"/>
  <c r="E348" i="1"/>
  <c r="G348" i="1"/>
  <c r="E347" i="1"/>
  <c r="G347" i="1"/>
  <c r="E345" i="1"/>
  <c r="G345" i="1"/>
  <c r="E344" i="1"/>
  <c r="G344" i="1"/>
  <c r="E343" i="1"/>
  <c r="G343" i="1"/>
  <c r="E342" i="1"/>
  <c r="G342" i="1"/>
  <c r="E341" i="1"/>
  <c r="G341" i="1"/>
  <c r="E340" i="1"/>
  <c r="G340" i="1"/>
  <c r="E339" i="1"/>
  <c r="G339" i="1"/>
  <c r="E338" i="1"/>
  <c r="G338" i="1"/>
  <c r="E337" i="1"/>
  <c r="G337" i="1"/>
  <c r="E336" i="1"/>
  <c r="G336" i="1"/>
  <c r="E334" i="1"/>
  <c r="G334" i="1"/>
  <c r="E333" i="1"/>
  <c r="G333" i="1"/>
  <c r="E332" i="1"/>
  <c r="G332" i="1"/>
  <c r="E331" i="1"/>
  <c r="G331" i="1"/>
  <c r="E330" i="1"/>
  <c r="G330" i="1"/>
  <c r="E329" i="1"/>
  <c r="G329" i="1"/>
  <c r="E328" i="1"/>
  <c r="G328" i="1"/>
  <c r="E327" i="1"/>
  <c r="G327" i="1"/>
  <c r="E326" i="1"/>
  <c r="G326" i="1"/>
  <c r="E325" i="1"/>
  <c r="G325" i="1"/>
  <c r="E323" i="1"/>
  <c r="G323" i="1"/>
  <c r="E322" i="1"/>
  <c r="G322" i="1"/>
  <c r="E321" i="1"/>
  <c r="G321" i="1"/>
  <c r="E320" i="1"/>
  <c r="G320" i="1"/>
  <c r="E319" i="1"/>
  <c r="G319" i="1"/>
  <c r="E318" i="1"/>
  <c r="G318" i="1"/>
  <c r="E317" i="1"/>
  <c r="G317" i="1"/>
  <c r="E316" i="1"/>
  <c r="G316" i="1"/>
  <c r="E315" i="1"/>
  <c r="G315" i="1"/>
  <c r="E314" i="1"/>
  <c r="G314" i="1"/>
  <c r="E312" i="1"/>
  <c r="G312" i="1"/>
  <c r="E311" i="1"/>
  <c r="G311" i="1"/>
  <c r="E310" i="1"/>
  <c r="G310" i="1"/>
  <c r="E309" i="1"/>
  <c r="G309" i="1"/>
  <c r="E308" i="1"/>
  <c r="G308" i="1"/>
  <c r="E307" i="1"/>
  <c r="G307" i="1"/>
  <c r="E306" i="1"/>
  <c r="G306" i="1"/>
  <c r="E305" i="1"/>
  <c r="G305" i="1"/>
  <c r="E304" i="1"/>
  <c r="G304" i="1"/>
  <c r="E303" i="1"/>
  <c r="G303" i="1"/>
  <c r="E301" i="1"/>
  <c r="G301" i="1"/>
  <c r="E300" i="1"/>
  <c r="G300" i="1"/>
  <c r="E299" i="1"/>
  <c r="G299" i="1"/>
  <c r="E298" i="1"/>
  <c r="G298" i="1"/>
  <c r="E297" i="1"/>
  <c r="G297" i="1"/>
  <c r="E296" i="1"/>
  <c r="G296" i="1"/>
  <c r="E295" i="1"/>
  <c r="G295" i="1"/>
  <c r="E294" i="1"/>
  <c r="G294" i="1"/>
  <c r="E293" i="1"/>
  <c r="G293" i="1"/>
  <c r="E292" i="1"/>
  <c r="G292" i="1"/>
  <c r="E290" i="1"/>
  <c r="G290" i="1"/>
  <c r="E289" i="1"/>
  <c r="G289" i="1"/>
  <c r="E288" i="1"/>
  <c r="G288" i="1"/>
  <c r="E287" i="1"/>
  <c r="G287" i="1"/>
  <c r="E286" i="1"/>
  <c r="G286" i="1"/>
  <c r="E285" i="1"/>
  <c r="G285" i="1"/>
  <c r="E284" i="1"/>
  <c r="G284" i="1"/>
  <c r="E283" i="1"/>
  <c r="G283" i="1"/>
  <c r="E282" i="1"/>
  <c r="G282" i="1"/>
  <c r="E281" i="1"/>
  <c r="G281" i="1"/>
  <c r="E279" i="1"/>
  <c r="G279" i="1"/>
  <c r="E278" i="1"/>
  <c r="G278" i="1"/>
  <c r="E277" i="1"/>
  <c r="G277" i="1"/>
  <c r="E276" i="1"/>
  <c r="G276" i="1"/>
  <c r="E275" i="1"/>
  <c r="G275" i="1"/>
  <c r="E274" i="1"/>
  <c r="G274" i="1"/>
  <c r="E273" i="1"/>
  <c r="G273" i="1"/>
  <c r="E272" i="1"/>
  <c r="G272" i="1"/>
  <c r="E271" i="1"/>
  <c r="G271" i="1"/>
  <c r="E270" i="1"/>
  <c r="G270" i="1"/>
  <c r="E264" i="1"/>
  <c r="F264" i="1"/>
  <c r="E263" i="1"/>
  <c r="F263" i="1"/>
  <c r="E262" i="1"/>
  <c r="F262" i="1"/>
  <c r="E261" i="1"/>
  <c r="F261" i="1"/>
  <c r="E260" i="1"/>
  <c r="F260" i="1"/>
  <c r="E259" i="1"/>
  <c r="F259" i="1"/>
  <c r="E258" i="1"/>
  <c r="F258" i="1"/>
  <c r="E257" i="1"/>
  <c r="F257" i="1"/>
  <c r="E256" i="1"/>
  <c r="F256" i="1"/>
  <c r="E255" i="1"/>
  <c r="F255" i="1"/>
  <c r="E254" i="1"/>
  <c r="F254" i="1"/>
  <c r="E252" i="1"/>
  <c r="G252" i="1"/>
  <c r="E251" i="1"/>
  <c r="G251" i="1"/>
  <c r="E250" i="1"/>
  <c r="G250" i="1"/>
  <c r="E249" i="1"/>
  <c r="G249" i="1"/>
  <c r="E248" i="1"/>
  <c r="G248" i="1"/>
  <c r="E247" i="1"/>
  <c r="G247" i="1"/>
  <c r="E246" i="1"/>
  <c r="G246" i="1"/>
  <c r="E245" i="1"/>
  <c r="G245" i="1"/>
  <c r="E244" i="1"/>
  <c r="G244" i="1"/>
  <c r="E243" i="1"/>
  <c r="G243" i="1"/>
  <c r="A241" i="1"/>
  <c r="D241" i="1"/>
  <c r="E241" i="1"/>
  <c r="G241" i="1"/>
  <c r="A240" i="1"/>
  <c r="D240" i="1"/>
  <c r="E240" i="1"/>
  <c r="F240" i="1"/>
  <c r="E238" i="1"/>
  <c r="G238" i="1"/>
  <c r="E237" i="1"/>
  <c r="G237" i="1"/>
  <c r="E236" i="1"/>
  <c r="G236" i="1"/>
  <c r="E235" i="1"/>
  <c r="G235" i="1"/>
  <c r="E234" i="1"/>
  <c r="G234" i="1"/>
  <c r="E233" i="1"/>
  <c r="G233" i="1"/>
  <c r="E232" i="1"/>
  <c r="G232" i="1"/>
  <c r="E231" i="1"/>
  <c r="G231" i="1"/>
  <c r="E230" i="1"/>
  <c r="G230" i="1"/>
  <c r="E229" i="1"/>
  <c r="G229" i="1"/>
  <c r="E226" i="1"/>
  <c r="G226" i="1"/>
  <c r="E225" i="1"/>
  <c r="G225" i="1"/>
  <c r="E224" i="1"/>
  <c r="G224" i="1"/>
  <c r="E223" i="1"/>
  <c r="G223" i="1"/>
  <c r="E222" i="1"/>
  <c r="G222" i="1"/>
  <c r="E221" i="1"/>
  <c r="G221" i="1"/>
  <c r="E220" i="1"/>
  <c r="G220" i="1"/>
  <c r="E219" i="1"/>
  <c r="G219" i="1"/>
  <c r="E218" i="1"/>
  <c r="G218" i="1"/>
  <c r="E217" i="1"/>
  <c r="G217" i="1"/>
  <c r="E216" i="1"/>
  <c r="G216" i="1"/>
  <c r="E214" i="1"/>
  <c r="G214" i="1"/>
  <c r="E213" i="1"/>
  <c r="G213" i="1"/>
  <c r="E212" i="1"/>
  <c r="G212" i="1"/>
  <c r="E211" i="1"/>
  <c r="G211" i="1"/>
  <c r="E210" i="1"/>
  <c r="G210" i="1"/>
  <c r="E209" i="1"/>
  <c r="G209" i="1"/>
  <c r="E208" i="1"/>
  <c r="G208" i="1"/>
  <c r="E207" i="1"/>
  <c r="G207" i="1"/>
  <c r="E206" i="1"/>
  <c r="G206" i="1"/>
  <c r="E205" i="1"/>
  <c r="G205" i="1"/>
  <c r="E203" i="1"/>
  <c r="G203" i="1"/>
  <c r="E202" i="1"/>
  <c r="G202" i="1"/>
  <c r="E201" i="1"/>
  <c r="G201" i="1"/>
  <c r="E200" i="1"/>
  <c r="G200" i="1"/>
  <c r="E199" i="1"/>
  <c r="G199" i="1"/>
  <c r="E198" i="1"/>
  <c r="G198" i="1"/>
  <c r="E197" i="1"/>
  <c r="G197" i="1"/>
  <c r="E196" i="1"/>
  <c r="G196" i="1"/>
  <c r="E195" i="1"/>
  <c r="G195" i="1"/>
  <c r="E194" i="1"/>
  <c r="G194" i="1"/>
  <c r="E192" i="1"/>
  <c r="F192" i="1"/>
  <c r="E191" i="1"/>
  <c r="F191" i="1"/>
  <c r="E190" i="1"/>
  <c r="F190" i="1"/>
  <c r="E189" i="1"/>
  <c r="F189" i="1"/>
  <c r="E188" i="1"/>
  <c r="F188" i="1"/>
  <c r="E187" i="1"/>
  <c r="F187" i="1"/>
  <c r="E186" i="1"/>
  <c r="F186" i="1"/>
  <c r="E185" i="1"/>
  <c r="F185" i="1"/>
  <c r="E184" i="1"/>
  <c r="F184" i="1"/>
  <c r="E183" i="1"/>
  <c r="F183" i="1"/>
  <c r="E181" i="1"/>
  <c r="F181" i="1"/>
  <c r="E180" i="1"/>
  <c r="F180" i="1"/>
  <c r="E179" i="1"/>
  <c r="F179" i="1"/>
  <c r="E178" i="1"/>
  <c r="F178" i="1"/>
  <c r="E177" i="1"/>
  <c r="F177" i="1"/>
  <c r="E176" i="1"/>
  <c r="F176" i="1"/>
  <c r="E175" i="1"/>
  <c r="F175" i="1"/>
  <c r="E174" i="1"/>
  <c r="F174" i="1"/>
  <c r="E173" i="1"/>
  <c r="F173" i="1"/>
  <c r="E172" i="1"/>
  <c r="F172" i="1"/>
  <c r="E170" i="1"/>
  <c r="G170" i="1"/>
  <c r="E169" i="1"/>
  <c r="G169" i="1"/>
  <c r="E168" i="1"/>
  <c r="G168" i="1"/>
  <c r="E167" i="1"/>
  <c r="G167" i="1"/>
  <c r="E166" i="1"/>
  <c r="G166" i="1"/>
  <c r="E165" i="1"/>
  <c r="G165" i="1"/>
  <c r="E164" i="1"/>
  <c r="G164" i="1"/>
  <c r="E163" i="1"/>
  <c r="G163" i="1"/>
  <c r="E162" i="1"/>
  <c r="G162" i="1"/>
  <c r="E161" i="1"/>
  <c r="G161" i="1"/>
  <c r="E159" i="1"/>
  <c r="G159" i="1"/>
  <c r="E158" i="1"/>
  <c r="G158" i="1"/>
  <c r="E157" i="1"/>
  <c r="G157" i="1"/>
  <c r="E156" i="1"/>
  <c r="G156" i="1"/>
  <c r="E155" i="1"/>
  <c r="G155" i="1"/>
  <c r="E154" i="1"/>
  <c r="G154" i="1"/>
  <c r="E153" i="1"/>
  <c r="G153" i="1"/>
  <c r="E152" i="1"/>
  <c r="G152" i="1"/>
  <c r="E151" i="1"/>
  <c r="G151" i="1"/>
  <c r="E150" i="1"/>
  <c r="G150" i="1"/>
  <c r="E148" i="1"/>
  <c r="G148" i="1"/>
  <c r="E147" i="1"/>
  <c r="G147" i="1"/>
  <c r="E146" i="1"/>
  <c r="G146" i="1"/>
  <c r="E145" i="1"/>
  <c r="G145" i="1"/>
  <c r="E144" i="1"/>
  <c r="G144" i="1"/>
  <c r="E143" i="1"/>
  <c r="G143" i="1"/>
  <c r="E142" i="1"/>
  <c r="G142" i="1"/>
  <c r="E141" i="1"/>
  <c r="G141" i="1"/>
  <c r="E140" i="1"/>
  <c r="G140" i="1"/>
  <c r="E139" i="1"/>
  <c r="G139" i="1"/>
  <c r="K32" i="7"/>
  <c r="K31" i="7"/>
  <c r="K29" i="7"/>
  <c r="K28" i="7"/>
  <c r="K26" i="7"/>
  <c r="K25" i="7"/>
  <c r="K23" i="7"/>
  <c r="K22" i="7"/>
  <c r="K20" i="7"/>
  <c r="K19" i="7"/>
  <c r="K17" i="7"/>
  <c r="K16" i="7"/>
  <c r="K14" i="7"/>
  <c r="K13" i="7"/>
  <c r="K11" i="7"/>
  <c r="K10" i="7"/>
  <c r="K5" i="7"/>
  <c r="A30" i="7"/>
  <c r="A27" i="7"/>
  <c r="A24" i="7"/>
  <c r="A21" i="7"/>
  <c r="A18" i="7"/>
  <c r="A15" i="7"/>
  <c r="A12" i="7"/>
  <c r="A9" i="7"/>
  <c r="A6" i="7"/>
  <c r="A3" i="7"/>
  <c r="I32" i="7"/>
  <c r="H32" i="7"/>
  <c r="E32" i="7"/>
  <c r="I31" i="7"/>
  <c r="H31" i="7"/>
  <c r="E31" i="7"/>
  <c r="I29" i="7"/>
  <c r="H29" i="7"/>
  <c r="G29" i="7"/>
  <c r="E29" i="7"/>
  <c r="I28" i="7"/>
  <c r="H28" i="7"/>
  <c r="E28" i="7"/>
  <c r="I26" i="7"/>
  <c r="H26" i="7"/>
  <c r="G26" i="7"/>
  <c r="E26" i="7"/>
  <c r="I25" i="7"/>
  <c r="H25" i="7"/>
  <c r="E25" i="7"/>
  <c r="I23" i="7"/>
  <c r="H23" i="7"/>
  <c r="G23" i="7"/>
  <c r="E23" i="7"/>
  <c r="I22" i="7"/>
  <c r="H22" i="7"/>
  <c r="E22" i="7"/>
  <c r="I20" i="7"/>
  <c r="H20" i="7"/>
  <c r="G20" i="7"/>
  <c r="E20" i="7"/>
  <c r="I19" i="7"/>
  <c r="H19" i="7"/>
  <c r="E19" i="7"/>
  <c r="I17" i="7"/>
  <c r="H17" i="7"/>
  <c r="G17" i="7"/>
  <c r="E17" i="7"/>
  <c r="I16" i="7"/>
  <c r="H16" i="7"/>
  <c r="E16" i="7"/>
  <c r="I14" i="7"/>
  <c r="H14" i="7"/>
  <c r="G14" i="7"/>
  <c r="E14" i="7"/>
  <c r="I13" i="7"/>
  <c r="H13" i="7"/>
  <c r="E13" i="7"/>
  <c r="I11" i="7"/>
  <c r="H11" i="7"/>
  <c r="G11" i="7"/>
  <c r="E11" i="7"/>
  <c r="E133" i="1"/>
  <c r="G133" i="1"/>
  <c r="E132" i="1"/>
  <c r="G132" i="1"/>
  <c r="E131" i="1"/>
  <c r="G131" i="1"/>
  <c r="E130" i="1"/>
  <c r="G130" i="1"/>
  <c r="E129" i="1"/>
  <c r="G129" i="1"/>
  <c r="E128" i="1"/>
  <c r="G128" i="1"/>
  <c r="E127" i="1"/>
  <c r="G127" i="1"/>
  <c r="E126" i="1"/>
  <c r="G126" i="1"/>
  <c r="E125" i="1"/>
  <c r="G125" i="1"/>
  <c r="E124" i="1"/>
  <c r="G124" i="1"/>
  <c r="E121" i="1"/>
  <c r="G121" i="1"/>
  <c r="E120" i="1"/>
  <c r="G120" i="1"/>
  <c r="E119" i="1"/>
  <c r="G119" i="1"/>
  <c r="E118" i="1"/>
  <c r="G118" i="1"/>
  <c r="E117" i="1"/>
  <c r="G117" i="1"/>
  <c r="E116" i="1"/>
  <c r="G116" i="1"/>
  <c r="E115" i="1"/>
  <c r="G115" i="1"/>
  <c r="E114" i="1"/>
  <c r="G114" i="1"/>
  <c r="E113" i="1"/>
  <c r="G113" i="1"/>
  <c r="E112" i="1"/>
  <c r="G112" i="1"/>
  <c r="E107" i="1"/>
  <c r="G107" i="1"/>
  <c r="E106" i="1"/>
  <c r="G106" i="1"/>
  <c r="E105" i="1"/>
  <c r="G105" i="1"/>
  <c r="E104" i="1"/>
  <c r="G104" i="1"/>
  <c r="E103" i="1"/>
  <c r="G103" i="1"/>
  <c r="E102" i="1"/>
  <c r="G102" i="1"/>
  <c r="E101" i="1"/>
  <c r="G101" i="1"/>
  <c r="E100" i="1"/>
  <c r="G100" i="1"/>
  <c r="E99" i="1"/>
  <c r="G99" i="1"/>
  <c r="E95" i="1"/>
  <c r="G95" i="1"/>
  <c r="E94" i="1"/>
  <c r="G94" i="1"/>
  <c r="E93" i="1"/>
  <c r="G93" i="1"/>
  <c r="E92" i="1"/>
  <c r="G92" i="1"/>
  <c r="E91" i="1"/>
  <c r="G91" i="1"/>
  <c r="E90" i="1"/>
  <c r="G90" i="1"/>
  <c r="E89" i="1"/>
  <c r="G89" i="1"/>
  <c r="E88" i="1"/>
  <c r="G88" i="1"/>
  <c r="E87" i="1"/>
  <c r="G87" i="1"/>
  <c r="E86" i="1"/>
  <c r="G86" i="1"/>
  <c r="E83" i="1"/>
  <c r="G83" i="1"/>
  <c r="E82" i="1"/>
  <c r="G82" i="1"/>
  <c r="E81" i="1"/>
  <c r="G81" i="1"/>
  <c r="E80" i="1"/>
  <c r="G80" i="1"/>
  <c r="E79" i="1"/>
  <c r="G79" i="1"/>
  <c r="E78" i="1"/>
  <c r="G78" i="1"/>
  <c r="E77" i="1"/>
  <c r="G77" i="1"/>
  <c r="E76" i="1"/>
  <c r="G76" i="1"/>
  <c r="E75" i="1"/>
  <c r="G75" i="1"/>
  <c r="E74" i="1"/>
  <c r="G74" i="1"/>
  <c r="E72" i="1"/>
  <c r="G72" i="1"/>
  <c r="E71" i="1"/>
  <c r="G71" i="1"/>
  <c r="E70" i="1"/>
  <c r="G70" i="1"/>
  <c r="E69" i="1"/>
  <c r="G69" i="1"/>
  <c r="E68" i="1"/>
  <c r="G68" i="1"/>
  <c r="E67" i="1"/>
  <c r="G67" i="1"/>
  <c r="E66" i="1"/>
  <c r="G66" i="1"/>
  <c r="E65" i="1"/>
  <c r="G65" i="1"/>
  <c r="E64" i="1"/>
  <c r="G64" i="1"/>
  <c r="E63" i="1"/>
  <c r="G63" i="1"/>
  <c r="E61" i="1"/>
  <c r="G61" i="1"/>
  <c r="E60" i="1"/>
  <c r="G60" i="1"/>
  <c r="E59" i="1"/>
  <c r="G59" i="1"/>
  <c r="E58" i="1"/>
  <c r="G58" i="1"/>
  <c r="E57" i="1"/>
  <c r="G57" i="1"/>
  <c r="E56" i="1"/>
  <c r="G56" i="1"/>
  <c r="E55" i="1"/>
  <c r="G55" i="1"/>
  <c r="E54" i="1"/>
  <c r="G54" i="1"/>
  <c r="E53" i="1"/>
  <c r="G53" i="1"/>
  <c r="E52" i="1"/>
  <c r="G52" i="1"/>
  <c r="E50" i="1"/>
  <c r="G50" i="1"/>
  <c r="E49" i="1"/>
  <c r="G49" i="1"/>
  <c r="E48" i="1"/>
  <c r="G48" i="1"/>
  <c r="E47" i="1"/>
  <c r="G47" i="1"/>
  <c r="E46" i="1"/>
  <c r="G46" i="1"/>
  <c r="E45" i="1"/>
  <c r="G45" i="1"/>
  <c r="E44" i="1"/>
  <c r="G44" i="1"/>
  <c r="E43" i="1"/>
  <c r="G43" i="1"/>
  <c r="E42" i="1"/>
  <c r="G42" i="1"/>
  <c r="E41" i="1"/>
  <c r="G41" i="1"/>
  <c r="E39" i="1"/>
  <c r="G39" i="1"/>
  <c r="E38" i="1"/>
  <c r="G38" i="1"/>
  <c r="E37" i="1"/>
  <c r="G37" i="1"/>
  <c r="E36" i="1"/>
  <c r="G36" i="1"/>
  <c r="E35" i="1"/>
  <c r="G35" i="1"/>
  <c r="E34" i="1"/>
  <c r="G34" i="1"/>
  <c r="E33" i="1"/>
  <c r="G33" i="1"/>
  <c r="E32" i="1"/>
  <c r="G32" i="1"/>
  <c r="E31" i="1"/>
  <c r="G31" i="1"/>
  <c r="E30" i="1"/>
  <c r="G30" i="1"/>
  <c r="E28" i="1"/>
  <c r="G28" i="1"/>
  <c r="E26" i="1"/>
  <c r="G26" i="1"/>
  <c r="E25" i="1"/>
  <c r="G25" i="1"/>
  <c r="E24" i="1"/>
  <c r="G24" i="1"/>
  <c r="E23" i="1"/>
  <c r="G23" i="1"/>
  <c r="E22" i="1"/>
  <c r="G22" i="1"/>
  <c r="N19" i="1"/>
  <c r="O19" i="1"/>
  <c r="D21" i="1"/>
  <c r="E21" i="1"/>
  <c r="E17" i="1"/>
  <c r="G17" i="1"/>
  <c r="E16" i="1"/>
  <c r="G16" i="1"/>
  <c r="E15" i="1"/>
  <c r="G15" i="1"/>
  <c r="E14" i="1"/>
  <c r="G14" i="1"/>
  <c r="E13" i="1"/>
  <c r="G13" i="1"/>
  <c r="E12" i="1"/>
  <c r="G12" i="1"/>
  <c r="E11" i="1"/>
  <c r="G11" i="1"/>
  <c r="E10" i="1"/>
  <c r="G10" i="1"/>
  <c r="F1163" i="1"/>
  <c r="J1163" i="1"/>
  <c r="F1291" i="1"/>
  <c r="J1291" i="1"/>
  <c r="F1292" i="1"/>
  <c r="J1292" i="1"/>
  <c r="F1293" i="1"/>
  <c r="J1293" i="1"/>
  <c r="F1294" i="1"/>
  <c r="J1294" i="1"/>
  <c r="F1295" i="1"/>
  <c r="J1295" i="1"/>
  <c r="F1296" i="1"/>
  <c r="J1296" i="1"/>
  <c r="F1297" i="1"/>
  <c r="J1297" i="1"/>
  <c r="F1298" i="1"/>
  <c r="J1298" i="1"/>
  <c r="F1299" i="1"/>
  <c r="J1299" i="1"/>
  <c r="F1300" i="1"/>
  <c r="J1300" i="1"/>
  <c r="F1302" i="1"/>
  <c r="J1302" i="1"/>
  <c r="F1303" i="1"/>
  <c r="J1303" i="1"/>
  <c r="F1304" i="1"/>
  <c r="J1304" i="1"/>
  <c r="F1305" i="1"/>
  <c r="J1305" i="1"/>
  <c r="F1306" i="1"/>
  <c r="J1306" i="1"/>
  <c r="F1307" i="1"/>
  <c r="J1307" i="1"/>
  <c r="F1308" i="1"/>
  <c r="J1308" i="1"/>
  <c r="F1309" i="1"/>
  <c r="J1309" i="1"/>
  <c r="F1310" i="1"/>
  <c r="J1310" i="1"/>
  <c r="F1311" i="1"/>
  <c r="J1311" i="1"/>
  <c r="F1312" i="1"/>
  <c r="F898" i="1"/>
  <c r="J898" i="1"/>
  <c r="F927" i="1"/>
  <c r="J927" i="1"/>
  <c r="F1165" i="1"/>
  <c r="J1165" i="1"/>
  <c r="F1166" i="1"/>
  <c r="J1166" i="1"/>
  <c r="F1167" i="1"/>
  <c r="J1167" i="1"/>
  <c r="F1168" i="1"/>
  <c r="J1168" i="1"/>
  <c r="F1169" i="1"/>
  <c r="J1169" i="1"/>
  <c r="F1171" i="1"/>
  <c r="J1171" i="1"/>
  <c r="F1172" i="1"/>
  <c r="J1172" i="1"/>
  <c r="F1173" i="1"/>
  <c r="J1173" i="1"/>
  <c r="F1174" i="1"/>
  <c r="J1174" i="1"/>
  <c r="F1175" i="1"/>
  <c r="J1175" i="1"/>
  <c r="F1176" i="1"/>
  <c r="J1176" i="1"/>
  <c r="F1177" i="1"/>
  <c r="J1177" i="1"/>
  <c r="F1178" i="1"/>
  <c r="J1178" i="1"/>
  <c r="F1179" i="1"/>
  <c r="J1179" i="1"/>
  <c r="F1180" i="1"/>
  <c r="J1180" i="1"/>
  <c r="F1181" i="1"/>
  <c r="F1187" i="1"/>
  <c r="J1187" i="1"/>
  <c r="F1188" i="1"/>
  <c r="J1188" i="1"/>
  <c r="F1189" i="1"/>
  <c r="J1189" i="1"/>
  <c r="F1190" i="1"/>
  <c r="J1190" i="1"/>
  <c r="F1191" i="1"/>
  <c r="J1191" i="1"/>
  <c r="F1192" i="1"/>
  <c r="J1192" i="1"/>
  <c r="F1193" i="1"/>
  <c r="J1193" i="1"/>
  <c r="F1194" i="1"/>
  <c r="J1194" i="1"/>
  <c r="Q1312" i="1"/>
  <c r="Q1302" i="1"/>
  <c r="Q1303" i="1"/>
  <c r="Q1304" i="1"/>
  <c r="Q1305" i="1"/>
  <c r="Q1306" i="1"/>
  <c r="Q1307" i="1"/>
  <c r="Q1308" i="1"/>
  <c r="Q1309" i="1"/>
  <c r="Q1310" i="1"/>
  <c r="Q1311" i="1"/>
  <c r="R1302" i="1"/>
  <c r="R1303" i="1"/>
  <c r="R1304" i="1"/>
  <c r="R1305" i="1"/>
  <c r="R1306" i="1"/>
  <c r="R1307" i="1"/>
  <c r="R1308" i="1"/>
  <c r="R1309" i="1"/>
  <c r="R1310" i="1"/>
  <c r="R1311" i="1"/>
  <c r="Q1291" i="1"/>
  <c r="Q1292" i="1"/>
  <c r="Q1293" i="1"/>
  <c r="Q1294" i="1"/>
  <c r="Q1295" i="1"/>
  <c r="Q1296" i="1"/>
  <c r="Q1297" i="1"/>
  <c r="Q1298" i="1"/>
  <c r="Q1299" i="1"/>
  <c r="Q1300" i="1"/>
  <c r="R1291" i="1"/>
  <c r="R1292" i="1"/>
  <c r="R1293" i="1"/>
  <c r="R1294" i="1"/>
  <c r="R1295" i="1"/>
  <c r="R1296" i="1"/>
  <c r="R1297" i="1"/>
  <c r="R1298" i="1"/>
  <c r="R1299" i="1"/>
  <c r="R1300" i="1"/>
  <c r="F929" i="1"/>
  <c r="J929" i="1"/>
  <c r="F930" i="1"/>
  <c r="J930" i="1"/>
  <c r="F931" i="1"/>
  <c r="J931" i="1"/>
  <c r="F932" i="1"/>
  <c r="J932" i="1"/>
  <c r="F1036" i="1"/>
  <c r="J1036" i="1"/>
  <c r="F1037" i="1"/>
  <c r="J1037" i="1"/>
  <c r="F1038" i="1"/>
  <c r="J1038" i="1"/>
  <c r="F1040" i="1"/>
  <c r="J1040" i="1"/>
  <c r="F1041" i="1"/>
  <c r="J1041" i="1"/>
  <c r="F1042" i="1"/>
  <c r="J1042" i="1"/>
  <c r="F1043" i="1"/>
  <c r="J1043" i="1"/>
  <c r="F1044" i="1"/>
  <c r="J1044" i="1"/>
  <c r="F1045" i="1"/>
  <c r="J1045" i="1"/>
  <c r="F1046" i="1"/>
  <c r="J1046" i="1"/>
  <c r="F1047" i="1"/>
  <c r="J1047" i="1"/>
  <c r="F1048" i="1"/>
  <c r="J1048" i="1"/>
  <c r="F1049" i="1"/>
  <c r="J1049" i="1"/>
  <c r="F1050" i="1"/>
  <c r="F1056" i="1"/>
  <c r="J1056" i="1"/>
  <c r="F1057" i="1"/>
  <c r="J1057" i="1"/>
  <c r="F1058" i="1"/>
  <c r="J1058" i="1"/>
  <c r="F1059" i="1"/>
  <c r="J1059" i="1"/>
  <c r="F1060" i="1"/>
  <c r="J1060" i="1"/>
  <c r="F1061" i="1"/>
  <c r="J1061" i="1"/>
  <c r="F1062" i="1"/>
  <c r="J1062" i="1"/>
  <c r="F1160" i="1"/>
  <c r="J1160" i="1"/>
  <c r="F1161" i="1"/>
  <c r="J1161" i="1"/>
  <c r="F1162" i="1"/>
  <c r="J1162" i="1"/>
  <c r="F1164" i="1"/>
  <c r="J1164" i="1"/>
  <c r="G1196" i="1"/>
  <c r="F1196" i="1"/>
  <c r="J1196" i="1"/>
  <c r="G1199" i="1"/>
  <c r="F1199" i="1"/>
  <c r="J1199" i="1"/>
  <c r="G1201" i="1"/>
  <c r="F1201" i="1"/>
  <c r="J1201" i="1"/>
  <c r="G1203" i="1"/>
  <c r="F1203" i="1"/>
  <c r="J1203" i="1"/>
  <c r="G1205" i="1"/>
  <c r="F1205" i="1"/>
  <c r="J1205" i="1"/>
  <c r="G1207" i="1"/>
  <c r="F1207" i="1"/>
  <c r="J1207" i="1"/>
  <c r="G1210" i="1"/>
  <c r="F1210" i="1"/>
  <c r="J1210" i="1"/>
  <c r="G1212" i="1"/>
  <c r="F1212" i="1"/>
  <c r="J1212" i="1"/>
  <c r="G1214" i="1"/>
  <c r="F1214" i="1"/>
  <c r="J1214" i="1"/>
  <c r="G1216" i="1"/>
  <c r="F1216" i="1"/>
  <c r="J1216" i="1"/>
  <c r="G1218" i="1"/>
  <c r="F1218" i="1"/>
  <c r="J1218" i="1"/>
  <c r="G1221" i="1"/>
  <c r="F1221" i="1"/>
  <c r="J1221" i="1"/>
  <c r="G1223" i="1"/>
  <c r="F1223" i="1"/>
  <c r="J1223" i="1"/>
  <c r="G1225" i="1"/>
  <c r="F1225" i="1"/>
  <c r="J1225" i="1"/>
  <c r="G1227" i="1"/>
  <c r="F1227" i="1"/>
  <c r="J1227" i="1"/>
  <c r="G1229" i="1"/>
  <c r="F1229" i="1"/>
  <c r="J1229" i="1"/>
  <c r="G1232" i="1"/>
  <c r="F1232" i="1"/>
  <c r="J1232" i="1"/>
  <c r="G1234" i="1"/>
  <c r="F1234" i="1"/>
  <c r="J1234" i="1"/>
  <c r="G1236" i="1"/>
  <c r="F1236" i="1"/>
  <c r="J1236" i="1"/>
  <c r="G1238" i="1"/>
  <c r="F1238" i="1"/>
  <c r="J1238" i="1"/>
  <c r="G1240" i="1"/>
  <c r="F1240" i="1"/>
  <c r="J1240" i="1"/>
  <c r="G1243" i="1"/>
  <c r="F1243" i="1"/>
  <c r="J1243" i="1"/>
  <c r="G1245" i="1"/>
  <c r="F1245" i="1"/>
  <c r="J1245" i="1"/>
  <c r="G1247" i="1"/>
  <c r="F1247" i="1"/>
  <c r="J1247" i="1"/>
  <c r="G1249" i="1"/>
  <c r="F1249" i="1"/>
  <c r="J1249" i="1"/>
  <c r="G1251" i="1"/>
  <c r="F1251" i="1"/>
  <c r="J1251" i="1"/>
  <c r="R1251" i="1"/>
  <c r="G1254" i="1"/>
  <c r="F1254" i="1"/>
  <c r="J1254" i="1"/>
  <c r="R1254" i="1"/>
  <c r="G1256" i="1"/>
  <c r="F1256" i="1"/>
  <c r="J1256" i="1"/>
  <c r="G1258" i="1"/>
  <c r="F1258" i="1"/>
  <c r="J1258" i="1"/>
  <c r="G1260" i="1"/>
  <c r="F1260" i="1"/>
  <c r="J1260" i="1"/>
  <c r="G1262" i="1"/>
  <c r="F1262" i="1"/>
  <c r="J1262" i="1"/>
  <c r="R1262" i="1"/>
  <c r="G1265" i="1"/>
  <c r="F1265" i="1"/>
  <c r="J1265" i="1"/>
  <c r="G1267" i="1"/>
  <c r="F1267" i="1"/>
  <c r="J1267" i="1"/>
  <c r="G1195" i="1"/>
  <c r="F1195" i="1"/>
  <c r="J1195" i="1"/>
  <c r="G1198" i="1"/>
  <c r="F1198" i="1"/>
  <c r="J1198" i="1"/>
  <c r="G1200" i="1"/>
  <c r="F1200" i="1"/>
  <c r="J1200" i="1"/>
  <c r="G1202" i="1"/>
  <c r="F1202" i="1"/>
  <c r="J1202" i="1"/>
  <c r="G1204" i="1"/>
  <c r="F1204" i="1"/>
  <c r="J1204" i="1"/>
  <c r="G1206" i="1"/>
  <c r="F1206" i="1"/>
  <c r="J1206" i="1"/>
  <c r="G1209" i="1"/>
  <c r="F1209" i="1"/>
  <c r="J1209" i="1"/>
  <c r="R1209" i="1"/>
  <c r="G1211" i="1"/>
  <c r="F1211" i="1"/>
  <c r="J1211" i="1"/>
  <c r="R1211" i="1"/>
  <c r="G1213" i="1"/>
  <c r="F1213" i="1"/>
  <c r="J1213" i="1"/>
  <c r="R1213" i="1"/>
  <c r="G1215" i="1"/>
  <c r="F1215" i="1"/>
  <c r="J1215" i="1"/>
  <c r="R1215" i="1"/>
  <c r="G1217" i="1"/>
  <c r="F1217" i="1"/>
  <c r="J1217" i="1"/>
  <c r="R1217" i="1"/>
  <c r="G1220" i="1"/>
  <c r="F1220" i="1"/>
  <c r="J1220" i="1"/>
  <c r="R1220" i="1"/>
  <c r="G1222" i="1"/>
  <c r="F1222" i="1"/>
  <c r="J1222" i="1"/>
  <c r="R1222" i="1"/>
  <c r="G1224" i="1"/>
  <c r="F1224" i="1"/>
  <c r="J1224" i="1"/>
  <c r="R1224" i="1"/>
  <c r="G1226" i="1"/>
  <c r="F1226" i="1"/>
  <c r="J1226" i="1"/>
  <c r="R1226" i="1"/>
  <c r="G1228" i="1"/>
  <c r="F1228" i="1"/>
  <c r="J1228" i="1"/>
  <c r="R1228" i="1"/>
  <c r="G1231" i="1"/>
  <c r="F1231" i="1"/>
  <c r="J1231" i="1"/>
  <c r="R1231" i="1"/>
  <c r="G1233" i="1"/>
  <c r="F1233" i="1"/>
  <c r="J1233" i="1"/>
  <c r="R1233" i="1"/>
  <c r="G1235" i="1"/>
  <c r="F1235" i="1"/>
  <c r="J1235" i="1"/>
  <c r="R1235" i="1"/>
  <c r="G1237" i="1"/>
  <c r="F1237" i="1"/>
  <c r="J1237" i="1"/>
  <c r="R1237" i="1"/>
  <c r="G1239" i="1"/>
  <c r="F1239" i="1"/>
  <c r="J1239" i="1"/>
  <c r="R1239" i="1"/>
  <c r="G1242" i="1"/>
  <c r="F1242" i="1"/>
  <c r="J1242" i="1"/>
  <c r="R1242" i="1"/>
  <c r="G1244" i="1"/>
  <c r="F1244" i="1"/>
  <c r="J1244" i="1"/>
  <c r="R1244" i="1"/>
  <c r="G1246" i="1"/>
  <c r="F1246" i="1"/>
  <c r="J1246" i="1"/>
  <c r="R1246" i="1"/>
  <c r="G1248" i="1"/>
  <c r="F1248" i="1"/>
  <c r="J1248" i="1"/>
  <c r="R1248" i="1"/>
  <c r="G1250" i="1"/>
  <c r="F1250" i="1"/>
  <c r="J1250" i="1"/>
  <c r="R1250" i="1"/>
  <c r="G1253" i="1"/>
  <c r="F1253" i="1"/>
  <c r="J1253" i="1"/>
  <c r="G1255" i="1"/>
  <c r="F1255" i="1"/>
  <c r="J1255" i="1"/>
  <c r="G1257" i="1"/>
  <c r="F1257" i="1"/>
  <c r="J1257" i="1"/>
  <c r="G1259" i="1"/>
  <c r="F1259" i="1"/>
  <c r="J1259" i="1"/>
  <c r="G1261" i="1"/>
  <c r="F1261" i="1"/>
  <c r="J1261" i="1"/>
  <c r="R1261" i="1"/>
  <c r="G1264" i="1"/>
  <c r="F1264" i="1"/>
  <c r="J1264" i="1"/>
  <c r="R1264" i="1"/>
  <c r="G1266" i="1"/>
  <c r="F1266" i="1"/>
  <c r="J1266" i="1"/>
  <c r="G1268" i="1"/>
  <c r="F1268" i="1"/>
  <c r="J1268" i="1"/>
  <c r="F1269" i="1"/>
  <c r="J1269" i="1"/>
  <c r="F1270" i="1"/>
  <c r="J1270" i="1"/>
  <c r="F1271" i="1"/>
  <c r="J1271" i="1"/>
  <c r="F1272" i="1"/>
  <c r="J1272" i="1"/>
  <c r="F1273" i="1"/>
  <c r="J1273" i="1"/>
  <c r="F1274" i="1"/>
  <c r="F1277" i="1"/>
  <c r="J1277" i="1"/>
  <c r="F1278" i="1"/>
  <c r="J1278" i="1"/>
  <c r="R1278" i="1"/>
  <c r="F1279" i="1"/>
  <c r="J1279" i="1"/>
  <c r="F1280" i="1"/>
  <c r="J1280" i="1"/>
  <c r="F1281" i="1"/>
  <c r="J1281" i="1"/>
  <c r="F1282" i="1"/>
  <c r="J1282" i="1"/>
  <c r="R1282" i="1"/>
  <c r="F1283" i="1"/>
  <c r="J1283" i="1"/>
  <c r="F1284" i="1"/>
  <c r="J1284" i="1"/>
  <c r="F1285" i="1"/>
  <c r="J1285" i="1"/>
  <c r="F1286" i="1"/>
  <c r="J1286" i="1"/>
  <c r="R1286" i="1"/>
  <c r="D1288" i="1"/>
  <c r="D1289" i="1"/>
  <c r="E1289" i="1"/>
  <c r="E1288" i="1"/>
  <c r="G1288" i="1"/>
  <c r="Q1277" i="1"/>
  <c r="Q1278" i="1"/>
  <c r="Q1279" i="1"/>
  <c r="Q1280" i="1"/>
  <c r="Q1281" i="1"/>
  <c r="Q1282" i="1"/>
  <c r="Q1283" i="1"/>
  <c r="Q1284" i="1"/>
  <c r="Q1285" i="1"/>
  <c r="Q1286" i="1"/>
  <c r="R1277" i="1"/>
  <c r="R1279" i="1"/>
  <c r="R1285" i="1"/>
  <c r="Q1264" i="1"/>
  <c r="Q1265" i="1"/>
  <c r="Q1266" i="1"/>
  <c r="Q1267" i="1"/>
  <c r="Q1268" i="1"/>
  <c r="Q1269" i="1"/>
  <c r="Q1270" i="1"/>
  <c r="Q1271" i="1"/>
  <c r="Q1272" i="1"/>
  <c r="Q1273" i="1"/>
  <c r="R1269" i="1"/>
  <c r="Q1253" i="1"/>
  <c r="Q1254" i="1"/>
  <c r="Q1255" i="1"/>
  <c r="Q1256" i="1"/>
  <c r="Q1257" i="1"/>
  <c r="Q1258" i="1"/>
  <c r="Q1259" i="1"/>
  <c r="Q1260" i="1"/>
  <c r="Q1261" i="1"/>
  <c r="Q1262" i="1"/>
  <c r="R1256" i="1"/>
  <c r="Q1242" i="1"/>
  <c r="Q1243" i="1"/>
  <c r="Q1244" i="1"/>
  <c r="Q1245" i="1"/>
  <c r="Q1246" i="1"/>
  <c r="Q1247" i="1"/>
  <c r="Q1248" i="1"/>
  <c r="Q1249" i="1"/>
  <c r="Q1250" i="1"/>
  <c r="Q1251" i="1"/>
  <c r="R1243" i="1"/>
  <c r="R1245" i="1"/>
  <c r="R1247" i="1"/>
  <c r="R1249" i="1"/>
  <c r="Q1231" i="1"/>
  <c r="Q1232" i="1"/>
  <c r="Q1233" i="1"/>
  <c r="Q1234" i="1"/>
  <c r="Q1235" i="1"/>
  <c r="Q1236" i="1"/>
  <c r="Q1237" i="1"/>
  <c r="Q1238" i="1"/>
  <c r="Q1239" i="1"/>
  <c r="Q1240" i="1"/>
  <c r="R1232" i="1"/>
  <c r="R1234" i="1"/>
  <c r="R1236" i="1"/>
  <c r="R1238" i="1"/>
  <c r="R1240" i="1"/>
  <c r="Q1220" i="1"/>
  <c r="Q1221" i="1"/>
  <c r="Q1222" i="1"/>
  <c r="Q1223" i="1"/>
  <c r="Q1224" i="1"/>
  <c r="Q1225" i="1"/>
  <c r="Q1226" i="1"/>
  <c r="Q1227" i="1"/>
  <c r="Q1228" i="1"/>
  <c r="Q1229" i="1"/>
  <c r="R1221" i="1"/>
  <c r="R1223" i="1"/>
  <c r="R1225" i="1"/>
  <c r="R1227" i="1"/>
  <c r="R1229" i="1"/>
  <c r="Q1209" i="1"/>
  <c r="Q1210" i="1"/>
  <c r="Q1211" i="1"/>
  <c r="Q1212" i="1"/>
  <c r="Q1213" i="1"/>
  <c r="Q1214" i="1"/>
  <c r="Q1215" i="1"/>
  <c r="Q1216" i="1"/>
  <c r="Q1217" i="1"/>
  <c r="Q1218" i="1"/>
  <c r="R1210" i="1"/>
  <c r="R1212" i="1"/>
  <c r="R1214" i="1"/>
  <c r="R1216" i="1"/>
  <c r="R1218" i="1"/>
  <c r="Q1198" i="1"/>
  <c r="Q1199" i="1"/>
  <c r="Q1200" i="1"/>
  <c r="Q1201" i="1"/>
  <c r="Q1202" i="1"/>
  <c r="Q1203" i="1"/>
  <c r="Q1204" i="1"/>
  <c r="Q1205" i="1"/>
  <c r="Q1206" i="1"/>
  <c r="Q1207" i="1"/>
  <c r="R1198" i="1"/>
  <c r="R1199" i="1"/>
  <c r="R1200" i="1"/>
  <c r="R1201" i="1"/>
  <c r="R1202" i="1"/>
  <c r="R1203" i="1"/>
  <c r="R1204" i="1"/>
  <c r="R1205" i="1"/>
  <c r="R1206" i="1"/>
  <c r="R1207" i="1"/>
  <c r="Q1187" i="1"/>
  <c r="Q1188" i="1"/>
  <c r="Q1189" i="1"/>
  <c r="Q1190" i="1"/>
  <c r="Q1191" i="1"/>
  <c r="Q1192" i="1"/>
  <c r="Q1193" i="1"/>
  <c r="Q1194" i="1"/>
  <c r="Q1195" i="1"/>
  <c r="Q1196" i="1"/>
  <c r="R1187" i="1"/>
  <c r="R1188" i="1"/>
  <c r="R1189" i="1"/>
  <c r="R1190" i="1"/>
  <c r="R1191" i="1"/>
  <c r="R1192" i="1"/>
  <c r="R1193" i="1"/>
  <c r="R1194" i="1"/>
  <c r="R1195" i="1"/>
  <c r="R1196" i="1"/>
  <c r="Q1171" i="1"/>
  <c r="Q1172" i="1"/>
  <c r="Q1173" i="1"/>
  <c r="Q1174" i="1"/>
  <c r="Q1175" i="1"/>
  <c r="Q1176" i="1"/>
  <c r="Q1177" i="1"/>
  <c r="Q1178" i="1"/>
  <c r="Q1179" i="1"/>
  <c r="Q1180" i="1"/>
  <c r="R1171" i="1"/>
  <c r="R1173" i="1"/>
  <c r="R1175" i="1"/>
  <c r="R1177" i="1"/>
  <c r="Q1160" i="1"/>
  <c r="Q1161" i="1"/>
  <c r="Q1162" i="1"/>
  <c r="Q1163" i="1"/>
  <c r="Q1164" i="1"/>
  <c r="Q1165" i="1"/>
  <c r="Q1166" i="1"/>
  <c r="Q1167" i="1"/>
  <c r="Q1168" i="1"/>
  <c r="Q1169" i="1"/>
  <c r="R1160" i="1"/>
  <c r="R1161" i="1"/>
  <c r="R1162" i="1"/>
  <c r="R1166" i="1"/>
  <c r="F1029" i="1"/>
  <c r="J1029" i="1"/>
  <c r="R1029" i="1"/>
  <c r="F1030" i="1"/>
  <c r="J1030" i="1"/>
  <c r="R1030" i="1"/>
  <c r="F1031" i="1"/>
  <c r="J1031" i="1"/>
  <c r="R1031" i="1"/>
  <c r="F1032" i="1"/>
  <c r="J1032" i="1"/>
  <c r="R1032" i="1"/>
  <c r="F1033" i="1"/>
  <c r="J1033" i="1"/>
  <c r="F1034" i="1"/>
  <c r="J1034" i="1"/>
  <c r="F1035" i="1"/>
  <c r="J1035" i="1"/>
  <c r="F1063" i="1"/>
  <c r="J1063" i="1"/>
  <c r="G1065" i="1"/>
  <c r="F1065" i="1"/>
  <c r="G1068" i="1"/>
  <c r="F1068" i="1"/>
  <c r="G1070" i="1"/>
  <c r="F1070" i="1"/>
  <c r="G1072" i="1"/>
  <c r="F1072" i="1"/>
  <c r="G1074" i="1"/>
  <c r="F1074" i="1"/>
  <c r="G1076" i="1"/>
  <c r="F1076" i="1"/>
  <c r="G1079" i="1"/>
  <c r="F1079" i="1"/>
  <c r="G1081" i="1"/>
  <c r="F1081" i="1"/>
  <c r="G1083" i="1"/>
  <c r="F1083" i="1"/>
  <c r="G1085" i="1"/>
  <c r="F1085" i="1"/>
  <c r="G1087" i="1"/>
  <c r="F1087" i="1"/>
  <c r="G1090" i="1"/>
  <c r="F1090" i="1"/>
  <c r="G1092" i="1"/>
  <c r="F1092" i="1"/>
  <c r="G1094" i="1"/>
  <c r="F1094" i="1"/>
  <c r="G1096" i="1"/>
  <c r="F1096" i="1"/>
  <c r="G1098" i="1"/>
  <c r="F1098" i="1"/>
  <c r="G1101" i="1"/>
  <c r="F1101" i="1"/>
  <c r="G1103" i="1"/>
  <c r="F1103" i="1"/>
  <c r="G1105" i="1"/>
  <c r="F1105" i="1"/>
  <c r="G1107" i="1"/>
  <c r="F1107" i="1"/>
  <c r="G1109" i="1"/>
  <c r="F1109" i="1"/>
  <c r="G1112" i="1"/>
  <c r="F1112" i="1"/>
  <c r="G1114" i="1"/>
  <c r="F1114" i="1"/>
  <c r="G1116" i="1"/>
  <c r="F1116" i="1"/>
  <c r="G1118" i="1"/>
  <c r="F1118" i="1"/>
  <c r="G1120" i="1"/>
  <c r="F1120" i="1"/>
  <c r="G1123" i="1"/>
  <c r="F1123" i="1"/>
  <c r="G1127" i="1"/>
  <c r="F1127" i="1"/>
  <c r="G1129" i="1"/>
  <c r="F1129" i="1"/>
  <c r="G1131" i="1"/>
  <c r="F1131" i="1"/>
  <c r="F900" i="1"/>
  <c r="J900" i="1"/>
  <c r="F901" i="1"/>
  <c r="J901" i="1"/>
  <c r="F902" i="1"/>
  <c r="J902" i="1"/>
  <c r="F903" i="1"/>
  <c r="J903" i="1"/>
  <c r="F904" i="1"/>
  <c r="J904" i="1"/>
  <c r="F905" i="1"/>
  <c r="J905" i="1"/>
  <c r="F906" i="1"/>
  <c r="J906" i="1"/>
  <c r="F907" i="1"/>
  <c r="J907" i="1"/>
  <c r="F909" i="1"/>
  <c r="J909" i="1"/>
  <c r="F910" i="1"/>
  <c r="J910" i="1"/>
  <c r="F911" i="1"/>
  <c r="J911" i="1"/>
  <c r="F912" i="1"/>
  <c r="J912" i="1"/>
  <c r="F913" i="1"/>
  <c r="J913" i="1"/>
  <c r="F914" i="1"/>
  <c r="J914" i="1"/>
  <c r="F915" i="1"/>
  <c r="J915" i="1"/>
  <c r="F916" i="1"/>
  <c r="J916" i="1"/>
  <c r="F917" i="1"/>
  <c r="J917" i="1"/>
  <c r="F918" i="1"/>
  <c r="J918" i="1"/>
  <c r="F919" i="1"/>
  <c r="F925" i="1"/>
  <c r="J925" i="1"/>
  <c r="F926" i="1"/>
  <c r="J926" i="1"/>
  <c r="F928" i="1"/>
  <c r="J928" i="1"/>
  <c r="G1064" i="1"/>
  <c r="F1064" i="1"/>
  <c r="G1067" i="1"/>
  <c r="F1067" i="1"/>
  <c r="G1069" i="1"/>
  <c r="F1069" i="1"/>
  <c r="G1071" i="1"/>
  <c r="F1071" i="1"/>
  <c r="G1073" i="1"/>
  <c r="F1073" i="1"/>
  <c r="G1075" i="1"/>
  <c r="F1075" i="1"/>
  <c r="G1078" i="1"/>
  <c r="F1078" i="1"/>
  <c r="G1080" i="1"/>
  <c r="F1080" i="1"/>
  <c r="G1082" i="1"/>
  <c r="F1082" i="1"/>
  <c r="G1084" i="1"/>
  <c r="F1084" i="1"/>
  <c r="G1086" i="1"/>
  <c r="F1086" i="1"/>
  <c r="G1089" i="1"/>
  <c r="Q1089" i="1"/>
  <c r="F1089" i="1"/>
  <c r="G1091" i="1"/>
  <c r="Q1091" i="1"/>
  <c r="F1091" i="1"/>
  <c r="G1093" i="1"/>
  <c r="Q1093" i="1"/>
  <c r="F1093" i="1"/>
  <c r="G1095" i="1"/>
  <c r="Q1095" i="1"/>
  <c r="F1095" i="1"/>
  <c r="G1097" i="1"/>
  <c r="Q1097" i="1"/>
  <c r="F1097" i="1"/>
  <c r="G1100" i="1"/>
  <c r="Q1100" i="1"/>
  <c r="F1100" i="1"/>
  <c r="G1102" i="1"/>
  <c r="Q1102" i="1"/>
  <c r="F1102" i="1"/>
  <c r="G1104" i="1"/>
  <c r="Q1104" i="1"/>
  <c r="F1104" i="1"/>
  <c r="G1106" i="1"/>
  <c r="Q1106" i="1"/>
  <c r="F1106" i="1"/>
  <c r="G1108" i="1"/>
  <c r="Q1108" i="1"/>
  <c r="F1108" i="1"/>
  <c r="G1111" i="1"/>
  <c r="Q1111" i="1"/>
  <c r="F1111" i="1"/>
  <c r="G1113" i="1"/>
  <c r="Q1113" i="1"/>
  <c r="F1113" i="1"/>
  <c r="G1115" i="1"/>
  <c r="Q1115" i="1"/>
  <c r="F1115" i="1"/>
  <c r="G1117" i="1"/>
  <c r="Q1117" i="1"/>
  <c r="F1117" i="1"/>
  <c r="G1119" i="1"/>
  <c r="Q1119" i="1"/>
  <c r="F1119" i="1"/>
  <c r="G1122" i="1"/>
  <c r="Q1122" i="1"/>
  <c r="F1122" i="1"/>
  <c r="G1124" i="1"/>
  <c r="Q1124" i="1"/>
  <c r="F1124" i="1"/>
  <c r="G1128" i="1"/>
  <c r="Q1128" i="1"/>
  <c r="F1128" i="1"/>
  <c r="G1130" i="1"/>
  <c r="Q1130" i="1"/>
  <c r="F1130" i="1"/>
  <c r="F1125" i="1"/>
  <c r="J1125" i="1"/>
  <c r="R1125" i="1"/>
  <c r="F1126" i="1"/>
  <c r="J1126" i="1"/>
  <c r="R1126" i="1"/>
  <c r="F1133" i="1"/>
  <c r="J1133" i="1"/>
  <c r="R1133" i="1"/>
  <c r="F1134" i="1"/>
  <c r="J1134" i="1"/>
  <c r="R1134" i="1"/>
  <c r="F1135" i="1"/>
  <c r="J1135" i="1"/>
  <c r="R1135" i="1"/>
  <c r="F1136" i="1"/>
  <c r="J1136" i="1"/>
  <c r="R1136" i="1"/>
  <c r="F1137" i="1"/>
  <c r="J1137" i="1"/>
  <c r="R1137" i="1"/>
  <c r="F1138" i="1"/>
  <c r="J1138" i="1"/>
  <c r="R1138" i="1"/>
  <c r="F1139" i="1"/>
  <c r="J1139" i="1"/>
  <c r="R1139" i="1"/>
  <c r="F1140" i="1"/>
  <c r="J1140" i="1"/>
  <c r="R1140" i="1"/>
  <c r="F1141" i="1"/>
  <c r="J1141" i="1"/>
  <c r="R1141" i="1"/>
  <c r="F1142" i="1"/>
  <c r="J1142" i="1"/>
  <c r="R1142" i="1"/>
  <c r="F1143" i="1"/>
  <c r="F1146" i="1"/>
  <c r="J1146" i="1"/>
  <c r="R1146" i="1"/>
  <c r="F1147" i="1"/>
  <c r="J1147" i="1"/>
  <c r="F1148" i="1"/>
  <c r="J1148" i="1"/>
  <c r="R1148" i="1"/>
  <c r="F1149" i="1"/>
  <c r="J1149" i="1"/>
  <c r="R1149" i="1"/>
  <c r="F1150" i="1"/>
  <c r="J1150" i="1"/>
  <c r="R1150" i="1"/>
  <c r="F1151" i="1"/>
  <c r="J1151" i="1"/>
  <c r="R1151" i="1"/>
  <c r="F1152" i="1"/>
  <c r="J1152" i="1"/>
  <c r="R1152" i="1"/>
  <c r="F1153" i="1"/>
  <c r="J1153" i="1"/>
  <c r="R1153" i="1"/>
  <c r="F1154" i="1"/>
  <c r="J1154" i="1"/>
  <c r="R1154" i="1"/>
  <c r="F1155" i="1"/>
  <c r="J1155" i="1"/>
  <c r="R1155" i="1"/>
  <c r="D1157" i="1"/>
  <c r="D1158" i="1"/>
  <c r="E1158" i="1"/>
  <c r="E1157" i="1"/>
  <c r="G1157" i="1"/>
  <c r="Q1146" i="1"/>
  <c r="Q1147" i="1"/>
  <c r="Q1148" i="1"/>
  <c r="Q1149" i="1"/>
  <c r="Q1150" i="1"/>
  <c r="Q1151" i="1"/>
  <c r="Q1152" i="1"/>
  <c r="Q1153" i="1"/>
  <c r="Q1154" i="1"/>
  <c r="Q1155" i="1"/>
  <c r="R1147" i="1"/>
  <c r="Q1133" i="1"/>
  <c r="Q1134" i="1"/>
  <c r="Q1135" i="1"/>
  <c r="Q1136" i="1"/>
  <c r="Q1137" i="1"/>
  <c r="Q1138" i="1"/>
  <c r="Q1139" i="1"/>
  <c r="Q1140" i="1"/>
  <c r="Q1141" i="1"/>
  <c r="Q1142" i="1"/>
  <c r="Q1125" i="1"/>
  <c r="Q1126" i="1"/>
  <c r="Q1123" i="1"/>
  <c r="Q1127" i="1"/>
  <c r="Q1129" i="1"/>
  <c r="Q1131" i="1"/>
  <c r="Q1112" i="1"/>
  <c r="Q1114" i="1"/>
  <c r="Q1116" i="1"/>
  <c r="Q1118" i="1"/>
  <c r="Q1120" i="1"/>
  <c r="Q1101" i="1"/>
  <c r="Q1103" i="1"/>
  <c r="Q1105" i="1"/>
  <c r="Q1107" i="1"/>
  <c r="Q1109" i="1"/>
  <c r="Q1090" i="1"/>
  <c r="Q1092" i="1"/>
  <c r="Q1094" i="1"/>
  <c r="Q1096" i="1"/>
  <c r="Q1098" i="1"/>
  <c r="Q1078" i="1"/>
  <c r="Q1079" i="1"/>
  <c r="Q1080" i="1"/>
  <c r="Q1081" i="1"/>
  <c r="Q1082" i="1"/>
  <c r="Q1083" i="1"/>
  <c r="Q1084" i="1"/>
  <c r="Q1085" i="1"/>
  <c r="Q1086" i="1"/>
  <c r="Q1087" i="1"/>
  <c r="Q1067" i="1"/>
  <c r="Q1068" i="1"/>
  <c r="Q1069" i="1"/>
  <c r="Q1070" i="1"/>
  <c r="Q1071" i="1"/>
  <c r="Q1072" i="1"/>
  <c r="Q1073" i="1"/>
  <c r="Q1074" i="1"/>
  <c r="Q1075" i="1"/>
  <c r="Q1076" i="1"/>
  <c r="Q1056" i="1"/>
  <c r="Q1057" i="1"/>
  <c r="Q1058" i="1"/>
  <c r="Q1059" i="1"/>
  <c r="Q1060" i="1"/>
  <c r="Q1061" i="1"/>
  <c r="Q1062" i="1"/>
  <c r="Q1063" i="1"/>
  <c r="Q1064" i="1"/>
  <c r="Q1065" i="1"/>
  <c r="R1056" i="1"/>
  <c r="Q1040" i="1"/>
  <c r="Q1041" i="1"/>
  <c r="Q1042" i="1"/>
  <c r="Q1043" i="1"/>
  <c r="Q1044" i="1"/>
  <c r="Q1045" i="1"/>
  <c r="Q1046" i="1"/>
  <c r="Q1047" i="1"/>
  <c r="Q1048" i="1"/>
  <c r="Q1049" i="1"/>
  <c r="R1040" i="1"/>
  <c r="Q1029" i="1"/>
  <c r="Q1030" i="1"/>
  <c r="Q1031" i="1"/>
  <c r="Q1032" i="1"/>
  <c r="Q1033" i="1"/>
  <c r="Q1034" i="1"/>
  <c r="Q1035" i="1"/>
  <c r="Q1036" i="1"/>
  <c r="Q1037" i="1"/>
  <c r="Q1038" i="1"/>
  <c r="F899" i="1"/>
  <c r="J899" i="1"/>
  <c r="G934" i="1"/>
  <c r="F934" i="1"/>
  <c r="G937" i="1"/>
  <c r="F937" i="1"/>
  <c r="G939" i="1"/>
  <c r="F939" i="1"/>
  <c r="G941" i="1"/>
  <c r="F941" i="1"/>
  <c r="G943" i="1"/>
  <c r="F943" i="1"/>
  <c r="G945" i="1"/>
  <c r="F945" i="1"/>
  <c r="G948" i="1"/>
  <c r="F948" i="1"/>
  <c r="G950" i="1"/>
  <c r="F950" i="1"/>
  <c r="G952" i="1"/>
  <c r="F952" i="1"/>
  <c r="G954" i="1"/>
  <c r="F954" i="1"/>
  <c r="G956" i="1"/>
  <c r="F956" i="1"/>
  <c r="G959" i="1"/>
  <c r="F959" i="1"/>
  <c r="G961" i="1"/>
  <c r="F961" i="1"/>
  <c r="G963" i="1"/>
  <c r="F963" i="1"/>
  <c r="G965" i="1"/>
  <c r="F965" i="1"/>
  <c r="G967" i="1"/>
  <c r="F967" i="1"/>
  <c r="G970" i="1"/>
  <c r="F970" i="1"/>
  <c r="G972" i="1"/>
  <c r="F972" i="1"/>
  <c r="G974" i="1"/>
  <c r="F974" i="1"/>
  <c r="G976" i="1"/>
  <c r="F976" i="1"/>
  <c r="G978" i="1"/>
  <c r="F978" i="1"/>
  <c r="G981" i="1"/>
  <c r="F981" i="1"/>
  <c r="G983" i="1"/>
  <c r="F983" i="1"/>
  <c r="G985" i="1"/>
  <c r="F985" i="1"/>
  <c r="G987" i="1"/>
  <c r="F987" i="1"/>
  <c r="G989" i="1"/>
  <c r="F989" i="1"/>
  <c r="G992" i="1"/>
  <c r="F992" i="1"/>
  <c r="G994" i="1"/>
  <c r="F994" i="1"/>
  <c r="G996" i="1"/>
  <c r="F996" i="1"/>
  <c r="G998" i="1"/>
  <c r="F998" i="1"/>
  <c r="G1000" i="1"/>
  <c r="F1000" i="1"/>
  <c r="G1003" i="1"/>
  <c r="Q1003" i="1"/>
  <c r="F1003" i="1"/>
  <c r="G1005" i="1"/>
  <c r="Q1005" i="1"/>
  <c r="F1005" i="1"/>
  <c r="F767" i="1"/>
  <c r="J767" i="1"/>
  <c r="F768" i="1"/>
  <c r="J768" i="1"/>
  <c r="F769" i="1"/>
  <c r="J769" i="1"/>
  <c r="F770" i="1"/>
  <c r="J770" i="1"/>
  <c r="F771" i="1"/>
  <c r="J771" i="1"/>
  <c r="F772" i="1"/>
  <c r="J772" i="1"/>
  <c r="F773" i="1"/>
  <c r="J773" i="1"/>
  <c r="F774" i="1"/>
  <c r="J774" i="1"/>
  <c r="F775" i="1"/>
  <c r="J775" i="1"/>
  <c r="F776" i="1"/>
  <c r="J776" i="1"/>
  <c r="F778" i="1"/>
  <c r="J778" i="1"/>
  <c r="F779" i="1"/>
  <c r="J779" i="1"/>
  <c r="F780" i="1"/>
  <c r="J780" i="1"/>
  <c r="F781" i="1"/>
  <c r="J781" i="1"/>
  <c r="F782" i="1"/>
  <c r="J782" i="1"/>
  <c r="F783" i="1"/>
  <c r="J783" i="1"/>
  <c r="F784" i="1"/>
  <c r="J784" i="1"/>
  <c r="F785" i="1"/>
  <c r="J785" i="1"/>
  <c r="F786" i="1"/>
  <c r="J786" i="1"/>
  <c r="F787" i="1"/>
  <c r="J787" i="1"/>
  <c r="F788" i="1"/>
  <c r="F794" i="1"/>
  <c r="J794" i="1"/>
  <c r="R794" i="1"/>
  <c r="F795" i="1"/>
  <c r="J795" i="1"/>
  <c r="F796" i="1"/>
  <c r="J796" i="1"/>
  <c r="R796" i="1"/>
  <c r="F797" i="1"/>
  <c r="J797" i="1"/>
  <c r="F798" i="1"/>
  <c r="J798" i="1"/>
  <c r="R798" i="1"/>
  <c r="F799" i="1"/>
  <c r="J799" i="1"/>
  <c r="F800" i="1"/>
  <c r="J800" i="1"/>
  <c r="R800" i="1"/>
  <c r="F801" i="1"/>
  <c r="J801" i="1"/>
  <c r="G933" i="1"/>
  <c r="F933" i="1"/>
  <c r="G936" i="1"/>
  <c r="F936" i="1"/>
  <c r="G938" i="1"/>
  <c r="F938" i="1"/>
  <c r="G940" i="1"/>
  <c r="F940" i="1"/>
  <c r="G942" i="1"/>
  <c r="F942" i="1"/>
  <c r="G944" i="1"/>
  <c r="F944" i="1"/>
  <c r="G947" i="1"/>
  <c r="F947" i="1"/>
  <c r="G949" i="1"/>
  <c r="F949" i="1"/>
  <c r="G951" i="1"/>
  <c r="F951" i="1"/>
  <c r="G953" i="1"/>
  <c r="F953" i="1"/>
  <c r="G955" i="1"/>
  <c r="F955" i="1"/>
  <c r="G958" i="1"/>
  <c r="F958" i="1"/>
  <c r="G960" i="1"/>
  <c r="F960" i="1"/>
  <c r="G962" i="1"/>
  <c r="F962" i="1"/>
  <c r="G964" i="1"/>
  <c r="F964" i="1"/>
  <c r="G966" i="1"/>
  <c r="F966" i="1"/>
  <c r="G969" i="1"/>
  <c r="F969" i="1"/>
  <c r="G971" i="1"/>
  <c r="F971" i="1"/>
  <c r="G973" i="1"/>
  <c r="F973" i="1"/>
  <c r="G975" i="1"/>
  <c r="F975" i="1"/>
  <c r="G977" i="1"/>
  <c r="F977" i="1"/>
  <c r="G980" i="1"/>
  <c r="F980" i="1"/>
  <c r="G982" i="1"/>
  <c r="F982" i="1"/>
  <c r="G984" i="1"/>
  <c r="F984" i="1"/>
  <c r="G986" i="1"/>
  <c r="F986" i="1"/>
  <c r="G988" i="1"/>
  <c r="F988" i="1"/>
  <c r="G991" i="1"/>
  <c r="F991" i="1"/>
  <c r="G993" i="1"/>
  <c r="F993" i="1"/>
  <c r="G995" i="1"/>
  <c r="F995" i="1"/>
  <c r="G997" i="1"/>
  <c r="F997" i="1"/>
  <c r="G999" i="1"/>
  <c r="F999" i="1"/>
  <c r="G1002" i="1"/>
  <c r="F1002" i="1"/>
  <c r="G1004" i="1"/>
  <c r="F1004" i="1"/>
  <c r="F1006" i="1"/>
  <c r="J1006" i="1"/>
  <c r="F1007" i="1"/>
  <c r="J1007" i="1"/>
  <c r="F1008" i="1"/>
  <c r="J1008" i="1"/>
  <c r="F1009" i="1"/>
  <c r="J1009" i="1"/>
  <c r="F1010" i="1"/>
  <c r="J1010" i="1"/>
  <c r="F1011" i="1"/>
  <c r="J1011" i="1"/>
  <c r="F1012" i="1"/>
  <c r="F1015" i="1"/>
  <c r="J1015" i="1"/>
  <c r="F1016" i="1"/>
  <c r="J1016" i="1"/>
  <c r="F1017" i="1"/>
  <c r="J1017" i="1"/>
  <c r="F1018" i="1"/>
  <c r="J1018" i="1"/>
  <c r="F1019" i="1"/>
  <c r="J1019" i="1"/>
  <c r="F1020" i="1"/>
  <c r="J1020" i="1"/>
  <c r="F1021" i="1"/>
  <c r="J1021" i="1"/>
  <c r="F1022" i="1"/>
  <c r="J1022" i="1"/>
  <c r="F1023" i="1"/>
  <c r="J1023" i="1"/>
  <c r="F1024" i="1"/>
  <c r="J1024" i="1"/>
  <c r="D1026" i="1"/>
  <c r="F1027" i="1"/>
  <c r="G1027" i="1"/>
  <c r="J1027" i="1"/>
  <c r="N1027" i="1"/>
  <c r="E1026" i="1"/>
  <c r="G1026" i="1"/>
  <c r="Q1015" i="1"/>
  <c r="Q1016" i="1"/>
  <c r="Q1017" i="1"/>
  <c r="Q1018" i="1"/>
  <c r="Q1019" i="1"/>
  <c r="Q1020" i="1"/>
  <c r="Q1021" i="1"/>
  <c r="Q1022" i="1"/>
  <c r="Q1023" i="1"/>
  <c r="Q1024" i="1"/>
  <c r="Q1002" i="1"/>
  <c r="Q1004" i="1"/>
  <c r="Q1006" i="1"/>
  <c r="Q1007" i="1"/>
  <c r="Q1008" i="1"/>
  <c r="Q1009" i="1"/>
  <c r="Q1010" i="1"/>
  <c r="Q1011" i="1"/>
  <c r="R1006" i="1"/>
  <c r="Q991" i="1"/>
  <c r="Q992" i="1"/>
  <c r="Q993" i="1"/>
  <c r="Q994" i="1"/>
  <c r="Q995" i="1"/>
  <c r="Q996" i="1"/>
  <c r="Q997" i="1"/>
  <c r="Q998" i="1"/>
  <c r="Q999" i="1"/>
  <c r="Q1000" i="1"/>
  <c r="Q980" i="1"/>
  <c r="Q981" i="1"/>
  <c r="Q982" i="1"/>
  <c r="Q983" i="1"/>
  <c r="Q984" i="1"/>
  <c r="Q985" i="1"/>
  <c r="Q986" i="1"/>
  <c r="Q987" i="1"/>
  <c r="Q988" i="1"/>
  <c r="Q989" i="1"/>
  <c r="Q969" i="1"/>
  <c r="Q970" i="1"/>
  <c r="Q971" i="1"/>
  <c r="Q972" i="1"/>
  <c r="Q973" i="1"/>
  <c r="Q974" i="1"/>
  <c r="Q975" i="1"/>
  <c r="Q976" i="1"/>
  <c r="Q977" i="1"/>
  <c r="Q978" i="1"/>
  <c r="Q958" i="1"/>
  <c r="Q959" i="1"/>
  <c r="Q960" i="1"/>
  <c r="Q961" i="1"/>
  <c r="Q962" i="1"/>
  <c r="Q963" i="1"/>
  <c r="Q964" i="1"/>
  <c r="Q965" i="1"/>
  <c r="Q966" i="1"/>
  <c r="Q967" i="1"/>
  <c r="Q947" i="1"/>
  <c r="Q948" i="1"/>
  <c r="Q949" i="1"/>
  <c r="Q950" i="1"/>
  <c r="Q951" i="1"/>
  <c r="Q952" i="1"/>
  <c r="Q953" i="1"/>
  <c r="Q954" i="1"/>
  <c r="Q955" i="1"/>
  <c r="Q956" i="1"/>
  <c r="Q936" i="1"/>
  <c r="Q937" i="1"/>
  <c r="Q938" i="1"/>
  <c r="Q939" i="1"/>
  <c r="Q940" i="1"/>
  <c r="Q941" i="1"/>
  <c r="Q942" i="1"/>
  <c r="Q943" i="1"/>
  <c r="Q944" i="1"/>
  <c r="Q945" i="1"/>
  <c r="Q925" i="1"/>
  <c r="Q926" i="1"/>
  <c r="Q927" i="1"/>
  <c r="Q928" i="1"/>
  <c r="Q929" i="1"/>
  <c r="Q930" i="1"/>
  <c r="Q931" i="1"/>
  <c r="Q932" i="1"/>
  <c r="Q933" i="1"/>
  <c r="Q934" i="1"/>
  <c r="R925" i="1"/>
  <c r="R926" i="1"/>
  <c r="R927" i="1"/>
  <c r="R928" i="1"/>
  <c r="R929" i="1"/>
  <c r="R930" i="1"/>
  <c r="R931" i="1"/>
  <c r="R932" i="1"/>
  <c r="Q909" i="1"/>
  <c r="Q910" i="1"/>
  <c r="Q911" i="1"/>
  <c r="Q912" i="1"/>
  <c r="Q913" i="1"/>
  <c r="Q914" i="1"/>
  <c r="Q915" i="1"/>
  <c r="Q916" i="1"/>
  <c r="Q917" i="1"/>
  <c r="Q918" i="1"/>
  <c r="R909" i="1"/>
  <c r="R910" i="1"/>
  <c r="R911" i="1"/>
  <c r="R912" i="1"/>
  <c r="R913" i="1"/>
  <c r="R914" i="1"/>
  <c r="R915" i="1"/>
  <c r="R916" i="1"/>
  <c r="R917" i="1"/>
  <c r="R918" i="1"/>
  <c r="Q898" i="1"/>
  <c r="Q899" i="1"/>
  <c r="Q900" i="1"/>
  <c r="Q901" i="1"/>
  <c r="Q902" i="1"/>
  <c r="Q903" i="1"/>
  <c r="Q904" i="1"/>
  <c r="Q905" i="1"/>
  <c r="Q906" i="1"/>
  <c r="Q907" i="1"/>
  <c r="R898" i="1"/>
  <c r="R899" i="1"/>
  <c r="R900" i="1"/>
  <c r="R901" i="1"/>
  <c r="R902" i="1"/>
  <c r="R903" i="1"/>
  <c r="R904" i="1"/>
  <c r="R905" i="1"/>
  <c r="R906" i="1"/>
  <c r="R907" i="1"/>
  <c r="F619" i="1"/>
  <c r="F622" i="1"/>
  <c r="J622" i="1"/>
  <c r="F623" i="1"/>
  <c r="J623" i="1"/>
  <c r="F624" i="1"/>
  <c r="J624" i="1"/>
  <c r="F625" i="1"/>
  <c r="J625" i="1"/>
  <c r="F626" i="1"/>
  <c r="J626" i="1"/>
  <c r="F627" i="1"/>
  <c r="J627" i="1"/>
  <c r="F628" i="1"/>
  <c r="J628" i="1"/>
  <c r="F629" i="1"/>
  <c r="J629" i="1"/>
  <c r="F630" i="1"/>
  <c r="J630" i="1"/>
  <c r="G803" i="1"/>
  <c r="F803" i="1"/>
  <c r="G806" i="1"/>
  <c r="F806" i="1"/>
  <c r="G808" i="1"/>
  <c r="F808" i="1"/>
  <c r="G810" i="1"/>
  <c r="F810" i="1"/>
  <c r="G812" i="1"/>
  <c r="F812" i="1"/>
  <c r="G814" i="1"/>
  <c r="F814" i="1"/>
  <c r="G817" i="1"/>
  <c r="F817" i="1"/>
  <c r="G819" i="1"/>
  <c r="F819" i="1"/>
  <c r="G821" i="1"/>
  <c r="F821" i="1"/>
  <c r="G823" i="1"/>
  <c r="F823" i="1"/>
  <c r="G825" i="1"/>
  <c r="F825" i="1"/>
  <c r="G828" i="1"/>
  <c r="F828" i="1"/>
  <c r="G830" i="1"/>
  <c r="F830" i="1"/>
  <c r="G832" i="1"/>
  <c r="F832" i="1"/>
  <c r="G834" i="1"/>
  <c r="F834" i="1"/>
  <c r="G836" i="1"/>
  <c r="F836" i="1"/>
  <c r="G839" i="1"/>
  <c r="F839" i="1"/>
  <c r="G841" i="1"/>
  <c r="F841" i="1"/>
  <c r="G843" i="1"/>
  <c r="F843" i="1"/>
  <c r="G845" i="1"/>
  <c r="F845" i="1"/>
  <c r="G847" i="1"/>
  <c r="F847" i="1"/>
  <c r="G850" i="1"/>
  <c r="F850" i="1"/>
  <c r="G852" i="1"/>
  <c r="F852" i="1"/>
  <c r="G854" i="1"/>
  <c r="F854" i="1"/>
  <c r="G856" i="1"/>
  <c r="F856" i="1"/>
  <c r="G858" i="1"/>
  <c r="F858" i="1"/>
  <c r="G861" i="1"/>
  <c r="F861" i="1"/>
  <c r="G802" i="1"/>
  <c r="F802" i="1"/>
  <c r="G805" i="1"/>
  <c r="F805" i="1"/>
  <c r="G807" i="1"/>
  <c r="F807" i="1"/>
  <c r="G809" i="1"/>
  <c r="F809" i="1"/>
  <c r="G811" i="1"/>
  <c r="F811" i="1"/>
  <c r="G813" i="1"/>
  <c r="F813" i="1"/>
  <c r="G816" i="1"/>
  <c r="F816" i="1"/>
  <c r="G818" i="1"/>
  <c r="F818" i="1"/>
  <c r="G820" i="1"/>
  <c r="F820" i="1"/>
  <c r="G822" i="1"/>
  <c r="F822" i="1"/>
  <c r="G824" i="1"/>
  <c r="F824" i="1"/>
  <c r="G827" i="1"/>
  <c r="F827" i="1"/>
  <c r="G829" i="1"/>
  <c r="F829" i="1"/>
  <c r="G831" i="1"/>
  <c r="F831" i="1"/>
  <c r="G833" i="1"/>
  <c r="F833" i="1"/>
  <c r="G835" i="1"/>
  <c r="F835" i="1"/>
  <c r="G838" i="1"/>
  <c r="F838" i="1"/>
  <c r="G840" i="1"/>
  <c r="F840" i="1"/>
  <c r="G842" i="1"/>
  <c r="F842" i="1"/>
  <c r="G844" i="1"/>
  <c r="F844" i="1"/>
  <c r="G846" i="1"/>
  <c r="F846" i="1"/>
  <c r="G849" i="1"/>
  <c r="Q849" i="1"/>
  <c r="F849" i="1"/>
  <c r="G851" i="1"/>
  <c r="Q851" i="1"/>
  <c r="F851" i="1"/>
  <c r="G853" i="1"/>
  <c r="Q853" i="1"/>
  <c r="F853" i="1"/>
  <c r="G855" i="1"/>
  <c r="Q855" i="1"/>
  <c r="F855" i="1"/>
  <c r="G857" i="1"/>
  <c r="Q857" i="1"/>
  <c r="F857" i="1"/>
  <c r="G860" i="1"/>
  <c r="F860" i="1"/>
  <c r="F862" i="1"/>
  <c r="J862" i="1"/>
  <c r="F863" i="1"/>
  <c r="J863" i="1"/>
  <c r="R863" i="1"/>
  <c r="F864" i="1"/>
  <c r="J864" i="1"/>
  <c r="R864" i="1"/>
  <c r="F865" i="1"/>
  <c r="J865" i="1"/>
  <c r="R865" i="1"/>
  <c r="F866" i="1"/>
  <c r="J866" i="1"/>
  <c r="R866" i="1"/>
  <c r="F867" i="1"/>
  <c r="J867" i="1"/>
  <c r="R867" i="1"/>
  <c r="F868" i="1"/>
  <c r="J868" i="1"/>
  <c r="R868" i="1"/>
  <c r="F869" i="1"/>
  <c r="J869" i="1"/>
  <c r="R869" i="1"/>
  <c r="F871" i="1"/>
  <c r="J871" i="1"/>
  <c r="F872" i="1"/>
  <c r="J872" i="1"/>
  <c r="F873" i="1"/>
  <c r="J873" i="1"/>
  <c r="F874" i="1"/>
  <c r="J874" i="1"/>
  <c r="F875" i="1"/>
  <c r="J875" i="1"/>
  <c r="F876" i="1"/>
  <c r="J876" i="1"/>
  <c r="F877" i="1"/>
  <c r="J877" i="1"/>
  <c r="F878" i="1"/>
  <c r="J878" i="1"/>
  <c r="F879" i="1"/>
  <c r="J879" i="1"/>
  <c r="F880" i="1"/>
  <c r="J880" i="1"/>
  <c r="F881" i="1"/>
  <c r="F884" i="1"/>
  <c r="J884" i="1"/>
  <c r="R884" i="1"/>
  <c r="F885" i="1"/>
  <c r="J885" i="1"/>
  <c r="F886" i="1"/>
  <c r="J886" i="1"/>
  <c r="F887" i="1"/>
  <c r="J887" i="1"/>
  <c r="F888" i="1"/>
  <c r="J888" i="1"/>
  <c r="F889" i="1"/>
  <c r="J889" i="1"/>
  <c r="F890" i="1"/>
  <c r="J890" i="1"/>
  <c r="F891" i="1"/>
  <c r="J891" i="1"/>
  <c r="F892" i="1"/>
  <c r="J892" i="1"/>
  <c r="F893" i="1"/>
  <c r="J893" i="1"/>
  <c r="D895" i="1"/>
  <c r="D896" i="1"/>
  <c r="E896" i="1"/>
  <c r="E895" i="1"/>
  <c r="G895" i="1"/>
  <c r="Q884" i="1"/>
  <c r="Q885" i="1"/>
  <c r="Q886" i="1"/>
  <c r="Q887" i="1"/>
  <c r="Q888" i="1"/>
  <c r="Q889" i="1"/>
  <c r="Q890" i="1"/>
  <c r="Q891" i="1"/>
  <c r="Q892" i="1"/>
  <c r="Q893" i="1"/>
  <c r="Q871" i="1"/>
  <c r="Q872" i="1"/>
  <c r="Q873" i="1"/>
  <c r="Q874" i="1"/>
  <c r="Q875" i="1"/>
  <c r="Q876" i="1"/>
  <c r="Q877" i="1"/>
  <c r="Q878" i="1"/>
  <c r="Q879" i="1"/>
  <c r="Q880" i="1"/>
  <c r="Q860" i="1"/>
  <c r="Q861" i="1"/>
  <c r="Q862" i="1"/>
  <c r="Q863" i="1"/>
  <c r="Q864" i="1"/>
  <c r="Q865" i="1"/>
  <c r="Q866" i="1"/>
  <c r="Q867" i="1"/>
  <c r="Q868" i="1"/>
  <c r="Q869" i="1"/>
  <c r="R862" i="1"/>
  <c r="Q850" i="1"/>
  <c r="Q852" i="1"/>
  <c r="Q854" i="1"/>
  <c r="Q856" i="1"/>
  <c r="Q858" i="1"/>
  <c r="Q838" i="1"/>
  <c r="Q839" i="1"/>
  <c r="Q840" i="1"/>
  <c r="Q841" i="1"/>
  <c r="Q842" i="1"/>
  <c r="Q843" i="1"/>
  <c r="Q844" i="1"/>
  <c r="Q845" i="1"/>
  <c r="Q846" i="1"/>
  <c r="Q847" i="1"/>
  <c r="Q827" i="1"/>
  <c r="Q828" i="1"/>
  <c r="Q829" i="1"/>
  <c r="Q830" i="1"/>
  <c r="Q831" i="1"/>
  <c r="Q832" i="1"/>
  <c r="Q833" i="1"/>
  <c r="Q834" i="1"/>
  <c r="Q835" i="1"/>
  <c r="Q836" i="1"/>
  <c r="Q816" i="1"/>
  <c r="Q817" i="1"/>
  <c r="Q818" i="1"/>
  <c r="Q819" i="1"/>
  <c r="Q820" i="1"/>
  <c r="Q821" i="1"/>
  <c r="Q822" i="1"/>
  <c r="Q823" i="1"/>
  <c r="Q824" i="1"/>
  <c r="Q825" i="1"/>
  <c r="Q805" i="1"/>
  <c r="Q806" i="1"/>
  <c r="Q807" i="1"/>
  <c r="Q808" i="1"/>
  <c r="Q809" i="1"/>
  <c r="Q810" i="1"/>
  <c r="Q811" i="1"/>
  <c r="Q812" i="1"/>
  <c r="Q813" i="1"/>
  <c r="Q814" i="1"/>
  <c r="Q794" i="1"/>
  <c r="Q795" i="1"/>
  <c r="Q796" i="1"/>
  <c r="Q797" i="1"/>
  <c r="Q798" i="1"/>
  <c r="Q799" i="1"/>
  <c r="Q800" i="1"/>
  <c r="Q801" i="1"/>
  <c r="Q802" i="1"/>
  <c r="Q803" i="1"/>
  <c r="R795" i="1"/>
  <c r="R797" i="1"/>
  <c r="R799" i="1"/>
  <c r="R801" i="1"/>
  <c r="Q778" i="1"/>
  <c r="Q779" i="1"/>
  <c r="Q780" i="1"/>
  <c r="Q781" i="1"/>
  <c r="Q782" i="1"/>
  <c r="Q783" i="1"/>
  <c r="Q784" i="1"/>
  <c r="Q785" i="1"/>
  <c r="Q786" i="1"/>
  <c r="Q787" i="1"/>
  <c r="Q767" i="1"/>
  <c r="Q768" i="1"/>
  <c r="Q769" i="1"/>
  <c r="Q770" i="1"/>
  <c r="Q771" i="1"/>
  <c r="Q772" i="1"/>
  <c r="Q773" i="1"/>
  <c r="Q774" i="1"/>
  <c r="Q775" i="1"/>
  <c r="Q776" i="1"/>
  <c r="R767" i="1"/>
  <c r="R768" i="1"/>
  <c r="R769" i="1"/>
  <c r="R770" i="1"/>
  <c r="R771" i="1"/>
  <c r="R772" i="1"/>
  <c r="R773" i="1"/>
  <c r="R774" i="1"/>
  <c r="R775" i="1"/>
  <c r="R776" i="1"/>
  <c r="D764" i="1"/>
  <c r="D765" i="1"/>
  <c r="E765" i="1"/>
  <c r="E764" i="1"/>
  <c r="G764" i="1"/>
  <c r="F636" i="1"/>
  <c r="J636" i="1"/>
  <c r="R636" i="1"/>
  <c r="F637" i="1"/>
  <c r="J637" i="1"/>
  <c r="R637" i="1"/>
  <c r="F638" i="1"/>
  <c r="J638" i="1"/>
  <c r="F639" i="1"/>
  <c r="J639" i="1"/>
  <c r="F640" i="1"/>
  <c r="J640" i="1"/>
  <c r="F641" i="1"/>
  <c r="J641" i="1"/>
  <c r="F642" i="1"/>
  <c r="J642" i="1"/>
  <c r="F643" i="1"/>
  <c r="J643" i="1"/>
  <c r="F644" i="1"/>
  <c r="J644" i="1"/>
  <c r="F645" i="1"/>
  <c r="J645" i="1"/>
  <c r="R645" i="1"/>
  <c r="F647" i="1"/>
  <c r="J647" i="1"/>
  <c r="R647" i="1"/>
  <c r="F648" i="1"/>
  <c r="J648" i="1"/>
  <c r="R648" i="1"/>
  <c r="F649" i="1"/>
  <c r="J649" i="1"/>
  <c r="R649" i="1"/>
  <c r="F650" i="1"/>
  <c r="J650" i="1"/>
  <c r="R650" i="1"/>
  <c r="F651" i="1"/>
  <c r="J651" i="1"/>
  <c r="F652" i="1"/>
  <c r="J652" i="1"/>
  <c r="F653" i="1"/>
  <c r="J653" i="1"/>
  <c r="F654" i="1"/>
  <c r="J654" i="1"/>
  <c r="F655" i="1"/>
  <c r="J655" i="1"/>
  <c r="F656" i="1"/>
  <c r="J656" i="1"/>
  <c r="F657" i="1"/>
  <c r="F663" i="1"/>
  <c r="J663" i="1"/>
  <c r="R663" i="1"/>
  <c r="F664" i="1"/>
  <c r="J664" i="1"/>
  <c r="F665" i="1"/>
  <c r="J665" i="1"/>
  <c r="R665" i="1"/>
  <c r="F666" i="1"/>
  <c r="J666" i="1"/>
  <c r="R666" i="1"/>
  <c r="F667" i="1"/>
  <c r="J667" i="1"/>
  <c r="R667" i="1"/>
  <c r="F668" i="1"/>
  <c r="J668" i="1"/>
  <c r="R668" i="1"/>
  <c r="F669" i="1"/>
  <c r="J669" i="1"/>
  <c r="R669" i="1"/>
  <c r="F670" i="1"/>
  <c r="J670" i="1"/>
  <c r="R670" i="1"/>
  <c r="F671" i="1"/>
  <c r="J671" i="1"/>
  <c r="R671" i="1"/>
  <c r="G674" i="1"/>
  <c r="F674" i="1"/>
  <c r="G677" i="1"/>
  <c r="F677" i="1"/>
  <c r="G679" i="1"/>
  <c r="F679" i="1"/>
  <c r="G682" i="1"/>
  <c r="F682" i="1"/>
  <c r="G680" i="1"/>
  <c r="F680" i="1"/>
  <c r="G686" i="1"/>
  <c r="F686" i="1"/>
  <c r="G688" i="1"/>
  <c r="F688" i="1"/>
  <c r="G690" i="1"/>
  <c r="F690" i="1"/>
  <c r="G692" i="1"/>
  <c r="F692" i="1"/>
  <c r="G694" i="1"/>
  <c r="F694" i="1"/>
  <c r="G697" i="1"/>
  <c r="F697" i="1"/>
  <c r="G699" i="1"/>
  <c r="F699" i="1"/>
  <c r="G701" i="1"/>
  <c r="F701" i="1"/>
  <c r="G703" i="1"/>
  <c r="F703" i="1"/>
  <c r="G705" i="1"/>
  <c r="F705" i="1"/>
  <c r="G708" i="1"/>
  <c r="F708" i="1"/>
  <c r="F505" i="1"/>
  <c r="J505" i="1"/>
  <c r="F506" i="1"/>
  <c r="J506" i="1"/>
  <c r="F507" i="1"/>
  <c r="J507" i="1"/>
  <c r="F508" i="1"/>
  <c r="J508" i="1"/>
  <c r="F509" i="1"/>
  <c r="J509" i="1"/>
  <c r="F510" i="1"/>
  <c r="J510" i="1"/>
  <c r="F511" i="1"/>
  <c r="J511" i="1"/>
  <c r="F512" i="1"/>
  <c r="J512" i="1"/>
  <c r="F513" i="1"/>
  <c r="J513" i="1"/>
  <c r="F514" i="1"/>
  <c r="J514" i="1"/>
  <c r="F516" i="1"/>
  <c r="J516" i="1"/>
  <c r="F517" i="1"/>
  <c r="J517" i="1"/>
  <c r="F518" i="1"/>
  <c r="J518" i="1"/>
  <c r="F519" i="1"/>
  <c r="J519" i="1"/>
  <c r="F520" i="1"/>
  <c r="J520" i="1"/>
  <c r="F521" i="1"/>
  <c r="J521" i="1"/>
  <c r="F522" i="1"/>
  <c r="J522" i="1"/>
  <c r="F523" i="1"/>
  <c r="J523" i="1"/>
  <c r="G672" i="1"/>
  <c r="F672" i="1"/>
  <c r="G675" i="1"/>
  <c r="F675" i="1"/>
  <c r="G676" i="1"/>
  <c r="F676" i="1"/>
  <c r="G678" i="1"/>
  <c r="F678" i="1"/>
  <c r="G681" i="1"/>
  <c r="F681" i="1"/>
  <c r="G683" i="1"/>
  <c r="F683" i="1"/>
  <c r="G685" i="1"/>
  <c r="F685" i="1"/>
  <c r="G687" i="1"/>
  <c r="F687" i="1"/>
  <c r="G689" i="1"/>
  <c r="F689" i="1"/>
  <c r="G691" i="1"/>
  <c r="F691" i="1"/>
  <c r="G693" i="1"/>
  <c r="F693" i="1"/>
  <c r="G696" i="1"/>
  <c r="F696" i="1"/>
  <c r="G698" i="1"/>
  <c r="F698" i="1"/>
  <c r="G700" i="1"/>
  <c r="F700" i="1"/>
  <c r="G702" i="1"/>
  <c r="F702" i="1"/>
  <c r="G704" i="1"/>
  <c r="F704" i="1"/>
  <c r="G707" i="1"/>
  <c r="F707" i="1"/>
  <c r="G709" i="1"/>
  <c r="F709" i="1"/>
  <c r="F710" i="1"/>
  <c r="J710" i="1"/>
  <c r="F711" i="1"/>
  <c r="J711" i="1"/>
  <c r="F712" i="1"/>
  <c r="J712" i="1"/>
  <c r="F713" i="1"/>
  <c r="J713" i="1"/>
  <c r="F714" i="1"/>
  <c r="J714" i="1"/>
  <c r="F715" i="1"/>
  <c r="J715" i="1"/>
  <c r="F716" i="1"/>
  <c r="J716" i="1"/>
  <c r="F718" i="1"/>
  <c r="J718" i="1"/>
  <c r="F719" i="1"/>
  <c r="J719" i="1"/>
  <c r="F720" i="1"/>
  <c r="J720" i="1"/>
  <c r="F721" i="1"/>
  <c r="J721" i="1"/>
  <c r="F722" i="1"/>
  <c r="J722" i="1"/>
  <c r="F723" i="1"/>
  <c r="J723" i="1"/>
  <c r="F724" i="1"/>
  <c r="J724" i="1"/>
  <c r="F725" i="1"/>
  <c r="J725" i="1"/>
  <c r="F726" i="1"/>
  <c r="J726" i="1"/>
  <c r="F727" i="1"/>
  <c r="J727" i="1"/>
  <c r="F729" i="1"/>
  <c r="J729" i="1"/>
  <c r="F730" i="1"/>
  <c r="J730" i="1"/>
  <c r="F731" i="1"/>
  <c r="J731" i="1"/>
  <c r="F732" i="1"/>
  <c r="J732" i="1"/>
  <c r="F733" i="1"/>
  <c r="J733" i="1"/>
  <c r="F734" i="1"/>
  <c r="J734" i="1"/>
  <c r="F735" i="1"/>
  <c r="J735" i="1"/>
  <c r="F736" i="1"/>
  <c r="J736" i="1"/>
  <c r="F737" i="1"/>
  <c r="J737" i="1"/>
  <c r="F738" i="1"/>
  <c r="J738" i="1"/>
  <c r="F740" i="1"/>
  <c r="J740" i="1"/>
  <c r="F741" i="1"/>
  <c r="J741" i="1"/>
  <c r="F742" i="1"/>
  <c r="J742" i="1"/>
  <c r="F743" i="1"/>
  <c r="J743" i="1"/>
  <c r="F744" i="1"/>
  <c r="J744" i="1"/>
  <c r="F745" i="1"/>
  <c r="J745" i="1"/>
  <c r="F746" i="1"/>
  <c r="J746" i="1"/>
  <c r="F747" i="1"/>
  <c r="J747" i="1"/>
  <c r="F748" i="1"/>
  <c r="J748" i="1"/>
  <c r="F749" i="1"/>
  <c r="J749" i="1"/>
  <c r="F750" i="1"/>
  <c r="F753" i="1"/>
  <c r="J753" i="1"/>
  <c r="F754" i="1"/>
  <c r="J754" i="1"/>
  <c r="F755" i="1"/>
  <c r="J755" i="1"/>
  <c r="F756" i="1"/>
  <c r="J756" i="1"/>
  <c r="F757" i="1"/>
  <c r="J757" i="1"/>
  <c r="F758" i="1"/>
  <c r="J758" i="1"/>
  <c r="F759" i="1"/>
  <c r="J759" i="1"/>
  <c r="F760" i="1"/>
  <c r="J760" i="1"/>
  <c r="F761" i="1"/>
  <c r="J761" i="1"/>
  <c r="F762" i="1"/>
  <c r="J762" i="1"/>
  <c r="Q753" i="1"/>
  <c r="Q754" i="1"/>
  <c r="Q755" i="1"/>
  <c r="Q756" i="1"/>
  <c r="Q757" i="1"/>
  <c r="Q758" i="1"/>
  <c r="Q759" i="1"/>
  <c r="Q760" i="1"/>
  <c r="Q761" i="1"/>
  <c r="Q762" i="1"/>
  <c r="R753" i="1"/>
  <c r="R754" i="1"/>
  <c r="R755" i="1"/>
  <c r="R756" i="1"/>
  <c r="R757" i="1"/>
  <c r="R758" i="1"/>
  <c r="R759" i="1"/>
  <c r="R760" i="1"/>
  <c r="R761" i="1"/>
  <c r="R762" i="1"/>
  <c r="Q750" i="1"/>
  <c r="Q740" i="1"/>
  <c r="Q741" i="1"/>
  <c r="Q742" i="1"/>
  <c r="Q743" i="1"/>
  <c r="Q744" i="1"/>
  <c r="Q745" i="1"/>
  <c r="Q746" i="1"/>
  <c r="Q747" i="1"/>
  <c r="Q748" i="1"/>
  <c r="Q749" i="1"/>
  <c r="R740" i="1"/>
  <c r="R741" i="1"/>
  <c r="R742" i="1"/>
  <c r="R743" i="1"/>
  <c r="R744" i="1"/>
  <c r="R745" i="1"/>
  <c r="R746" i="1"/>
  <c r="R747" i="1"/>
  <c r="R748" i="1"/>
  <c r="R749" i="1"/>
  <c r="Q729" i="1"/>
  <c r="Q730" i="1"/>
  <c r="Q731" i="1"/>
  <c r="Q732" i="1"/>
  <c r="Q733" i="1"/>
  <c r="Q734" i="1"/>
  <c r="Q735" i="1"/>
  <c r="Q736" i="1"/>
  <c r="Q737" i="1"/>
  <c r="Q738" i="1"/>
  <c r="R729" i="1"/>
  <c r="R730" i="1"/>
  <c r="R731" i="1"/>
  <c r="R732" i="1"/>
  <c r="R733" i="1"/>
  <c r="R734" i="1"/>
  <c r="R735" i="1"/>
  <c r="R736" i="1"/>
  <c r="R737" i="1"/>
  <c r="R738" i="1"/>
  <c r="Q718" i="1"/>
  <c r="Q719" i="1"/>
  <c r="Q720" i="1"/>
  <c r="Q721" i="1"/>
  <c r="Q722" i="1"/>
  <c r="Q723" i="1"/>
  <c r="Q724" i="1"/>
  <c r="Q725" i="1"/>
  <c r="Q726" i="1"/>
  <c r="Q727" i="1"/>
  <c r="R718" i="1"/>
  <c r="Q707" i="1"/>
  <c r="Q708" i="1"/>
  <c r="Q709" i="1"/>
  <c r="Q710" i="1"/>
  <c r="Q711" i="1"/>
  <c r="Q712" i="1"/>
  <c r="Q713" i="1"/>
  <c r="Q714" i="1"/>
  <c r="Q715" i="1"/>
  <c r="Q716" i="1"/>
  <c r="Q696" i="1"/>
  <c r="Q697" i="1"/>
  <c r="Q698" i="1"/>
  <c r="Q699" i="1"/>
  <c r="Q700" i="1"/>
  <c r="Q701" i="1"/>
  <c r="Q702" i="1"/>
  <c r="Q703" i="1"/>
  <c r="Q704" i="1"/>
  <c r="Q705" i="1"/>
  <c r="Q685" i="1"/>
  <c r="Q686" i="1"/>
  <c r="Q687" i="1"/>
  <c r="Q688" i="1"/>
  <c r="Q689" i="1"/>
  <c r="Q690" i="1"/>
  <c r="Q691" i="1"/>
  <c r="Q692" i="1"/>
  <c r="Q693" i="1"/>
  <c r="Q694" i="1"/>
  <c r="Q680" i="1"/>
  <c r="Q674" i="1"/>
  <c r="Q675" i="1"/>
  <c r="Q676" i="1"/>
  <c r="Q677" i="1"/>
  <c r="Q678" i="1"/>
  <c r="Q679" i="1"/>
  <c r="Q681" i="1"/>
  <c r="Q682" i="1"/>
  <c r="Q683" i="1"/>
  <c r="Q663" i="1"/>
  <c r="Q664" i="1"/>
  <c r="Q665" i="1"/>
  <c r="Q666" i="1"/>
  <c r="Q667" i="1"/>
  <c r="Q668" i="1"/>
  <c r="Q669" i="1"/>
  <c r="Q670" i="1"/>
  <c r="Q671" i="1"/>
  <c r="Q672" i="1"/>
  <c r="R664" i="1"/>
  <c r="Q647" i="1"/>
  <c r="Q648" i="1"/>
  <c r="Q649" i="1"/>
  <c r="Q650" i="1"/>
  <c r="Q651" i="1"/>
  <c r="Q652" i="1"/>
  <c r="Q653" i="1"/>
  <c r="Q654" i="1"/>
  <c r="Q655" i="1"/>
  <c r="Q656" i="1"/>
  <c r="Q636" i="1"/>
  <c r="Q637" i="1"/>
  <c r="Q638" i="1"/>
  <c r="Q639" i="1"/>
  <c r="Q640" i="1"/>
  <c r="Q641" i="1"/>
  <c r="Q642" i="1"/>
  <c r="Q643" i="1"/>
  <c r="Q644" i="1"/>
  <c r="Q645" i="1"/>
  <c r="R638" i="1"/>
  <c r="G525" i="1"/>
  <c r="F525" i="1"/>
  <c r="G532" i="1"/>
  <c r="F532" i="1"/>
  <c r="G534" i="1"/>
  <c r="F534" i="1"/>
  <c r="G537" i="1"/>
  <c r="F537" i="1"/>
  <c r="G539" i="1"/>
  <c r="F539" i="1"/>
  <c r="G541" i="1"/>
  <c r="F541" i="1"/>
  <c r="G543" i="1"/>
  <c r="F543" i="1"/>
  <c r="G547" i="1"/>
  <c r="F547" i="1"/>
  <c r="G549" i="1"/>
  <c r="F549" i="1"/>
  <c r="G551" i="1"/>
  <c r="F551" i="1"/>
  <c r="G524" i="1"/>
  <c r="F524" i="1"/>
  <c r="G526" i="1"/>
  <c r="F526" i="1"/>
  <c r="G533" i="1"/>
  <c r="F533" i="1"/>
  <c r="G536" i="1"/>
  <c r="F536" i="1"/>
  <c r="G538" i="1"/>
  <c r="F538" i="1"/>
  <c r="G540" i="1"/>
  <c r="F540" i="1"/>
  <c r="G535" i="1"/>
  <c r="F535" i="1"/>
  <c r="G544" i="1"/>
  <c r="F544" i="1"/>
  <c r="G545" i="1"/>
  <c r="F545" i="1"/>
  <c r="G548" i="1"/>
  <c r="F548" i="1"/>
  <c r="G550" i="1"/>
  <c r="F550" i="1"/>
  <c r="G552" i="1"/>
  <c r="F552" i="1"/>
  <c r="F546" i="1"/>
  <c r="J546" i="1"/>
  <c r="F554" i="1"/>
  <c r="J554" i="1"/>
  <c r="R554" i="1"/>
  <c r="F555" i="1"/>
  <c r="J555" i="1"/>
  <c r="R555" i="1"/>
  <c r="F556" i="1"/>
  <c r="J556" i="1"/>
  <c r="R556" i="1"/>
  <c r="F557" i="1"/>
  <c r="J557" i="1"/>
  <c r="R557" i="1"/>
  <c r="F558" i="1"/>
  <c r="J558" i="1"/>
  <c r="R558" i="1"/>
  <c r="F559" i="1"/>
  <c r="J559" i="1"/>
  <c r="R559" i="1"/>
  <c r="F560" i="1"/>
  <c r="J560" i="1"/>
  <c r="R560" i="1"/>
  <c r="F561" i="1"/>
  <c r="J561" i="1"/>
  <c r="R561" i="1"/>
  <c r="F562" i="1"/>
  <c r="J562" i="1"/>
  <c r="R562" i="1"/>
  <c r="F563" i="1"/>
  <c r="J563" i="1"/>
  <c r="R563" i="1"/>
  <c r="F565" i="1"/>
  <c r="J565" i="1"/>
  <c r="R565" i="1"/>
  <c r="F566" i="1"/>
  <c r="J566" i="1"/>
  <c r="R566" i="1"/>
  <c r="F567" i="1"/>
  <c r="J567" i="1"/>
  <c r="R567" i="1"/>
  <c r="F568" i="1"/>
  <c r="J568" i="1"/>
  <c r="R568" i="1"/>
  <c r="F569" i="1"/>
  <c r="J569" i="1"/>
  <c r="R569" i="1"/>
  <c r="F570" i="1"/>
  <c r="J570" i="1"/>
  <c r="R570" i="1"/>
  <c r="F571" i="1"/>
  <c r="J571" i="1"/>
  <c r="R571" i="1"/>
  <c r="F572" i="1"/>
  <c r="J572" i="1"/>
  <c r="R572" i="1"/>
  <c r="F573" i="1"/>
  <c r="J573" i="1"/>
  <c r="R573" i="1"/>
  <c r="F574" i="1"/>
  <c r="J574" i="1"/>
  <c r="R574" i="1"/>
  <c r="F576" i="1"/>
  <c r="J576" i="1"/>
  <c r="R576" i="1"/>
  <c r="F577" i="1"/>
  <c r="J577" i="1"/>
  <c r="R577" i="1"/>
  <c r="F578" i="1"/>
  <c r="J578" i="1"/>
  <c r="R578" i="1"/>
  <c r="F579" i="1"/>
  <c r="J579" i="1"/>
  <c r="R579" i="1"/>
  <c r="F580" i="1"/>
  <c r="J580" i="1"/>
  <c r="R580" i="1"/>
  <c r="F581" i="1"/>
  <c r="J581" i="1"/>
  <c r="R581" i="1"/>
  <c r="F582" i="1"/>
  <c r="J582" i="1"/>
  <c r="R582" i="1"/>
  <c r="F583" i="1"/>
  <c r="J583" i="1"/>
  <c r="R583" i="1"/>
  <c r="F584" i="1"/>
  <c r="J584" i="1"/>
  <c r="R584" i="1"/>
  <c r="F585" i="1"/>
  <c r="J585" i="1"/>
  <c r="R585" i="1"/>
  <c r="F587" i="1"/>
  <c r="J587" i="1"/>
  <c r="R587" i="1"/>
  <c r="F588" i="1"/>
  <c r="J588" i="1"/>
  <c r="R588" i="1"/>
  <c r="F589" i="1"/>
  <c r="J589" i="1"/>
  <c r="R589" i="1"/>
  <c r="F590" i="1"/>
  <c r="J590" i="1"/>
  <c r="R590" i="1"/>
  <c r="F591" i="1"/>
  <c r="J591" i="1"/>
  <c r="R591" i="1"/>
  <c r="F592" i="1"/>
  <c r="J592" i="1"/>
  <c r="R592" i="1"/>
  <c r="F593" i="1"/>
  <c r="J593" i="1"/>
  <c r="R593" i="1"/>
  <c r="F594" i="1"/>
  <c r="J594" i="1"/>
  <c r="R594" i="1"/>
  <c r="F595" i="1"/>
  <c r="J595" i="1"/>
  <c r="R595" i="1"/>
  <c r="F596" i="1"/>
  <c r="J596" i="1"/>
  <c r="R596" i="1"/>
  <c r="F598" i="1"/>
  <c r="J598" i="1"/>
  <c r="F599" i="1"/>
  <c r="J599" i="1"/>
  <c r="F600" i="1"/>
  <c r="J600" i="1"/>
  <c r="R600" i="1"/>
  <c r="F601" i="1"/>
  <c r="J601" i="1"/>
  <c r="F602" i="1"/>
  <c r="J602" i="1"/>
  <c r="F603" i="1"/>
  <c r="J603" i="1"/>
  <c r="F604" i="1"/>
  <c r="J604" i="1"/>
  <c r="F605" i="1"/>
  <c r="J605" i="1"/>
  <c r="F606" i="1"/>
  <c r="J606" i="1"/>
  <c r="F607" i="1"/>
  <c r="J607" i="1"/>
  <c r="R607" i="1"/>
  <c r="F609" i="1"/>
  <c r="J609" i="1"/>
  <c r="F610" i="1"/>
  <c r="J610" i="1"/>
  <c r="F611" i="1"/>
  <c r="J611" i="1"/>
  <c r="F612" i="1"/>
  <c r="J612" i="1"/>
  <c r="F613" i="1"/>
  <c r="J613" i="1"/>
  <c r="F614" i="1"/>
  <c r="J614" i="1"/>
  <c r="F615" i="1"/>
  <c r="J615" i="1"/>
  <c r="F616" i="1"/>
  <c r="J616" i="1"/>
  <c r="F617" i="1"/>
  <c r="J617" i="1"/>
  <c r="F618" i="1"/>
  <c r="J618" i="1"/>
  <c r="F631" i="1"/>
  <c r="J631" i="1"/>
  <c r="D633" i="1"/>
  <c r="D634" i="1"/>
  <c r="E634" i="1"/>
  <c r="E633" i="1"/>
  <c r="G633" i="1"/>
  <c r="Q622" i="1"/>
  <c r="Q623" i="1"/>
  <c r="Q624" i="1"/>
  <c r="Q625" i="1"/>
  <c r="Q626" i="1"/>
  <c r="Q627" i="1"/>
  <c r="Q628" i="1"/>
  <c r="Q629" i="1"/>
  <c r="Q630" i="1"/>
  <c r="Q631" i="1"/>
  <c r="R624" i="1"/>
  <c r="Q609" i="1"/>
  <c r="Q610" i="1"/>
  <c r="Q611" i="1"/>
  <c r="Q612" i="1"/>
  <c r="Q613" i="1"/>
  <c r="Q614" i="1"/>
  <c r="Q615" i="1"/>
  <c r="Q616" i="1"/>
  <c r="Q617" i="1"/>
  <c r="Q618" i="1"/>
  <c r="Q598" i="1"/>
  <c r="Q599" i="1"/>
  <c r="Q600" i="1"/>
  <c r="Q601" i="1"/>
  <c r="Q602" i="1"/>
  <c r="Q603" i="1"/>
  <c r="Q604" i="1"/>
  <c r="Q605" i="1"/>
  <c r="Q606" i="1"/>
  <c r="Q607" i="1"/>
  <c r="Q587" i="1"/>
  <c r="Q588" i="1"/>
  <c r="Q589" i="1"/>
  <c r="Q590" i="1"/>
  <c r="Q591" i="1"/>
  <c r="Q592" i="1"/>
  <c r="Q593" i="1"/>
  <c r="Q594" i="1"/>
  <c r="Q595" i="1"/>
  <c r="Q596" i="1"/>
  <c r="Q576" i="1"/>
  <c r="Q577" i="1"/>
  <c r="Q578" i="1"/>
  <c r="Q579" i="1"/>
  <c r="Q580" i="1"/>
  <c r="Q581" i="1"/>
  <c r="Q582" i="1"/>
  <c r="Q583" i="1"/>
  <c r="Q584" i="1"/>
  <c r="Q585" i="1"/>
  <c r="Q565" i="1"/>
  <c r="Q566" i="1"/>
  <c r="Q567" i="1"/>
  <c r="Q568" i="1"/>
  <c r="Q569" i="1"/>
  <c r="Q570" i="1"/>
  <c r="Q571" i="1"/>
  <c r="Q572" i="1"/>
  <c r="Q573" i="1"/>
  <c r="Q574" i="1"/>
  <c r="Q554" i="1"/>
  <c r="Q555" i="1"/>
  <c r="Q556" i="1"/>
  <c r="Q557" i="1"/>
  <c r="Q558" i="1"/>
  <c r="Q559" i="1"/>
  <c r="Q560" i="1"/>
  <c r="Q561" i="1"/>
  <c r="Q562" i="1"/>
  <c r="Q563" i="1"/>
  <c r="Q546" i="1"/>
  <c r="Q543" i="1"/>
  <c r="Q544" i="1"/>
  <c r="Q545" i="1"/>
  <c r="Q547" i="1"/>
  <c r="Q548" i="1"/>
  <c r="Q549" i="1"/>
  <c r="Q550" i="1"/>
  <c r="Q551" i="1"/>
  <c r="Q552" i="1"/>
  <c r="Q535" i="1"/>
  <c r="Q532" i="1"/>
  <c r="Q533" i="1"/>
  <c r="Q534" i="1"/>
  <c r="Q536" i="1"/>
  <c r="Q537" i="1"/>
  <c r="Q538" i="1"/>
  <c r="Q539" i="1"/>
  <c r="Q540" i="1"/>
  <c r="Q541" i="1"/>
  <c r="Q526" i="1"/>
  <c r="Q516" i="1"/>
  <c r="Q517" i="1"/>
  <c r="Q518" i="1"/>
  <c r="Q519" i="1"/>
  <c r="Q520" i="1"/>
  <c r="Q521" i="1"/>
  <c r="Q522" i="1"/>
  <c r="Q523" i="1"/>
  <c r="Q524" i="1"/>
  <c r="Q525" i="1"/>
  <c r="R516" i="1"/>
  <c r="D502" i="1"/>
  <c r="Q505" i="1"/>
  <c r="Q506" i="1"/>
  <c r="Q507" i="1"/>
  <c r="Q508" i="1"/>
  <c r="Q509" i="1"/>
  <c r="Q510" i="1"/>
  <c r="Q511" i="1"/>
  <c r="Q512" i="1"/>
  <c r="Q513" i="1"/>
  <c r="Q514" i="1"/>
  <c r="R505" i="1"/>
  <c r="R506" i="1"/>
  <c r="R507" i="1"/>
  <c r="R508" i="1"/>
  <c r="R509" i="1"/>
  <c r="R510" i="1"/>
  <c r="R511" i="1"/>
  <c r="R512" i="1"/>
  <c r="R513" i="1"/>
  <c r="R514" i="1"/>
  <c r="D503" i="1"/>
  <c r="E503" i="1"/>
  <c r="E502" i="1"/>
  <c r="G502" i="1"/>
  <c r="F374" i="1"/>
  <c r="J374" i="1"/>
  <c r="R374" i="1"/>
  <c r="F375" i="1"/>
  <c r="J375" i="1"/>
  <c r="F376" i="1"/>
  <c r="J376" i="1"/>
  <c r="F377" i="1"/>
  <c r="J377" i="1"/>
  <c r="F378" i="1"/>
  <c r="J378" i="1"/>
  <c r="F379" i="1"/>
  <c r="J379" i="1"/>
  <c r="F380" i="1"/>
  <c r="J380" i="1"/>
  <c r="F381" i="1"/>
  <c r="J381" i="1"/>
  <c r="F382" i="1"/>
  <c r="J382" i="1"/>
  <c r="F383" i="1"/>
  <c r="J383" i="1"/>
  <c r="F385" i="1"/>
  <c r="J385" i="1"/>
  <c r="F386" i="1"/>
  <c r="J386" i="1"/>
  <c r="F387" i="1"/>
  <c r="J387" i="1"/>
  <c r="F388" i="1"/>
  <c r="J388" i="1"/>
  <c r="F389" i="1"/>
  <c r="J389" i="1"/>
  <c r="F390" i="1"/>
  <c r="J390" i="1"/>
  <c r="F391" i="1"/>
  <c r="J391" i="1"/>
  <c r="F392" i="1"/>
  <c r="J392" i="1"/>
  <c r="F393" i="1"/>
  <c r="J393" i="1"/>
  <c r="F394" i="1"/>
  <c r="J394" i="1"/>
  <c r="F395" i="1"/>
  <c r="F401" i="1"/>
  <c r="J401" i="1"/>
  <c r="F402" i="1"/>
  <c r="J402" i="1"/>
  <c r="F403" i="1"/>
  <c r="J403" i="1"/>
  <c r="F404" i="1"/>
  <c r="J404" i="1"/>
  <c r="F405" i="1"/>
  <c r="J405" i="1"/>
  <c r="F406" i="1"/>
  <c r="J406" i="1"/>
  <c r="F407" i="1"/>
  <c r="J407" i="1"/>
  <c r="G409" i="1"/>
  <c r="F409" i="1"/>
  <c r="J409" i="1"/>
  <c r="G412" i="1"/>
  <c r="F412" i="1"/>
  <c r="J412" i="1"/>
  <c r="G415" i="1"/>
  <c r="F415" i="1"/>
  <c r="J415" i="1"/>
  <c r="G418" i="1"/>
  <c r="F418" i="1"/>
  <c r="J418" i="1"/>
  <c r="G420" i="1"/>
  <c r="F420" i="1"/>
  <c r="J420" i="1"/>
  <c r="G416" i="1"/>
  <c r="F416" i="1"/>
  <c r="J416" i="1"/>
  <c r="G424" i="1"/>
  <c r="F424" i="1"/>
  <c r="J424" i="1"/>
  <c r="G426" i="1"/>
  <c r="F426" i="1"/>
  <c r="J426" i="1"/>
  <c r="G428" i="1"/>
  <c r="F428" i="1"/>
  <c r="J428" i="1"/>
  <c r="G430" i="1"/>
  <c r="F430" i="1"/>
  <c r="J430" i="1"/>
  <c r="G432" i="1"/>
  <c r="F432" i="1"/>
  <c r="J432" i="1"/>
  <c r="G435" i="1"/>
  <c r="F435" i="1"/>
  <c r="J435" i="1"/>
  <c r="G437" i="1"/>
  <c r="F437" i="1"/>
  <c r="J437" i="1"/>
  <c r="G408" i="1"/>
  <c r="F408" i="1"/>
  <c r="J408" i="1"/>
  <c r="G410" i="1"/>
  <c r="F410" i="1"/>
  <c r="J410" i="1"/>
  <c r="G413" i="1"/>
  <c r="F413" i="1"/>
  <c r="J413" i="1"/>
  <c r="G414" i="1"/>
  <c r="F414" i="1"/>
  <c r="J414" i="1"/>
  <c r="G417" i="1"/>
  <c r="F417" i="1"/>
  <c r="J417" i="1"/>
  <c r="G419" i="1"/>
  <c r="F419" i="1"/>
  <c r="J419" i="1"/>
  <c r="G421" i="1"/>
  <c r="F421" i="1"/>
  <c r="J421" i="1"/>
  <c r="G423" i="1"/>
  <c r="F423" i="1"/>
  <c r="J423" i="1"/>
  <c r="G425" i="1"/>
  <c r="F425" i="1"/>
  <c r="J425" i="1"/>
  <c r="G427" i="1"/>
  <c r="F427" i="1"/>
  <c r="J427" i="1"/>
  <c r="G429" i="1"/>
  <c r="F429" i="1"/>
  <c r="J429" i="1"/>
  <c r="G431" i="1"/>
  <c r="F431" i="1"/>
  <c r="J431" i="1"/>
  <c r="G434" i="1"/>
  <c r="F434" i="1"/>
  <c r="J434" i="1"/>
  <c r="G436" i="1"/>
  <c r="F436" i="1"/>
  <c r="J436" i="1"/>
  <c r="F438" i="1"/>
  <c r="J438" i="1"/>
  <c r="F439" i="1"/>
  <c r="J439" i="1"/>
  <c r="F440" i="1"/>
  <c r="J440" i="1"/>
  <c r="F441" i="1"/>
  <c r="J441" i="1"/>
  <c r="F442" i="1"/>
  <c r="J442" i="1"/>
  <c r="F443" i="1"/>
  <c r="J443" i="1"/>
  <c r="F445" i="1"/>
  <c r="J445" i="1"/>
  <c r="F446" i="1"/>
  <c r="J446" i="1"/>
  <c r="F447" i="1"/>
  <c r="J447" i="1"/>
  <c r="F448" i="1"/>
  <c r="J448" i="1"/>
  <c r="F449" i="1"/>
  <c r="J449" i="1"/>
  <c r="F450" i="1"/>
  <c r="J450" i="1"/>
  <c r="F451" i="1"/>
  <c r="J451" i="1"/>
  <c r="F452" i="1"/>
  <c r="J452" i="1"/>
  <c r="F453" i="1"/>
  <c r="J453" i="1"/>
  <c r="F454" i="1"/>
  <c r="J454" i="1"/>
  <c r="F456" i="1"/>
  <c r="J456" i="1"/>
  <c r="F457" i="1"/>
  <c r="J457" i="1"/>
  <c r="F458" i="1"/>
  <c r="J458" i="1"/>
  <c r="F459" i="1"/>
  <c r="J459" i="1"/>
  <c r="F460" i="1"/>
  <c r="J460" i="1"/>
  <c r="F461" i="1"/>
  <c r="J461" i="1"/>
  <c r="F462" i="1"/>
  <c r="J462" i="1"/>
  <c r="F463" i="1"/>
  <c r="J463" i="1"/>
  <c r="F464" i="1"/>
  <c r="J464" i="1"/>
  <c r="F465" i="1"/>
  <c r="J465" i="1"/>
  <c r="F467" i="1"/>
  <c r="J467" i="1"/>
  <c r="F468" i="1"/>
  <c r="J468" i="1"/>
  <c r="F469" i="1"/>
  <c r="J469" i="1"/>
  <c r="F470" i="1"/>
  <c r="J470" i="1"/>
  <c r="F471" i="1"/>
  <c r="J471" i="1"/>
  <c r="F472" i="1"/>
  <c r="J472" i="1"/>
  <c r="F473" i="1"/>
  <c r="J473" i="1"/>
  <c r="F474" i="1"/>
  <c r="J474" i="1"/>
  <c r="F475" i="1"/>
  <c r="J475" i="1"/>
  <c r="F476" i="1"/>
  <c r="J476" i="1"/>
  <c r="F478" i="1"/>
  <c r="J478" i="1"/>
  <c r="F479" i="1"/>
  <c r="J479" i="1"/>
  <c r="F480" i="1"/>
  <c r="J480" i="1"/>
  <c r="F481" i="1"/>
  <c r="J481" i="1"/>
  <c r="F482" i="1"/>
  <c r="J482" i="1"/>
  <c r="F483" i="1"/>
  <c r="J483" i="1"/>
  <c r="F484" i="1"/>
  <c r="J484" i="1"/>
  <c r="F485" i="1"/>
  <c r="J485" i="1"/>
  <c r="F486" i="1"/>
  <c r="J486" i="1"/>
  <c r="F487" i="1"/>
  <c r="J487" i="1"/>
  <c r="F488" i="1"/>
  <c r="F491" i="1"/>
  <c r="J491" i="1"/>
  <c r="F492" i="1"/>
  <c r="J492" i="1"/>
  <c r="F493" i="1"/>
  <c r="J493" i="1"/>
  <c r="F494" i="1"/>
  <c r="J494" i="1"/>
  <c r="F495" i="1"/>
  <c r="J495" i="1"/>
  <c r="F496" i="1"/>
  <c r="J496" i="1"/>
  <c r="F497" i="1"/>
  <c r="J497" i="1"/>
  <c r="F498" i="1"/>
  <c r="J498" i="1"/>
  <c r="F499" i="1"/>
  <c r="J499" i="1"/>
  <c r="F500" i="1"/>
  <c r="J500" i="1"/>
  <c r="Q491" i="1"/>
  <c r="Q492" i="1"/>
  <c r="Q493" i="1"/>
  <c r="Q494" i="1"/>
  <c r="Q495" i="1"/>
  <c r="Q496" i="1"/>
  <c r="Q497" i="1"/>
  <c r="Q498" i="1"/>
  <c r="Q499" i="1"/>
  <c r="Q500" i="1"/>
  <c r="R491" i="1"/>
  <c r="R492" i="1"/>
  <c r="R493" i="1"/>
  <c r="R494" i="1"/>
  <c r="R495" i="1"/>
  <c r="R496" i="1"/>
  <c r="R497" i="1"/>
  <c r="R498" i="1"/>
  <c r="R499" i="1"/>
  <c r="R500" i="1"/>
  <c r="Q488" i="1"/>
  <c r="Q478" i="1"/>
  <c r="Q479" i="1"/>
  <c r="Q480" i="1"/>
  <c r="Q481" i="1"/>
  <c r="Q482" i="1"/>
  <c r="Q483" i="1"/>
  <c r="Q484" i="1"/>
  <c r="Q485" i="1"/>
  <c r="Q486" i="1"/>
  <c r="Q487" i="1"/>
  <c r="R478" i="1"/>
  <c r="R479" i="1"/>
  <c r="R480" i="1"/>
  <c r="R481" i="1"/>
  <c r="R482" i="1"/>
  <c r="R483" i="1"/>
  <c r="R484" i="1"/>
  <c r="R485" i="1"/>
  <c r="R486" i="1"/>
  <c r="R487" i="1"/>
  <c r="Q467" i="1"/>
  <c r="Q468" i="1"/>
  <c r="Q469" i="1"/>
  <c r="Q470" i="1"/>
  <c r="Q471" i="1"/>
  <c r="Q472" i="1"/>
  <c r="Q473" i="1"/>
  <c r="Q474" i="1"/>
  <c r="Q475" i="1"/>
  <c r="Q476" i="1"/>
  <c r="R467" i="1"/>
  <c r="R468" i="1"/>
  <c r="R469" i="1"/>
  <c r="R470" i="1"/>
  <c r="R471" i="1"/>
  <c r="R472" i="1"/>
  <c r="R473" i="1"/>
  <c r="R474" i="1"/>
  <c r="R475" i="1"/>
  <c r="R476" i="1"/>
  <c r="Q456" i="1"/>
  <c r="Q457" i="1"/>
  <c r="Q458" i="1"/>
  <c r="Q459" i="1"/>
  <c r="Q460" i="1"/>
  <c r="Q461" i="1"/>
  <c r="Q462" i="1"/>
  <c r="Q463" i="1"/>
  <c r="Q464" i="1"/>
  <c r="Q465" i="1"/>
  <c r="R456" i="1"/>
  <c r="R457" i="1"/>
  <c r="R458" i="1"/>
  <c r="R459" i="1"/>
  <c r="R460" i="1"/>
  <c r="R461" i="1"/>
  <c r="R462" i="1"/>
  <c r="R463" i="1"/>
  <c r="R464" i="1"/>
  <c r="R465" i="1"/>
  <c r="Q445" i="1"/>
  <c r="Q446" i="1"/>
  <c r="Q447" i="1"/>
  <c r="Q448" i="1"/>
  <c r="Q449" i="1"/>
  <c r="Q450" i="1"/>
  <c r="Q451" i="1"/>
  <c r="Q452" i="1"/>
  <c r="Q453" i="1"/>
  <c r="Q454" i="1"/>
  <c r="R445" i="1"/>
  <c r="R446" i="1"/>
  <c r="R447" i="1"/>
  <c r="R448" i="1"/>
  <c r="R449" i="1"/>
  <c r="R450" i="1"/>
  <c r="R451" i="1"/>
  <c r="R452" i="1"/>
  <c r="R453" i="1"/>
  <c r="R454" i="1"/>
  <c r="Q434" i="1"/>
  <c r="Q435" i="1"/>
  <c r="Q436" i="1"/>
  <c r="Q437" i="1"/>
  <c r="Q438" i="1"/>
  <c r="Q439" i="1"/>
  <c r="Q440" i="1"/>
  <c r="Q441" i="1"/>
  <c r="Q442" i="1"/>
  <c r="Q443" i="1"/>
  <c r="Q423" i="1"/>
  <c r="Q424" i="1"/>
  <c r="Q425" i="1"/>
  <c r="Q426" i="1"/>
  <c r="Q427" i="1"/>
  <c r="Q428" i="1"/>
  <c r="Q429" i="1"/>
  <c r="Q430" i="1"/>
  <c r="Q431" i="1"/>
  <c r="Q432" i="1"/>
  <c r="Q416" i="1"/>
  <c r="Q412" i="1"/>
  <c r="Q413" i="1"/>
  <c r="Q414" i="1"/>
  <c r="Q415" i="1"/>
  <c r="Q417" i="1"/>
  <c r="Q418" i="1"/>
  <c r="Q419" i="1"/>
  <c r="Q420" i="1"/>
  <c r="Q421" i="1"/>
  <c r="Q401" i="1"/>
  <c r="Q402" i="1"/>
  <c r="Q403" i="1"/>
  <c r="Q404" i="1"/>
  <c r="Q405" i="1"/>
  <c r="Q406" i="1"/>
  <c r="Q407" i="1"/>
  <c r="Q408" i="1"/>
  <c r="Q409" i="1"/>
  <c r="Q410" i="1"/>
  <c r="Q385" i="1"/>
  <c r="Q386" i="1"/>
  <c r="Q387" i="1"/>
  <c r="Q388" i="1"/>
  <c r="Q389" i="1"/>
  <c r="Q390" i="1"/>
  <c r="Q391" i="1"/>
  <c r="Q392" i="1"/>
  <c r="Q393" i="1"/>
  <c r="Q394" i="1"/>
  <c r="R385" i="1"/>
  <c r="R386" i="1"/>
  <c r="R387" i="1"/>
  <c r="R388" i="1"/>
  <c r="R389" i="1"/>
  <c r="R390" i="1"/>
  <c r="R391" i="1"/>
  <c r="R392" i="1"/>
  <c r="R393" i="1"/>
  <c r="R394" i="1"/>
  <c r="G240" i="1"/>
  <c r="J240" i="1"/>
  <c r="Q374" i="1"/>
  <c r="Q375" i="1"/>
  <c r="Q376" i="1"/>
  <c r="Q377" i="1"/>
  <c r="Q378" i="1"/>
  <c r="Q379" i="1"/>
  <c r="Q380" i="1"/>
  <c r="Q381" i="1"/>
  <c r="Q382" i="1"/>
  <c r="Q383" i="1"/>
  <c r="N371" i="1"/>
  <c r="N372" i="1"/>
  <c r="D372" i="1"/>
  <c r="E372" i="1"/>
  <c r="G372" i="1"/>
  <c r="F270" i="1"/>
  <c r="J270" i="1"/>
  <c r="F271" i="1"/>
  <c r="J271" i="1"/>
  <c r="F272" i="1"/>
  <c r="J272" i="1"/>
  <c r="F273" i="1"/>
  <c r="J273" i="1"/>
  <c r="F274" i="1"/>
  <c r="J274" i="1"/>
  <c r="F275" i="1"/>
  <c r="J275" i="1"/>
  <c r="F276" i="1"/>
  <c r="J276" i="1"/>
  <c r="F277" i="1"/>
  <c r="J277" i="1"/>
  <c r="F278" i="1"/>
  <c r="J278" i="1"/>
  <c r="F279" i="1"/>
  <c r="J279" i="1"/>
  <c r="F281" i="1"/>
  <c r="J281" i="1"/>
  <c r="F282" i="1"/>
  <c r="J282" i="1"/>
  <c r="F283" i="1"/>
  <c r="J283" i="1"/>
  <c r="F284" i="1"/>
  <c r="J284" i="1"/>
  <c r="F285" i="1"/>
  <c r="J285" i="1"/>
  <c r="F286" i="1"/>
  <c r="J286" i="1"/>
  <c r="F287" i="1"/>
  <c r="J287" i="1"/>
  <c r="F288" i="1"/>
  <c r="J288" i="1"/>
  <c r="F289" i="1"/>
  <c r="J289" i="1"/>
  <c r="F290" i="1"/>
  <c r="J290" i="1"/>
  <c r="F292" i="1"/>
  <c r="J292" i="1"/>
  <c r="R292" i="1"/>
  <c r="F293" i="1"/>
  <c r="J293" i="1"/>
  <c r="F294" i="1"/>
  <c r="J294" i="1"/>
  <c r="F295" i="1"/>
  <c r="J295" i="1"/>
  <c r="F296" i="1"/>
  <c r="J296" i="1"/>
  <c r="F297" i="1"/>
  <c r="J297" i="1"/>
  <c r="F298" i="1"/>
  <c r="J298" i="1"/>
  <c r="F299" i="1"/>
  <c r="J299" i="1"/>
  <c r="F300" i="1"/>
  <c r="J300" i="1"/>
  <c r="F301" i="1"/>
  <c r="J301" i="1"/>
  <c r="F303" i="1"/>
  <c r="J303" i="1"/>
  <c r="F304" i="1"/>
  <c r="J304" i="1"/>
  <c r="F305" i="1"/>
  <c r="J305" i="1"/>
  <c r="F306" i="1"/>
  <c r="J306" i="1"/>
  <c r="F307" i="1"/>
  <c r="J307" i="1"/>
  <c r="F308" i="1"/>
  <c r="J308" i="1"/>
  <c r="F309" i="1"/>
  <c r="J309" i="1"/>
  <c r="F310" i="1"/>
  <c r="J310" i="1"/>
  <c r="F311" i="1"/>
  <c r="J311" i="1"/>
  <c r="F312" i="1"/>
  <c r="J312" i="1"/>
  <c r="F314" i="1"/>
  <c r="J314" i="1"/>
  <c r="R314" i="1"/>
  <c r="F315" i="1"/>
  <c r="J315" i="1"/>
  <c r="F316" i="1"/>
  <c r="J316" i="1"/>
  <c r="F317" i="1"/>
  <c r="J317" i="1"/>
  <c r="F318" i="1"/>
  <c r="J318" i="1"/>
  <c r="F319" i="1"/>
  <c r="J319" i="1"/>
  <c r="F320" i="1"/>
  <c r="J320" i="1"/>
  <c r="F321" i="1"/>
  <c r="J321" i="1"/>
  <c r="F322" i="1"/>
  <c r="J322" i="1"/>
  <c r="F323" i="1"/>
  <c r="J323" i="1"/>
  <c r="F325" i="1"/>
  <c r="J325" i="1"/>
  <c r="R325" i="1"/>
  <c r="F326" i="1"/>
  <c r="J326" i="1"/>
  <c r="F327" i="1"/>
  <c r="J327" i="1"/>
  <c r="R327" i="1"/>
  <c r="F328" i="1"/>
  <c r="J328" i="1"/>
  <c r="F329" i="1"/>
  <c r="J329" i="1"/>
  <c r="F330" i="1"/>
  <c r="J330" i="1"/>
  <c r="F331" i="1"/>
  <c r="J331" i="1"/>
  <c r="F332" i="1"/>
  <c r="J332" i="1"/>
  <c r="F333" i="1"/>
  <c r="J333" i="1"/>
  <c r="F334" i="1"/>
  <c r="J334" i="1"/>
  <c r="F336" i="1"/>
  <c r="J336" i="1"/>
  <c r="R336" i="1"/>
  <c r="F337" i="1"/>
  <c r="J337" i="1"/>
  <c r="F338" i="1"/>
  <c r="J338" i="1"/>
  <c r="F339" i="1"/>
  <c r="J339" i="1"/>
  <c r="F340" i="1"/>
  <c r="J340" i="1"/>
  <c r="F341" i="1"/>
  <c r="J341" i="1"/>
  <c r="F342" i="1"/>
  <c r="J342" i="1"/>
  <c r="F343" i="1"/>
  <c r="J343" i="1"/>
  <c r="F344" i="1"/>
  <c r="J344" i="1"/>
  <c r="F345" i="1"/>
  <c r="J345" i="1"/>
  <c r="F347" i="1"/>
  <c r="J347" i="1"/>
  <c r="F348" i="1"/>
  <c r="J348" i="1"/>
  <c r="F349" i="1"/>
  <c r="J349" i="1"/>
  <c r="F350" i="1"/>
  <c r="J350" i="1"/>
  <c r="F351" i="1"/>
  <c r="J351" i="1"/>
  <c r="F352" i="1"/>
  <c r="J352" i="1"/>
  <c r="F353" i="1"/>
  <c r="J353" i="1"/>
  <c r="F354" i="1"/>
  <c r="J354" i="1"/>
  <c r="F355" i="1"/>
  <c r="J355" i="1"/>
  <c r="F356" i="1"/>
  <c r="J356" i="1"/>
  <c r="F357" i="1"/>
  <c r="F360" i="1"/>
  <c r="J360" i="1"/>
  <c r="F361" i="1"/>
  <c r="J361" i="1"/>
  <c r="F362" i="1"/>
  <c r="J362" i="1"/>
  <c r="F363" i="1"/>
  <c r="J363" i="1"/>
  <c r="F364" i="1"/>
  <c r="J364" i="1"/>
  <c r="F365" i="1"/>
  <c r="J365" i="1"/>
  <c r="F366" i="1"/>
  <c r="J366" i="1"/>
  <c r="F367" i="1"/>
  <c r="J367" i="1"/>
  <c r="F368" i="1"/>
  <c r="J368" i="1"/>
  <c r="F369" i="1"/>
  <c r="J369" i="1"/>
  <c r="D371" i="1"/>
  <c r="E371" i="1"/>
  <c r="G371" i="1"/>
  <c r="Q360" i="1"/>
  <c r="Q361" i="1"/>
  <c r="Q362" i="1"/>
  <c r="Q363" i="1"/>
  <c r="Q364" i="1"/>
  <c r="Q365" i="1"/>
  <c r="Q366" i="1"/>
  <c r="Q367" i="1"/>
  <c r="Q368" i="1"/>
  <c r="Q369" i="1"/>
  <c r="F243" i="1"/>
  <c r="J243" i="1"/>
  <c r="R243" i="1"/>
  <c r="F244" i="1"/>
  <c r="J244" i="1"/>
  <c r="F245" i="1"/>
  <c r="J245" i="1"/>
  <c r="F246" i="1"/>
  <c r="J246" i="1"/>
  <c r="F247" i="1"/>
  <c r="J247" i="1"/>
  <c r="F248" i="1"/>
  <c r="J248" i="1"/>
  <c r="F249" i="1"/>
  <c r="J249" i="1"/>
  <c r="F250" i="1"/>
  <c r="J250" i="1"/>
  <c r="F251" i="1"/>
  <c r="J251" i="1"/>
  <c r="F252" i="1"/>
  <c r="J252" i="1"/>
  <c r="Q347" i="1"/>
  <c r="Q348" i="1"/>
  <c r="Q349" i="1"/>
  <c r="Q350" i="1"/>
  <c r="Q351" i="1"/>
  <c r="Q352" i="1"/>
  <c r="Q353" i="1"/>
  <c r="Q354" i="1"/>
  <c r="Q355" i="1"/>
  <c r="Q356" i="1"/>
  <c r="R347" i="1"/>
  <c r="Q336" i="1"/>
  <c r="Q337" i="1"/>
  <c r="Q338" i="1"/>
  <c r="Q339" i="1"/>
  <c r="Q340" i="1"/>
  <c r="Q341" i="1"/>
  <c r="Q342" i="1"/>
  <c r="Q343" i="1"/>
  <c r="Q344" i="1"/>
  <c r="Q345" i="1"/>
  <c r="Q325" i="1"/>
  <c r="Q326" i="1"/>
  <c r="Q327" i="1"/>
  <c r="Q329" i="1"/>
  <c r="Q331" i="1"/>
  <c r="Q333" i="1"/>
  <c r="R326" i="1"/>
  <c r="Q314" i="1"/>
  <c r="Q315" i="1"/>
  <c r="Q316" i="1"/>
  <c r="Q317" i="1"/>
  <c r="Q318" i="1"/>
  <c r="Q319" i="1"/>
  <c r="Q320" i="1"/>
  <c r="Q321" i="1"/>
  <c r="Q322" i="1"/>
  <c r="Q323" i="1"/>
  <c r="Q303" i="1"/>
  <c r="Q304" i="1"/>
  <c r="Q305" i="1"/>
  <c r="Q306" i="1"/>
  <c r="Q307" i="1"/>
  <c r="Q308" i="1"/>
  <c r="Q309" i="1"/>
  <c r="Q310" i="1"/>
  <c r="Q311" i="1"/>
  <c r="Q312" i="1"/>
  <c r="R303" i="1"/>
  <c r="Q292" i="1"/>
  <c r="Q293" i="1"/>
  <c r="Q294" i="1"/>
  <c r="Q295" i="1"/>
  <c r="Q296" i="1"/>
  <c r="Q297" i="1"/>
  <c r="Q298" i="1"/>
  <c r="Q299" i="1"/>
  <c r="Q300" i="1"/>
  <c r="Q301" i="1"/>
  <c r="Q281" i="1"/>
  <c r="Q282" i="1"/>
  <c r="Q283" i="1"/>
  <c r="Q284" i="1"/>
  <c r="Q285" i="1"/>
  <c r="Q286" i="1"/>
  <c r="Q287" i="1"/>
  <c r="Q288" i="1"/>
  <c r="Q290" i="1"/>
  <c r="Q270" i="1"/>
  <c r="Q271" i="1"/>
  <c r="Q272" i="1"/>
  <c r="Q273" i="1"/>
  <c r="Q274" i="1"/>
  <c r="Q275" i="1"/>
  <c r="Q276" i="1"/>
  <c r="Q277" i="1"/>
  <c r="Q278" i="1"/>
  <c r="Q279" i="1"/>
  <c r="G264" i="1"/>
  <c r="G254" i="1"/>
  <c r="J254" i="1"/>
  <c r="G255" i="1"/>
  <c r="J255" i="1"/>
  <c r="G256" i="1"/>
  <c r="J256" i="1"/>
  <c r="G257" i="1"/>
  <c r="J257" i="1"/>
  <c r="G258" i="1"/>
  <c r="J258" i="1"/>
  <c r="G259" i="1"/>
  <c r="J259" i="1"/>
  <c r="G260" i="1"/>
  <c r="J260" i="1"/>
  <c r="G261" i="1"/>
  <c r="J261" i="1"/>
  <c r="G262" i="1"/>
  <c r="J262" i="1"/>
  <c r="G263" i="1"/>
  <c r="J263" i="1"/>
  <c r="Q243" i="1"/>
  <c r="Q244" i="1"/>
  <c r="Q245" i="1"/>
  <c r="Q246" i="1"/>
  <c r="Q248" i="1"/>
  <c r="Q250" i="1"/>
  <c r="Q252" i="1"/>
  <c r="F241" i="1"/>
  <c r="J241" i="1"/>
  <c r="Q241" i="1"/>
  <c r="F139" i="1"/>
  <c r="J139" i="1"/>
  <c r="R139" i="1"/>
  <c r="F140" i="1"/>
  <c r="J140" i="1"/>
  <c r="F141" i="1"/>
  <c r="J141" i="1"/>
  <c r="F142" i="1"/>
  <c r="J142" i="1"/>
  <c r="F143" i="1"/>
  <c r="J143" i="1"/>
  <c r="F144" i="1"/>
  <c r="J144" i="1"/>
  <c r="F145" i="1"/>
  <c r="J145" i="1"/>
  <c r="F146" i="1"/>
  <c r="J146" i="1"/>
  <c r="F147" i="1"/>
  <c r="J147" i="1"/>
  <c r="F148" i="1"/>
  <c r="J148" i="1"/>
  <c r="F150" i="1"/>
  <c r="J150" i="1"/>
  <c r="F151" i="1"/>
  <c r="J151" i="1"/>
  <c r="F152" i="1"/>
  <c r="J152" i="1"/>
  <c r="F153" i="1"/>
  <c r="J153" i="1"/>
  <c r="F154" i="1"/>
  <c r="J154" i="1"/>
  <c r="F155" i="1"/>
  <c r="J155" i="1"/>
  <c r="F156" i="1"/>
  <c r="J156" i="1"/>
  <c r="F157" i="1"/>
  <c r="J157" i="1"/>
  <c r="F158" i="1"/>
  <c r="J158" i="1"/>
  <c r="F159" i="1"/>
  <c r="J159" i="1"/>
  <c r="F161" i="1"/>
  <c r="J161" i="1"/>
  <c r="F162" i="1"/>
  <c r="J162" i="1"/>
  <c r="F163" i="1"/>
  <c r="J163" i="1"/>
  <c r="F164" i="1"/>
  <c r="J164" i="1"/>
  <c r="F165" i="1"/>
  <c r="J165" i="1"/>
  <c r="F166" i="1"/>
  <c r="J166" i="1"/>
  <c r="F167" i="1"/>
  <c r="J167" i="1"/>
  <c r="F168" i="1"/>
  <c r="J168" i="1"/>
  <c r="F169" i="1"/>
  <c r="J169" i="1"/>
  <c r="F170" i="1"/>
  <c r="J170" i="1"/>
  <c r="F194" i="1"/>
  <c r="J194" i="1"/>
  <c r="F195" i="1"/>
  <c r="J195" i="1"/>
  <c r="F196" i="1"/>
  <c r="J196" i="1"/>
  <c r="F197" i="1"/>
  <c r="J197" i="1"/>
  <c r="F198" i="1"/>
  <c r="J198" i="1"/>
  <c r="F199" i="1"/>
  <c r="J199" i="1"/>
  <c r="F200" i="1"/>
  <c r="J200" i="1"/>
  <c r="F201" i="1"/>
  <c r="J201" i="1"/>
  <c r="F202" i="1"/>
  <c r="J202" i="1"/>
  <c r="F203" i="1"/>
  <c r="J203" i="1"/>
  <c r="F205" i="1"/>
  <c r="J205" i="1"/>
  <c r="F206" i="1"/>
  <c r="J206" i="1"/>
  <c r="F207" i="1"/>
  <c r="J207" i="1"/>
  <c r="F208" i="1"/>
  <c r="J208" i="1"/>
  <c r="F209" i="1"/>
  <c r="J209" i="1"/>
  <c r="F210" i="1"/>
  <c r="J210" i="1"/>
  <c r="F211" i="1"/>
  <c r="J211" i="1"/>
  <c r="F212" i="1"/>
  <c r="J212" i="1"/>
  <c r="F213" i="1"/>
  <c r="J213" i="1"/>
  <c r="F214" i="1"/>
  <c r="J214" i="1"/>
  <c r="F216" i="1"/>
  <c r="J216" i="1"/>
  <c r="F217" i="1"/>
  <c r="J217" i="1"/>
  <c r="F218" i="1"/>
  <c r="J218" i="1"/>
  <c r="F219" i="1"/>
  <c r="J219" i="1"/>
  <c r="F220" i="1"/>
  <c r="J220" i="1"/>
  <c r="F221" i="1"/>
  <c r="J221" i="1"/>
  <c r="F222" i="1"/>
  <c r="J222" i="1"/>
  <c r="F223" i="1"/>
  <c r="J223" i="1"/>
  <c r="F224" i="1"/>
  <c r="J224" i="1"/>
  <c r="F225" i="1"/>
  <c r="J225" i="1"/>
  <c r="F226" i="1"/>
  <c r="F229" i="1"/>
  <c r="J229" i="1"/>
  <c r="R229" i="1"/>
  <c r="F230" i="1"/>
  <c r="J230" i="1"/>
  <c r="R230" i="1"/>
  <c r="F231" i="1"/>
  <c r="J231" i="1"/>
  <c r="R231" i="1"/>
  <c r="F232" i="1"/>
  <c r="J232" i="1"/>
  <c r="R232" i="1"/>
  <c r="F233" i="1"/>
  <c r="J233" i="1"/>
  <c r="R233" i="1"/>
  <c r="F234" i="1"/>
  <c r="J234" i="1"/>
  <c r="R234" i="1"/>
  <c r="F235" i="1"/>
  <c r="J235" i="1"/>
  <c r="R235" i="1"/>
  <c r="F236" i="1"/>
  <c r="J236" i="1"/>
  <c r="R236" i="1"/>
  <c r="F237" i="1"/>
  <c r="J237" i="1"/>
  <c r="R237" i="1"/>
  <c r="F238" i="1"/>
  <c r="J238" i="1"/>
  <c r="Q229" i="1"/>
  <c r="Q230" i="1"/>
  <c r="Q231" i="1"/>
  <c r="Q232" i="1"/>
  <c r="Q233" i="1"/>
  <c r="Q234" i="1"/>
  <c r="Q235" i="1"/>
  <c r="Q236" i="1"/>
  <c r="Q237" i="1"/>
  <c r="Q216" i="1"/>
  <c r="Q217" i="1"/>
  <c r="Q218" i="1"/>
  <c r="Q219" i="1"/>
  <c r="Q220" i="1"/>
  <c r="Q221" i="1"/>
  <c r="Q222" i="1"/>
  <c r="Q223" i="1"/>
  <c r="Q224" i="1"/>
  <c r="Q225" i="1"/>
  <c r="Q205" i="1"/>
  <c r="Q206" i="1"/>
  <c r="Q207" i="1"/>
  <c r="Q208" i="1"/>
  <c r="Q209" i="1"/>
  <c r="Q210" i="1"/>
  <c r="Q211" i="1"/>
  <c r="Q212" i="1"/>
  <c r="Q213" i="1"/>
  <c r="Q214" i="1"/>
  <c r="Q194" i="1"/>
  <c r="Q195" i="1"/>
  <c r="Q196" i="1"/>
  <c r="Q197" i="1"/>
  <c r="Q198" i="1"/>
  <c r="Q199" i="1"/>
  <c r="Q200" i="1"/>
  <c r="Q202" i="1"/>
  <c r="G183" i="1"/>
  <c r="J183" i="1"/>
  <c r="G184" i="1"/>
  <c r="J184" i="1"/>
  <c r="G185" i="1"/>
  <c r="J185" i="1"/>
  <c r="G186" i="1"/>
  <c r="J186" i="1"/>
  <c r="G187" i="1"/>
  <c r="J187" i="1"/>
  <c r="G188" i="1"/>
  <c r="J188" i="1"/>
  <c r="G189" i="1"/>
  <c r="J189" i="1"/>
  <c r="G190" i="1"/>
  <c r="J190" i="1"/>
  <c r="G191" i="1"/>
  <c r="J191" i="1"/>
  <c r="G192" i="1"/>
  <c r="J192" i="1"/>
  <c r="G172" i="1"/>
  <c r="J172" i="1"/>
  <c r="G173" i="1"/>
  <c r="J173" i="1"/>
  <c r="G174" i="1"/>
  <c r="J174" i="1"/>
  <c r="G175" i="1"/>
  <c r="J175" i="1"/>
  <c r="G176" i="1"/>
  <c r="J176" i="1"/>
  <c r="G177" i="1"/>
  <c r="J177" i="1"/>
  <c r="G178" i="1"/>
  <c r="J178" i="1"/>
  <c r="G179" i="1"/>
  <c r="J179" i="1"/>
  <c r="G180" i="1"/>
  <c r="J180" i="1"/>
  <c r="G181" i="1"/>
  <c r="J181" i="1"/>
  <c r="Q161" i="1"/>
  <c r="Q162" i="1"/>
  <c r="Q163" i="1"/>
  <c r="Q165" i="1"/>
  <c r="Q167" i="1"/>
  <c r="Q169" i="1"/>
  <c r="Q151" i="1"/>
  <c r="Q152" i="1"/>
  <c r="Q154" i="1"/>
  <c r="Q155" i="1"/>
  <c r="Q156" i="1"/>
  <c r="Q158" i="1"/>
  <c r="Q139" i="1"/>
  <c r="Q140" i="1"/>
  <c r="Q141" i="1"/>
  <c r="Q142" i="1"/>
  <c r="Q143" i="1"/>
  <c r="F99" i="1"/>
  <c r="J99" i="1"/>
  <c r="F100" i="1"/>
  <c r="J100" i="1"/>
  <c r="F101" i="1"/>
  <c r="J101" i="1"/>
  <c r="F102" i="1"/>
  <c r="J102" i="1"/>
  <c r="F103" i="1"/>
  <c r="J103" i="1"/>
  <c r="F104" i="1"/>
  <c r="J104" i="1"/>
  <c r="F105" i="1"/>
  <c r="J105" i="1"/>
  <c r="F106" i="1"/>
  <c r="J106" i="1"/>
  <c r="F107" i="1"/>
  <c r="J107" i="1"/>
  <c r="F112" i="1"/>
  <c r="J112" i="1"/>
  <c r="F113" i="1"/>
  <c r="J113" i="1"/>
  <c r="F114" i="1"/>
  <c r="J114" i="1"/>
  <c r="F115" i="1"/>
  <c r="J115" i="1"/>
  <c r="F116" i="1"/>
  <c r="J116" i="1"/>
  <c r="F117" i="1"/>
  <c r="J117" i="1"/>
  <c r="F118" i="1"/>
  <c r="J118" i="1"/>
  <c r="F119" i="1"/>
  <c r="J119" i="1"/>
  <c r="F120" i="1"/>
  <c r="J120" i="1"/>
  <c r="F121" i="1"/>
  <c r="J121" i="1"/>
  <c r="F124" i="1"/>
  <c r="J124" i="1"/>
  <c r="F125" i="1"/>
  <c r="J125" i="1"/>
  <c r="F126" i="1"/>
  <c r="J126" i="1"/>
  <c r="F127" i="1"/>
  <c r="J127" i="1"/>
  <c r="F128" i="1"/>
  <c r="J128" i="1"/>
  <c r="F129" i="1"/>
  <c r="J129" i="1"/>
  <c r="F130" i="1"/>
  <c r="J130" i="1"/>
  <c r="F131" i="1"/>
  <c r="J131" i="1"/>
  <c r="F132" i="1"/>
  <c r="J132" i="1"/>
  <c r="F133" i="1"/>
  <c r="G19" i="7"/>
  <c r="G22" i="7"/>
  <c r="G25" i="7"/>
  <c r="G28" i="7"/>
  <c r="G31" i="7"/>
  <c r="G32" i="7"/>
  <c r="G16" i="7"/>
  <c r="G13" i="7"/>
  <c r="Q133" i="1"/>
  <c r="Q125" i="1"/>
  <c r="Q126" i="1"/>
  <c r="Q127" i="1"/>
  <c r="Q129" i="1"/>
  <c r="Q131" i="1"/>
  <c r="Q112" i="1"/>
  <c r="Q113" i="1"/>
  <c r="Q114" i="1"/>
  <c r="Q116" i="1"/>
  <c r="Q118" i="1"/>
  <c r="Q120" i="1"/>
  <c r="Q99" i="1"/>
  <c r="Q100" i="1"/>
  <c r="Q101" i="1"/>
  <c r="Q102" i="1"/>
  <c r="Q103" i="1"/>
  <c r="Q104" i="1"/>
  <c r="Q105" i="1"/>
  <c r="Q106" i="1"/>
  <c r="Q107" i="1"/>
  <c r="F95" i="1"/>
  <c r="Q95" i="1"/>
  <c r="F13" i="1"/>
  <c r="J13" i="1"/>
  <c r="F14" i="1"/>
  <c r="J14" i="1"/>
  <c r="F15" i="1"/>
  <c r="J15" i="1"/>
  <c r="F16" i="1"/>
  <c r="J16" i="1"/>
  <c r="F17" i="1"/>
  <c r="J17" i="1"/>
  <c r="F30" i="1"/>
  <c r="J30" i="1"/>
  <c r="F31" i="1"/>
  <c r="J31" i="1"/>
  <c r="F32" i="1"/>
  <c r="J32" i="1"/>
  <c r="F33" i="1"/>
  <c r="J33" i="1"/>
  <c r="F34" i="1"/>
  <c r="J34" i="1"/>
  <c r="F35" i="1"/>
  <c r="J35" i="1"/>
  <c r="F36" i="1"/>
  <c r="J36" i="1"/>
  <c r="F37" i="1"/>
  <c r="J37" i="1"/>
  <c r="F38" i="1"/>
  <c r="J38" i="1"/>
  <c r="F39" i="1"/>
  <c r="J39" i="1"/>
  <c r="F41" i="1"/>
  <c r="J41" i="1"/>
  <c r="F42" i="1"/>
  <c r="J42" i="1"/>
  <c r="F43" i="1"/>
  <c r="J43" i="1"/>
  <c r="F44" i="1"/>
  <c r="J44" i="1"/>
  <c r="F45" i="1"/>
  <c r="J45" i="1"/>
  <c r="F46" i="1"/>
  <c r="J46" i="1"/>
  <c r="F47" i="1"/>
  <c r="J47" i="1"/>
  <c r="F48" i="1"/>
  <c r="J48" i="1"/>
  <c r="F49" i="1"/>
  <c r="J49" i="1"/>
  <c r="F50" i="1"/>
  <c r="J50" i="1"/>
  <c r="F52" i="1"/>
  <c r="J52" i="1"/>
  <c r="F53" i="1"/>
  <c r="J53" i="1"/>
  <c r="F54" i="1"/>
  <c r="J54" i="1"/>
  <c r="F55" i="1"/>
  <c r="J55" i="1"/>
  <c r="F56" i="1"/>
  <c r="J56" i="1"/>
  <c r="F57" i="1"/>
  <c r="J57" i="1"/>
  <c r="F58" i="1"/>
  <c r="J58" i="1"/>
  <c r="F59" i="1"/>
  <c r="J59" i="1"/>
  <c r="F60" i="1"/>
  <c r="J60" i="1"/>
  <c r="F61" i="1"/>
  <c r="J61" i="1"/>
  <c r="F63" i="1"/>
  <c r="J63" i="1"/>
  <c r="F64" i="1"/>
  <c r="J64" i="1"/>
  <c r="F65" i="1"/>
  <c r="J65" i="1"/>
  <c r="F66" i="1"/>
  <c r="J66" i="1"/>
  <c r="F67" i="1"/>
  <c r="J67" i="1"/>
  <c r="F68" i="1"/>
  <c r="J68" i="1"/>
  <c r="F69" i="1"/>
  <c r="J69" i="1"/>
  <c r="F70" i="1"/>
  <c r="J70" i="1"/>
  <c r="F71" i="1"/>
  <c r="J71" i="1"/>
  <c r="F72" i="1"/>
  <c r="J72" i="1"/>
  <c r="F74" i="1"/>
  <c r="J74" i="1"/>
  <c r="F75" i="1"/>
  <c r="J75" i="1"/>
  <c r="F76" i="1"/>
  <c r="J76" i="1"/>
  <c r="F77" i="1"/>
  <c r="J77" i="1"/>
  <c r="F78" i="1"/>
  <c r="J78" i="1"/>
  <c r="F79" i="1"/>
  <c r="J79" i="1"/>
  <c r="F80" i="1"/>
  <c r="J80" i="1"/>
  <c r="F81" i="1"/>
  <c r="J81" i="1"/>
  <c r="F82" i="1"/>
  <c r="J82" i="1"/>
  <c r="F83" i="1"/>
  <c r="J83" i="1"/>
  <c r="F86" i="1"/>
  <c r="J86" i="1"/>
  <c r="F87" i="1"/>
  <c r="J87" i="1"/>
  <c r="F88" i="1"/>
  <c r="J88" i="1"/>
  <c r="F89" i="1"/>
  <c r="J89" i="1"/>
  <c r="F90" i="1"/>
  <c r="J90" i="1"/>
  <c r="F91" i="1"/>
  <c r="J91" i="1"/>
  <c r="F92" i="1"/>
  <c r="J92" i="1"/>
  <c r="F93" i="1"/>
  <c r="J93" i="1"/>
  <c r="F94" i="1"/>
  <c r="J94" i="1"/>
  <c r="Q86" i="1"/>
  <c r="Q87" i="1"/>
  <c r="Q88" i="1"/>
  <c r="Q90" i="1"/>
  <c r="Q92" i="1"/>
  <c r="Q94" i="1"/>
  <c r="Q74" i="1"/>
  <c r="Q75" i="1"/>
  <c r="Q76" i="1"/>
  <c r="Q77" i="1"/>
  <c r="Q78" i="1"/>
  <c r="Q80" i="1"/>
  <c r="Q82" i="1"/>
  <c r="Q63" i="1"/>
  <c r="Q64" i="1"/>
  <c r="Q65" i="1"/>
  <c r="Q66" i="1"/>
  <c r="Q67" i="1"/>
  <c r="Q68" i="1"/>
  <c r="Q69" i="1"/>
  <c r="Q70" i="1"/>
  <c r="Q71" i="1"/>
  <c r="Q72" i="1"/>
  <c r="Q52" i="1"/>
  <c r="Q53" i="1"/>
  <c r="Q54" i="1"/>
  <c r="Q55" i="1"/>
  <c r="Q56" i="1"/>
  <c r="Q57" i="1"/>
  <c r="Q58" i="1"/>
  <c r="Q59" i="1"/>
  <c r="Q60" i="1"/>
  <c r="Q61" i="1"/>
  <c r="Q41" i="1"/>
  <c r="Q42" i="1"/>
  <c r="Q43" i="1"/>
  <c r="Q44" i="1"/>
  <c r="Q45" i="1"/>
  <c r="Q46" i="1"/>
  <c r="Q47" i="1"/>
  <c r="Q49" i="1"/>
  <c r="Q30" i="1"/>
  <c r="Q32" i="1"/>
  <c r="Q33" i="1"/>
  <c r="Q34" i="1"/>
  <c r="Q35" i="1"/>
  <c r="Q36" i="1"/>
  <c r="Q38" i="1"/>
  <c r="Q39" i="1"/>
  <c r="G21" i="1"/>
  <c r="Q21" i="1"/>
  <c r="F21" i="1"/>
  <c r="F10" i="1"/>
  <c r="J10" i="1"/>
  <c r="F11" i="1"/>
  <c r="J11" i="1"/>
  <c r="F12" i="1"/>
  <c r="J12" i="1"/>
  <c r="F22" i="1"/>
  <c r="J22" i="1"/>
  <c r="F23" i="1"/>
  <c r="J23" i="1"/>
  <c r="F24" i="1"/>
  <c r="J24" i="1"/>
  <c r="F25" i="1"/>
  <c r="J25" i="1"/>
  <c r="F26" i="1"/>
  <c r="J26" i="1"/>
  <c r="F28" i="1"/>
  <c r="J28" i="1"/>
  <c r="Q11" i="1"/>
  <c r="Q12" i="1"/>
  <c r="Q14" i="1"/>
  <c r="Q16" i="1"/>
  <c r="Q17" i="1"/>
  <c r="Q10" i="1"/>
  <c r="J709" i="1"/>
  <c r="J707" i="1"/>
  <c r="J704" i="1"/>
  <c r="J702" i="1"/>
  <c r="J700" i="1"/>
  <c r="J698" i="1"/>
  <c r="J696" i="1"/>
  <c r="R696" i="1"/>
  <c r="J693" i="1"/>
  <c r="J691" i="1"/>
  <c r="J689" i="1"/>
  <c r="J687" i="1"/>
  <c r="J685" i="1"/>
  <c r="J683" i="1"/>
  <c r="J681" i="1"/>
  <c r="J678" i="1"/>
  <c r="J676" i="1"/>
  <c r="J675" i="1"/>
  <c r="R675" i="1"/>
  <c r="J672" i="1"/>
  <c r="J708" i="1"/>
  <c r="J705" i="1"/>
  <c r="J703" i="1"/>
  <c r="J701" i="1"/>
  <c r="J699" i="1"/>
  <c r="J697" i="1"/>
  <c r="J694" i="1"/>
  <c r="J692" i="1"/>
  <c r="J690" i="1"/>
  <c r="J688" i="1"/>
  <c r="J686" i="1"/>
  <c r="J680" i="1"/>
  <c r="J682" i="1"/>
  <c r="J679" i="1"/>
  <c r="J677" i="1"/>
  <c r="J674" i="1"/>
  <c r="J860" i="1"/>
  <c r="R860" i="1"/>
  <c r="J857" i="1"/>
  <c r="R857" i="1"/>
  <c r="J855" i="1"/>
  <c r="R855" i="1"/>
  <c r="J853" i="1"/>
  <c r="R853" i="1"/>
  <c r="J851" i="1"/>
  <c r="R851" i="1"/>
  <c r="J849" i="1"/>
  <c r="R849" i="1"/>
  <c r="J846" i="1"/>
  <c r="R846" i="1"/>
  <c r="J844" i="1"/>
  <c r="R844" i="1"/>
  <c r="J842" i="1"/>
  <c r="R842" i="1"/>
  <c r="J840" i="1"/>
  <c r="R840" i="1"/>
  <c r="J838" i="1"/>
  <c r="R838" i="1"/>
  <c r="J835" i="1"/>
  <c r="J833" i="1"/>
  <c r="J831" i="1"/>
  <c r="J829" i="1"/>
  <c r="R829" i="1"/>
  <c r="J827" i="1"/>
  <c r="R827" i="1"/>
  <c r="J824" i="1"/>
  <c r="J822" i="1"/>
  <c r="R822" i="1"/>
  <c r="J820" i="1"/>
  <c r="R820" i="1"/>
  <c r="J818" i="1"/>
  <c r="R818" i="1"/>
  <c r="J816" i="1"/>
  <c r="R816" i="1"/>
  <c r="J813" i="1"/>
  <c r="J811" i="1"/>
  <c r="J809" i="1"/>
  <c r="J807" i="1"/>
  <c r="J805" i="1"/>
  <c r="R805" i="1"/>
  <c r="J802" i="1"/>
  <c r="R802" i="1"/>
  <c r="J861" i="1"/>
  <c r="R861" i="1"/>
  <c r="J858" i="1"/>
  <c r="R858" i="1"/>
  <c r="J856" i="1"/>
  <c r="R856" i="1"/>
  <c r="J854" i="1"/>
  <c r="R854" i="1"/>
  <c r="J852" i="1"/>
  <c r="R852" i="1"/>
  <c r="J850" i="1"/>
  <c r="R850" i="1"/>
  <c r="J847" i="1"/>
  <c r="R847" i="1"/>
  <c r="J845" i="1"/>
  <c r="R845" i="1"/>
  <c r="J843" i="1"/>
  <c r="R843" i="1"/>
  <c r="J841" i="1"/>
  <c r="R841" i="1"/>
  <c r="J839" i="1"/>
  <c r="R839" i="1"/>
  <c r="J836" i="1"/>
  <c r="J834" i="1"/>
  <c r="J832" i="1"/>
  <c r="J830" i="1"/>
  <c r="J828" i="1"/>
  <c r="R828" i="1"/>
  <c r="J825" i="1"/>
  <c r="J823" i="1"/>
  <c r="J821" i="1"/>
  <c r="R821" i="1"/>
  <c r="J819" i="1"/>
  <c r="R819" i="1"/>
  <c r="J817" i="1"/>
  <c r="R817" i="1"/>
  <c r="J814" i="1"/>
  <c r="J812" i="1"/>
  <c r="J810" i="1"/>
  <c r="J808" i="1"/>
  <c r="R808" i="1"/>
  <c r="J1005" i="1"/>
  <c r="J1003" i="1"/>
  <c r="J1000" i="1"/>
  <c r="J998" i="1"/>
  <c r="J996" i="1"/>
  <c r="J994" i="1"/>
  <c r="J992" i="1"/>
  <c r="J989" i="1"/>
  <c r="J987" i="1"/>
  <c r="J985" i="1"/>
  <c r="J983" i="1"/>
  <c r="J981" i="1"/>
  <c r="J978" i="1"/>
  <c r="J976" i="1"/>
  <c r="J974" i="1"/>
  <c r="J972" i="1"/>
  <c r="J970" i="1"/>
  <c r="J967" i="1"/>
  <c r="J965" i="1"/>
  <c r="J963" i="1"/>
  <c r="J961" i="1"/>
  <c r="J959" i="1"/>
  <c r="J956" i="1"/>
  <c r="J954" i="1"/>
  <c r="J952" i="1"/>
  <c r="J950" i="1"/>
  <c r="J948" i="1"/>
  <c r="J945" i="1"/>
  <c r="J943" i="1"/>
  <c r="J941" i="1"/>
  <c r="J939" i="1"/>
  <c r="J937" i="1"/>
  <c r="J934" i="1"/>
  <c r="J21" i="1"/>
  <c r="J552" i="1"/>
  <c r="J550" i="1"/>
  <c r="J548" i="1"/>
  <c r="J545" i="1"/>
  <c r="J544" i="1"/>
  <c r="J535" i="1"/>
  <c r="J540" i="1"/>
  <c r="J538" i="1"/>
  <c r="J536" i="1"/>
  <c r="J533" i="1"/>
  <c r="J524" i="1"/>
  <c r="J551" i="1"/>
  <c r="J549" i="1"/>
  <c r="J547" i="1"/>
  <c r="J543" i="1"/>
  <c r="J541" i="1"/>
  <c r="J539" i="1"/>
  <c r="J537" i="1"/>
  <c r="J534" i="1"/>
  <c r="J532" i="1"/>
  <c r="J525" i="1"/>
  <c r="J1004" i="1"/>
  <c r="J1002" i="1"/>
  <c r="J999" i="1"/>
  <c r="J997" i="1"/>
  <c r="J995" i="1"/>
  <c r="J993" i="1"/>
  <c r="J991" i="1"/>
  <c r="J988" i="1"/>
  <c r="J986" i="1"/>
  <c r="J984" i="1"/>
  <c r="J982" i="1"/>
  <c r="J980" i="1"/>
  <c r="J977" i="1"/>
  <c r="J975" i="1"/>
  <c r="J973" i="1"/>
  <c r="J971" i="1"/>
  <c r="J969" i="1"/>
  <c r="J966" i="1"/>
  <c r="J964" i="1"/>
  <c r="J962" i="1"/>
  <c r="J960" i="1"/>
  <c r="J958" i="1"/>
  <c r="J955" i="1"/>
  <c r="J953" i="1"/>
  <c r="J951" i="1"/>
  <c r="J949" i="1"/>
  <c r="J947" i="1"/>
  <c r="J944" i="1"/>
  <c r="J942" i="1"/>
  <c r="J940" i="1"/>
  <c r="J938" i="1"/>
  <c r="J936" i="1"/>
  <c r="J933" i="1"/>
  <c r="J1130" i="1"/>
  <c r="R1130" i="1"/>
  <c r="J1128" i="1"/>
  <c r="R1128" i="1"/>
  <c r="J1124" i="1"/>
  <c r="R1124" i="1"/>
  <c r="J1122" i="1"/>
  <c r="R1122" i="1"/>
  <c r="J1119" i="1"/>
  <c r="R1119" i="1"/>
  <c r="J1117" i="1"/>
  <c r="R1117" i="1"/>
  <c r="J1115" i="1"/>
  <c r="R1115" i="1"/>
  <c r="J1113" i="1"/>
  <c r="R1113" i="1"/>
  <c r="J1111" i="1"/>
  <c r="R1111" i="1"/>
  <c r="J1108" i="1"/>
  <c r="R1108" i="1"/>
  <c r="J1106" i="1"/>
  <c r="R1106" i="1"/>
  <c r="J1104" i="1"/>
  <c r="R1104" i="1"/>
  <c r="J1102" i="1"/>
  <c r="R1102" i="1"/>
  <c r="J1100" i="1"/>
  <c r="R1100" i="1"/>
  <c r="J1097" i="1"/>
  <c r="R1097" i="1"/>
  <c r="J1095" i="1"/>
  <c r="R1095" i="1"/>
  <c r="J1093" i="1"/>
  <c r="R1093" i="1"/>
  <c r="J1091" i="1"/>
  <c r="R1091" i="1"/>
  <c r="J1089" i="1"/>
  <c r="R1089" i="1"/>
  <c r="J1086" i="1"/>
  <c r="R1086" i="1"/>
  <c r="J1084" i="1"/>
  <c r="R1084" i="1"/>
  <c r="J1082" i="1"/>
  <c r="R1082" i="1"/>
  <c r="J1080" i="1"/>
  <c r="R1080" i="1"/>
  <c r="J1078" i="1"/>
  <c r="R1078" i="1"/>
  <c r="J1075" i="1"/>
  <c r="J1073" i="1"/>
  <c r="J1071" i="1"/>
  <c r="J1069" i="1"/>
  <c r="R1069" i="1"/>
  <c r="J1067" i="1"/>
  <c r="R1067" i="1"/>
  <c r="J1064" i="1"/>
  <c r="J1131" i="1"/>
  <c r="R1131" i="1"/>
  <c r="J1129" i="1"/>
  <c r="R1129" i="1"/>
  <c r="J1127" i="1"/>
  <c r="R1127" i="1"/>
  <c r="J1123" i="1"/>
  <c r="R1123" i="1"/>
  <c r="J1120" i="1"/>
  <c r="R1120" i="1"/>
  <c r="J1118" i="1"/>
  <c r="R1118" i="1"/>
  <c r="J1116" i="1"/>
  <c r="R1116" i="1"/>
  <c r="J1114" i="1"/>
  <c r="R1114" i="1"/>
  <c r="J1112" i="1"/>
  <c r="R1112" i="1"/>
  <c r="J1109" i="1"/>
  <c r="R1109" i="1"/>
  <c r="J1107" i="1"/>
  <c r="R1107" i="1"/>
  <c r="J1105" i="1"/>
  <c r="R1105" i="1"/>
  <c r="J1103" i="1"/>
  <c r="R1103" i="1"/>
  <c r="J1101" i="1"/>
  <c r="R1101" i="1"/>
  <c r="J1098" i="1"/>
  <c r="R1098" i="1"/>
  <c r="J1096" i="1"/>
  <c r="R1096" i="1"/>
  <c r="J1094" i="1"/>
  <c r="R1094" i="1"/>
  <c r="J1092" i="1"/>
  <c r="R1092" i="1"/>
  <c r="J1090" i="1"/>
  <c r="R1090" i="1"/>
  <c r="J1087" i="1"/>
  <c r="R1087" i="1"/>
  <c r="J1085" i="1"/>
  <c r="R1085" i="1"/>
  <c r="J1083" i="1"/>
  <c r="R1083" i="1"/>
  <c r="J1081" i="1"/>
  <c r="R1081" i="1"/>
  <c r="J1079" i="1"/>
  <c r="R1079" i="1"/>
  <c r="J1076" i="1"/>
  <c r="J1074" i="1"/>
  <c r="R1074" i="1"/>
  <c r="J1072" i="1"/>
  <c r="J1070" i="1"/>
  <c r="R1070" i="1"/>
  <c r="J1068" i="1"/>
  <c r="R1068" i="1"/>
  <c r="J1065" i="1"/>
  <c r="J51" i="1"/>
  <c r="J806" i="1"/>
  <c r="J803" i="1"/>
  <c r="R803" i="1"/>
  <c r="R1060" i="1"/>
  <c r="R300" i="1"/>
  <c r="R277" i="1"/>
  <c r="R692" i="1"/>
  <c r="R143" i="1"/>
  <c r="R197" i="1"/>
  <c r="R273" i="1"/>
  <c r="R340" i="1"/>
  <c r="R404" i="1"/>
  <c r="R520" i="1"/>
  <c r="R688" i="1"/>
  <c r="R1270" i="1"/>
  <c r="R1268" i="1"/>
  <c r="R954" i="1"/>
  <c r="R679" i="1"/>
  <c r="R700" i="1"/>
  <c r="R212" i="1"/>
  <c r="R141" i="1"/>
  <c r="R199" i="1"/>
  <c r="R195" i="1"/>
  <c r="R208" i="1"/>
  <c r="R279" i="1"/>
  <c r="R275" i="1"/>
  <c r="R271" i="1"/>
  <c r="R296" i="1"/>
  <c r="R690" i="1"/>
  <c r="R686" i="1"/>
  <c r="R698" i="1"/>
  <c r="R708" i="1"/>
  <c r="R888" i="1"/>
  <c r="R1036" i="1"/>
  <c r="R1272" i="1"/>
  <c r="R1266" i="1"/>
  <c r="R677" i="1"/>
  <c r="R282" i="1"/>
  <c r="R298" i="1"/>
  <c r="R294" i="1"/>
  <c r="R412" i="1"/>
  <c r="R522" i="1"/>
  <c r="R518" i="1"/>
  <c r="R950" i="1"/>
  <c r="R1048" i="1"/>
  <c r="R976" i="1"/>
  <c r="R1049" i="1"/>
  <c r="R1064" i="1"/>
  <c r="R1058" i="1"/>
  <c r="R1076" i="1"/>
  <c r="R1072" i="1"/>
  <c r="R1023" i="1"/>
  <c r="R1021" i="1"/>
  <c r="R1019" i="1"/>
  <c r="R1017" i="1"/>
  <c r="R965" i="1"/>
  <c r="R998" i="1"/>
  <c r="R1015" i="1"/>
  <c r="R956" i="1"/>
  <c r="R952" i="1"/>
  <c r="R948" i="1"/>
  <c r="R961" i="1"/>
  <c r="R972" i="1"/>
  <c r="R994" i="1"/>
  <c r="R682" i="1"/>
  <c r="R694" i="1"/>
  <c r="R1000" i="1"/>
  <c r="R996" i="1"/>
  <c r="R992" i="1"/>
  <c r="R1260" i="1"/>
  <c r="R943" i="1"/>
  <c r="R987" i="1"/>
  <c r="R1022" i="1"/>
  <c r="R889" i="1"/>
  <c r="R887" i="1"/>
  <c r="R885" i="1"/>
  <c r="R934" i="1"/>
  <c r="R939" i="1"/>
  <c r="R978" i="1"/>
  <c r="R974" i="1"/>
  <c r="R970" i="1"/>
  <c r="R983" i="1"/>
  <c r="R1010" i="1"/>
  <c r="R1018" i="1"/>
  <c r="R1002" i="1"/>
  <c r="R87" i="1"/>
  <c r="R213" i="1"/>
  <c r="R211" i="1"/>
  <c r="R209" i="1"/>
  <c r="R207" i="1"/>
  <c r="R205" i="1"/>
  <c r="R200" i="1"/>
  <c r="R198" i="1"/>
  <c r="R196" i="1"/>
  <c r="R194" i="1"/>
  <c r="R142" i="1"/>
  <c r="R140" i="1"/>
  <c r="R1004" i="1"/>
  <c r="R999" i="1"/>
  <c r="R997" i="1"/>
  <c r="R995" i="1"/>
  <c r="R993" i="1"/>
  <c r="R991" i="1"/>
  <c r="R988" i="1"/>
  <c r="R986" i="1"/>
  <c r="R984" i="1"/>
  <c r="R982" i="1"/>
  <c r="R980" i="1"/>
  <c r="R977" i="1"/>
  <c r="R975" i="1"/>
  <c r="R973" i="1"/>
  <c r="R971" i="1"/>
  <c r="R969" i="1"/>
  <c r="R966" i="1"/>
  <c r="R964" i="1"/>
  <c r="R962" i="1"/>
  <c r="R960" i="1"/>
  <c r="R958" i="1"/>
  <c r="R955" i="1"/>
  <c r="R953" i="1"/>
  <c r="R951" i="1"/>
  <c r="R949" i="1"/>
  <c r="R947" i="1"/>
  <c r="R944" i="1"/>
  <c r="R942" i="1"/>
  <c r="R940" i="1"/>
  <c r="R938" i="1"/>
  <c r="R936" i="1"/>
  <c r="R933" i="1"/>
  <c r="R104" i="1"/>
  <c r="R162" i="1"/>
  <c r="R214" i="1"/>
  <c r="R210" i="1"/>
  <c r="R206" i="1"/>
  <c r="R709" i="1"/>
  <c r="R707" i="1"/>
  <c r="R693" i="1"/>
  <c r="R691" i="1"/>
  <c r="R689" i="1"/>
  <c r="R687" i="1"/>
  <c r="R685" i="1"/>
  <c r="R683" i="1"/>
  <c r="R681" i="1"/>
  <c r="R678" i="1"/>
  <c r="R676" i="1"/>
  <c r="R672" i="1"/>
  <c r="R523" i="1"/>
  <c r="R521" i="1"/>
  <c r="R519" i="1"/>
  <c r="R517" i="1"/>
  <c r="R699" i="1"/>
  <c r="R697" i="1"/>
  <c r="R674" i="1"/>
  <c r="R886" i="1"/>
  <c r="R945" i="1"/>
  <c r="R941" i="1"/>
  <c r="R937" i="1"/>
  <c r="R967" i="1"/>
  <c r="R963" i="1"/>
  <c r="R959" i="1"/>
  <c r="R989" i="1"/>
  <c r="R985" i="1"/>
  <c r="R981" i="1"/>
  <c r="R1024" i="1"/>
  <c r="R1020" i="1"/>
  <c r="R1016" i="1"/>
  <c r="R1258" i="1"/>
  <c r="R15" i="1"/>
  <c r="Q15" i="1"/>
  <c r="R13" i="1"/>
  <c r="Q13" i="1"/>
  <c r="R26" i="1"/>
  <c r="Q26" i="1"/>
  <c r="R24" i="1"/>
  <c r="Q24" i="1"/>
  <c r="R22" i="1"/>
  <c r="Q22" i="1"/>
  <c r="R147" i="1"/>
  <c r="Q147" i="1"/>
  <c r="R145" i="1"/>
  <c r="Q145" i="1"/>
  <c r="R203" i="1"/>
  <c r="Q203" i="1"/>
  <c r="R201" i="1"/>
  <c r="Q201" i="1"/>
  <c r="R226" i="1"/>
  <c r="Q226" i="1"/>
  <c r="R238" i="1"/>
  <c r="Q238" i="1"/>
  <c r="R251" i="1"/>
  <c r="Q251" i="1"/>
  <c r="R249" i="1"/>
  <c r="Q249" i="1"/>
  <c r="R247" i="1"/>
  <c r="Q247" i="1"/>
  <c r="R334" i="1"/>
  <c r="Q334" i="1"/>
  <c r="R332" i="1"/>
  <c r="Q332" i="1"/>
  <c r="R330" i="1"/>
  <c r="Q330" i="1"/>
  <c r="R328" i="1"/>
  <c r="Q328" i="1"/>
  <c r="Q395" i="1"/>
  <c r="Q657" i="1"/>
  <c r="Q881" i="1"/>
  <c r="R1180" i="1"/>
  <c r="R1273" i="1"/>
  <c r="R1283" i="1"/>
  <c r="R1281" i="1"/>
  <c r="R28" i="1"/>
  <c r="Q28" i="1"/>
  <c r="R25" i="1"/>
  <c r="Q25" i="1"/>
  <c r="R23" i="1"/>
  <c r="Q23" i="1"/>
  <c r="R37" i="1"/>
  <c r="Q37" i="1"/>
  <c r="Q31" i="1"/>
  <c r="R50" i="1"/>
  <c r="Q50" i="1"/>
  <c r="R48" i="1"/>
  <c r="Q48" i="1"/>
  <c r="R83" i="1"/>
  <c r="Q83" i="1"/>
  <c r="R81" i="1"/>
  <c r="Q81" i="1"/>
  <c r="R79" i="1"/>
  <c r="Q79" i="1"/>
  <c r="R93" i="1"/>
  <c r="Q93" i="1"/>
  <c r="R91" i="1"/>
  <c r="Q91" i="1"/>
  <c r="R89" i="1"/>
  <c r="Q89" i="1"/>
  <c r="R121" i="1"/>
  <c r="Q121" i="1"/>
  <c r="R119" i="1"/>
  <c r="Q119" i="1"/>
  <c r="R117" i="1"/>
  <c r="Q117" i="1"/>
  <c r="R115" i="1"/>
  <c r="Q115" i="1"/>
  <c r="R132" i="1"/>
  <c r="Q132" i="1"/>
  <c r="R130" i="1"/>
  <c r="Q130" i="1"/>
  <c r="R128" i="1"/>
  <c r="Q128" i="1"/>
  <c r="R124" i="1"/>
  <c r="Q124" i="1"/>
  <c r="R148" i="1"/>
  <c r="Q148" i="1"/>
  <c r="R146" i="1"/>
  <c r="Q146" i="1"/>
  <c r="R144" i="1"/>
  <c r="Q144" i="1"/>
  <c r="R159" i="1"/>
  <c r="Q159" i="1"/>
  <c r="R157" i="1"/>
  <c r="Q157" i="1"/>
  <c r="R153" i="1"/>
  <c r="Q153" i="1"/>
  <c r="R150" i="1"/>
  <c r="Q150" i="1"/>
  <c r="R170" i="1"/>
  <c r="Q170" i="1"/>
  <c r="R168" i="1"/>
  <c r="Q168" i="1"/>
  <c r="R166" i="1"/>
  <c r="Q166" i="1"/>
  <c r="R164" i="1"/>
  <c r="Q164" i="1"/>
  <c r="R289" i="1"/>
  <c r="Q289" i="1"/>
  <c r="R318" i="1"/>
  <c r="R357" i="1"/>
  <c r="Q357" i="1"/>
  <c r="R406" i="1"/>
  <c r="R402" i="1"/>
  <c r="Q619" i="1"/>
  <c r="Q788" i="1"/>
  <c r="Q919" i="1"/>
  <c r="R1008" i="1"/>
  <c r="Q1012" i="1"/>
  <c r="R1044" i="1"/>
  <c r="Q1050" i="1"/>
  <c r="Q1143" i="1"/>
  <c r="Q1181" i="1"/>
  <c r="Q1274" i="1"/>
  <c r="R1046" i="1"/>
  <c r="R1042" i="1"/>
  <c r="R878" i="1"/>
  <c r="R654" i="1"/>
  <c r="R1169" i="1"/>
  <c r="R1179" i="1"/>
  <c r="R1259" i="1"/>
  <c r="R1257" i="1"/>
  <c r="R1255" i="1"/>
  <c r="R1253" i="1"/>
  <c r="R1271" i="1"/>
  <c r="R1267" i="1"/>
  <c r="R1265" i="1"/>
  <c r="R1284" i="1"/>
  <c r="R1280" i="1"/>
  <c r="G1289" i="1"/>
  <c r="F1289" i="1"/>
  <c r="F1288" i="1"/>
  <c r="J1288" i="1"/>
  <c r="R311" i="1"/>
  <c r="R1168" i="1"/>
  <c r="R1164" i="1"/>
  <c r="R316" i="1"/>
  <c r="R338" i="1"/>
  <c r="R550" i="1"/>
  <c r="R704" i="1"/>
  <c r="R781" i="1"/>
  <c r="R812" i="1"/>
  <c r="R1038" i="1"/>
  <c r="R1034" i="1"/>
  <c r="R1065" i="1"/>
  <c r="R726" i="1"/>
  <c r="R307" i="1"/>
  <c r="R322" i="1"/>
  <c r="R44" i="1"/>
  <c r="R1167" i="1"/>
  <c r="R1165" i="1"/>
  <c r="R1163" i="1"/>
  <c r="R1178" i="1"/>
  <c r="R1176" i="1"/>
  <c r="R1174" i="1"/>
  <c r="R1172" i="1"/>
  <c r="R55" i="1"/>
  <c r="R320" i="1"/>
  <c r="R70" i="1"/>
  <c r="R71" i="1"/>
  <c r="R69" i="1"/>
  <c r="R67" i="1"/>
  <c r="R65" i="1"/>
  <c r="R63" i="1"/>
  <c r="R57" i="1"/>
  <c r="R53" i="1"/>
  <c r="R66" i="1"/>
  <c r="R56" i="1"/>
  <c r="R54" i="1"/>
  <c r="R52" i="1"/>
  <c r="R47" i="1"/>
  <c r="R45" i="1"/>
  <c r="R43" i="1"/>
  <c r="R41" i="1"/>
  <c r="R244" i="1"/>
  <c r="R339" i="1"/>
  <c r="R337" i="1"/>
  <c r="R323" i="1"/>
  <c r="R321" i="1"/>
  <c r="R319" i="1"/>
  <c r="R317" i="1"/>
  <c r="R315" i="1"/>
  <c r="R312" i="1"/>
  <c r="R310" i="1"/>
  <c r="R308" i="1"/>
  <c r="R306" i="1"/>
  <c r="R304" i="1"/>
  <c r="R299" i="1"/>
  <c r="R297" i="1"/>
  <c r="R295" i="1"/>
  <c r="R293" i="1"/>
  <c r="R278" i="1"/>
  <c r="R276" i="1"/>
  <c r="R274" i="1"/>
  <c r="R272" i="1"/>
  <c r="R270" i="1"/>
  <c r="R407" i="1"/>
  <c r="R405" i="1"/>
  <c r="R403" i="1"/>
  <c r="R401" i="1"/>
  <c r="R46" i="1"/>
  <c r="R42" i="1"/>
  <c r="R72" i="1"/>
  <c r="R68" i="1"/>
  <c r="R64" i="1"/>
  <c r="R220" i="1"/>
  <c r="R163" i="1"/>
  <c r="R161" i="1"/>
  <c r="R245" i="1"/>
  <c r="R309" i="1"/>
  <c r="R305" i="1"/>
  <c r="R545" i="1"/>
  <c r="R533" i="1"/>
  <c r="R524" i="1"/>
  <c r="R874" i="1"/>
  <c r="R833" i="1"/>
  <c r="R10" i="1"/>
  <c r="R16" i="1"/>
  <c r="R14" i="1"/>
  <c r="R49" i="1"/>
  <c r="R60" i="1"/>
  <c r="R58" i="1"/>
  <c r="R107" i="1"/>
  <c r="R105" i="1"/>
  <c r="R103" i="1"/>
  <c r="R101" i="1"/>
  <c r="R99" i="1"/>
  <c r="R131" i="1"/>
  <c r="R129" i="1"/>
  <c r="R127" i="1"/>
  <c r="R125" i="1"/>
  <c r="R133" i="1"/>
  <c r="R252" i="1"/>
  <c r="R250" i="1"/>
  <c r="R248" i="1"/>
  <c r="R246" i="1"/>
  <c r="R301" i="1"/>
  <c r="R345" i="1"/>
  <c r="R343" i="1"/>
  <c r="R341" i="1"/>
  <c r="R351" i="1"/>
  <c r="R652" i="1"/>
  <c r="R727" i="1"/>
  <c r="G1158" i="1"/>
  <c r="F1158" i="1"/>
  <c r="F1157" i="1"/>
  <c r="J1157" i="1"/>
  <c r="R1062" i="1"/>
  <c r="R1073" i="1"/>
  <c r="R824" i="1"/>
  <c r="R836" i="1"/>
  <c r="R1037" i="1"/>
  <c r="R1035" i="1"/>
  <c r="R1033" i="1"/>
  <c r="R1047" i="1"/>
  <c r="R1045" i="1"/>
  <c r="R1043" i="1"/>
  <c r="R1041" i="1"/>
  <c r="R1063" i="1"/>
  <c r="R1061" i="1"/>
  <c r="R1059" i="1"/>
  <c r="R1057" i="1"/>
  <c r="R1075" i="1"/>
  <c r="R1071" i="1"/>
  <c r="R713" i="1"/>
  <c r="R722" i="1"/>
  <c r="R786" i="1"/>
  <c r="R705" i="1"/>
  <c r="R783" i="1"/>
  <c r="R779" i="1"/>
  <c r="R814" i="1"/>
  <c r="R810" i="1"/>
  <c r="R835" i="1"/>
  <c r="R831" i="1"/>
  <c r="R880" i="1"/>
  <c r="R876" i="1"/>
  <c r="R872" i="1"/>
  <c r="R893" i="1"/>
  <c r="R1011" i="1"/>
  <c r="R1009" i="1"/>
  <c r="R1007" i="1"/>
  <c r="R1005" i="1"/>
  <c r="R1003" i="1"/>
  <c r="R879" i="1"/>
  <c r="R877" i="1"/>
  <c r="R891" i="1"/>
  <c r="Q1027" i="1"/>
  <c r="F1026" i="1"/>
  <c r="J1026" i="1"/>
  <c r="R367" i="1"/>
  <c r="R443" i="1"/>
  <c r="R349" i="1"/>
  <c r="R363" i="1"/>
  <c r="R439" i="1"/>
  <c r="R538" i="1"/>
  <c r="R702" i="1"/>
  <c r="R715" i="1"/>
  <c r="R711" i="1"/>
  <c r="R724" i="1"/>
  <c r="R720" i="1"/>
  <c r="R787" i="1"/>
  <c r="R784" i="1"/>
  <c r="R782" i="1"/>
  <c r="R780" i="1"/>
  <c r="R778" i="1"/>
  <c r="R813" i="1"/>
  <c r="R811" i="1"/>
  <c r="R809" i="1"/>
  <c r="R807" i="1"/>
  <c r="R825" i="1"/>
  <c r="R832" i="1"/>
  <c r="R875" i="1"/>
  <c r="R873" i="1"/>
  <c r="R871" i="1"/>
  <c r="R892" i="1"/>
  <c r="R890" i="1"/>
  <c r="G896" i="1"/>
  <c r="F896" i="1"/>
  <c r="F895" i="1"/>
  <c r="J895" i="1"/>
  <c r="R656" i="1"/>
  <c r="R642" i="1"/>
  <c r="R823" i="1"/>
  <c r="R834" i="1"/>
  <c r="R830" i="1"/>
  <c r="R785" i="1"/>
  <c r="R806" i="1"/>
  <c r="R366" i="1"/>
  <c r="R364" i="1"/>
  <c r="R362" i="1"/>
  <c r="R353" i="1"/>
  <c r="R369" i="1"/>
  <c r="R365" i="1"/>
  <c r="R361" i="1"/>
  <c r="R368" i="1"/>
  <c r="R360" i="1"/>
  <c r="R352" i="1"/>
  <c r="R350" i="1"/>
  <c r="R348" i="1"/>
  <c r="R420" i="1"/>
  <c r="G765" i="1"/>
  <c r="F765" i="1"/>
  <c r="F764" i="1"/>
  <c r="J764" i="1"/>
  <c r="R541" i="1"/>
  <c r="R225" i="1"/>
  <c r="R223" i="1"/>
  <c r="R221" i="1"/>
  <c r="R219" i="1"/>
  <c r="R217" i="1"/>
  <c r="R356" i="1"/>
  <c r="R354" i="1"/>
  <c r="R430" i="1"/>
  <c r="R441" i="1"/>
  <c r="R437" i="1"/>
  <c r="R536" i="1"/>
  <c r="R552" i="1"/>
  <c r="R548" i="1"/>
  <c r="R544" i="1"/>
  <c r="R612" i="1"/>
  <c r="R630" i="1"/>
  <c r="R644" i="1"/>
  <c r="R640" i="1"/>
  <c r="R653" i="1"/>
  <c r="R703" i="1"/>
  <c r="R701" i="1"/>
  <c r="R716" i="1"/>
  <c r="R714" i="1"/>
  <c r="R712" i="1"/>
  <c r="R710" i="1"/>
  <c r="R725" i="1"/>
  <c r="R723" i="1"/>
  <c r="R721" i="1"/>
  <c r="R719" i="1"/>
  <c r="R39" i="1"/>
  <c r="R680" i="1"/>
  <c r="R33" i="1"/>
  <c r="R113" i="1"/>
  <c r="R285" i="1"/>
  <c r="R331" i="1"/>
  <c r="R12" i="1"/>
  <c r="R35" i="1"/>
  <c r="R77" i="1"/>
  <c r="R382" i="1"/>
  <c r="R415" i="1"/>
  <c r="R628" i="1"/>
  <c r="R622" i="1"/>
  <c r="R641" i="1"/>
  <c r="R655" i="1"/>
  <c r="R651" i="1"/>
  <c r="R17" i="1"/>
  <c r="R75" i="1"/>
  <c r="R329" i="1"/>
  <c r="R378" i="1"/>
  <c r="R418" i="1"/>
  <c r="R426" i="1"/>
  <c r="R442" i="1"/>
  <c r="R440" i="1"/>
  <c r="R438" i="1"/>
  <c r="R604" i="1"/>
  <c r="R616" i="1"/>
  <c r="R610" i="1"/>
  <c r="R627" i="1"/>
  <c r="R623" i="1"/>
  <c r="R631" i="1"/>
  <c r="R643" i="1"/>
  <c r="R639" i="1"/>
  <c r="R78" i="1"/>
  <c r="R76" i="1"/>
  <c r="R74" i="1"/>
  <c r="R36" i="1"/>
  <c r="R34" i="1"/>
  <c r="R32" i="1"/>
  <c r="R333" i="1"/>
  <c r="R380" i="1"/>
  <c r="R376" i="1"/>
  <c r="R409" i="1"/>
  <c r="R432" i="1"/>
  <c r="R428" i="1"/>
  <c r="R424" i="1"/>
  <c r="R435" i="1"/>
  <c r="R617" i="1"/>
  <c r="R615" i="1"/>
  <c r="R613" i="1"/>
  <c r="R611" i="1"/>
  <c r="R609" i="1"/>
  <c r="R551" i="1"/>
  <c r="R549" i="1"/>
  <c r="R547" i="1"/>
  <c r="R543" i="1"/>
  <c r="R539" i="1"/>
  <c r="R537" i="1"/>
  <c r="R534" i="1"/>
  <c r="R532" i="1"/>
  <c r="R525" i="1"/>
  <c r="R11" i="1"/>
  <c r="R114" i="1"/>
  <c r="R112" i="1"/>
  <c r="R100" i="1"/>
  <c r="R436" i="1"/>
  <c r="R434" i="1"/>
  <c r="R431" i="1"/>
  <c r="R429" i="1"/>
  <c r="R427" i="1"/>
  <c r="R425" i="1"/>
  <c r="R423" i="1"/>
  <c r="R421" i="1"/>
  <c r="R419" i="1"/>
  <c r="R417" i="1"/>
  <c r="R414" i="1"/>
  <c r="R413" i="1"/>
  <c r="R410" i="1"/>
  <c r="R408" i="1"/>
  <c r="R383" i="1"/>
  <c r="R381" i="1"/>
  <c r="R379" i="1"/>
  <c r="R377" i="1"/>
  <c r="R375" i="1"/>
  <c r="R606" i="1"/>
  <c r="R602" i="1"/>
  <c r="R598" i="1"/>
  <c r="R618" i="1"/>
  <c r="R614" i="1"/>
  <c r="R626" i="1"/>
  <c r="R38" i="1"/>
  <c r="R94" i="1"/>
  <c r="R92" i="1"/>
  <c r="R90" i="1"/>
  <c r="R120" i="1"/>
  <c r="R116" i="1"/>
  <c r="R605" i="1"/>
  <c r="R603" i="1"/>
  <c r="R601" i="1"/>
  <c r="R599" i="1"/>
  <c r="R629" i="1"/>
  <c r="R625" i="1"/>
  <c r="G634" i="1"/>
  <c r="F634" i="1"/>
  <c r="F633" i="1"/>
  <c r="J633" i="1"/>
  <c r="R155" i="1"/>
  <c r="R82" i="1"/>
  <c r="R106" i="1"/>
  <c r="R102" i="1"/>
  <c r="R287" i="1"/>
  <c r="R283" i="1"/>
  <c r="R344" i="1"/>
  <c r="R167" i="1"/>
  <c r="R290" i="1"/>
  <c r="R546" i="1"/>
  <c r="R535" i="1"/>
  <c r="R540" i="1"/>
  <c r="R61" i="1"/>
  <c r="R118" i="1"/>
  <c r="R126" i="1"/>
  <c r="R288" i="1"/>
  <c r="R286" i="1"/>
  <c r="R284" i="1"/>
  <c r="R281" i="1"/>
  <c r="G503" i="1"/>
  <c r="F503" i="1"/>
  <c r="F502" i="1"/>
  <c r="J502" i="1"/>
  <c r="R59" i="1"/>
  <c r="R80" i="1"/>
  <c r="R416" i="1"/>
  <c r="R342" i="1"/>
  <c r="R355" i="1"/>
  <c r="F372" i="1"/>
  <c r="J372" i="1"/>
  <c r="F371" i="1"/>
  <c r="J371" i="1"/>
  <c r="R88" i="1"/>
  <c r="R224" i="1"/>
  <c r="R216" i="1"/>
  <c r="R202" i="1"/>
  <c r="R169" i="1"/>
  <c r="R165" i="1"/>
  <c r="R158" i="1"/>
  <c r="R156" i="1"/>
  <c r="R154" i="1"/>
  <c r="R152" i="1"/>
  <c r="R151" i="1"/>
  <c r="R222" i="1"/>
  <c r="R218" i="1"/>
  <c r="R241" i="1"/>
  <c r="R21" i="1"/>
  <c r="R95" i="1"/>
  <c r="R86" i="1"/>
  <c r="J503" i="1"/>
  <c r="J634" i="1"/>
  <c r="J896" i="1"/>
  <c r="J765" i="1"/>
  <c r="J1158" i="1"/>
  <c r="J1289" i="1"/>
  <c r="R174" i="1"/>
  <c r="Q174" i="1"/>
  <c r="R173" i="1"/>
  <c r="Q173" i="1"/>
  <c r="R181" i="1"/>
  <c r="Q181" i="1"/>
  <c r="R189" i="1"/>
  <c r="Q189" i="1"/>
  <c r="R262" i="1"/>
  <c r="Q262" i="1"/>
  <c r="R172" i="1"/>
  <c r="Q172" i="1"/>
  <c r="R176" i="1"/>
  <c r="Q176" i="1"/>
  <c r="R180" i="1"/>
  <c r="Q180" i="1"/>
  <c r="R175" i="1"/>
  <c r="Q175" i="1"/>
  <c r="R179" i="1"/>
  <c r="Q179" i="1"/>
  <c r="R183" i="1"/>
  <c r="Q183" i="1"/>
  <c r="R187" i="1"/>
  <c r="Q187" i="1"/>
  <c r="R191" i="1"/>
  <c r="Q191" i="1"/>
  <c r="R186" i="1"/>
  <c r="Q186" i="1"/>
  <c r="R190" i="1"/>
  <c r="Q190" i="1"/>
  <c r="R240" i="1"/>
  <c r="Q240" i="1"/>
  <c r="R256" i="1"/>
  <c r="Q256" i="1"/>
  <c r="R260" i="1"/>
  <c r="Q260" i="1"/>
  <c r="R255" i="1"/>
  <c r="Q255" i="1"/>
  <c r="R259" i="1"/>
  <c r="Q259" i="1"/>
  <c r="R263" i="1"/>
  <c r="Q263" i="1"/>
  <c r="R178" i="1"/>
  <c r="Q178" i="1"/>
  <c r="R177" i="1"/>
  <c r="Q177" i="1"/>
  <c r="R185" i="1"/>
  <c r="Q185" i="1"/>
  <c r="R184" i="1"/>
  <c r="Q184" i="1"/>
  <c r="R188" i="1"/>
  <c r="Q188" i="1"/>
  <c r="R192" i="1"/>
  <c r="Q192" i="1"/>
  <c r="R254" i="1"/>
  <c r="Q254" i="1"/>
  <c r="R258" i="1"/>
  <c r="Q258" i="1"/>
  <c r="R257" i="1"/>
  <c r="Q257" i="1"/>
  <c r="R261" i="1"/>
  <c r="Q261" i="1"/>
  <c r="R264" i="1"/>
  <c r="Q264" i="1"/>
  <c r="R1027" i="1"/>
  <c r="Q265" i="1"/>
  <c r="R372" i="1"/>
  <c r="Q372" i="1"/>
  <c r="Q503" i="1"/>
  <c r="R634" i="1"/>
  <c r="Q634" i="1"/>
  <c r="R765" i="1"/>
  <c r="Q765" i="1"/>
  <c r="R896" i="1"/>
  <c r="Q896" i="1"/>
  <c r="Q1158" i="1"/>
  <c r="R1289" i="1"/>
  <c r="Q1289" i="1"/>
  <c r="R371" i="1"/>
  <c r="Q371" i="1"/>
  <c r="Q502" i="1"/>
  <c r="Q633" i="1"/>
  <c r="R764" i="1"/>
  <c r="Q764" i="1"/>
  <c r="Q895" i="1"/>
  <c r="Q1026" i="1"/>
  <c r="Q1157" i="1"/>
  <c r="Q1288" i="1"/>
  <c r="O85" i="1"/>
  <c r="O20" i="1"/>
  <c r="N20" i="1"/>
  <c r="G10" i="7"/>
  <c r="F4" i="7"/>
  <c r="D123" i="1"/>
  <c r="E123" i="1"/>
  <c r="D98" i="1"/>
  <c r="E98" i="1"/>
  <c r="D85" i="1"/>
  <c r="E85" i="1"/>
  <c r="E27" i="1"/>
  <c r="D20" i="1"/>
  <c r="E20" i="1"/>
  <c r="D19" i="1"/>
  <c r="E19" i="1"/>
  <c r="D9" i="1"/>
  <c r="E9" i="1"/>
  <c r="D8" i="1"/>
  <c r="E8" i="1"/>
  <c r="C41" i="9"/>
  <c r="C37" i="9"/>
  <c r="C33" i="9"/>
  <c r="C29" i="9"/>
  <c r="C25" i="9"/>
  <c r="C21" i="9"/>
  <c r="C17" i="9"/>
  <c r="C13" i="9"/>
  <c r="C9" i="9"/>
  <c r="C5" i="9"/>
  <c r="C39" i="9"/>
  <c r="C35" i="9"/>
  <c r="C31" i="9"/>
  <c r="C27" i="9"/>
  <c r="C23" i="9"/>
  <c r="C19" i="9"/>
  <c r="C15" i="9"/>
  <c r="C11" i="9"/>
  <c r="C7" i="9"/>
  <c r="B51" i="10"/>
  <c r="B46" i="10"/>
  <c r="B41" i="10"/>
  <c r="B36" i="10"/>
  <c r="B31" i="10"/>
  <c r="B26" i="10"/>
  <c r="B21" i="10"/>
  <c r="B16" i="10"/>
  <c r="B11" i="10"/>
  <c r="B6" i="10"/>
  <c r="B2" i="9"/>
  <c r="B4" i="10"/>
  <c r="B3" i="10"/>
  <c r="B2" i="10"/>
  <c r="A4" i="3"/>
  <c r="A5" i="3"/>
  <c r="A6" i="3"/>
  <c r="A7" i="3"/>
  <c r="A8" i="3"/>
  <c r="A9" i="3"/>
  <c r="A10" i="3"/>
  <c r="A11" i="3"/>
  <c r="A12" i="3"/>
  <c r="A3" i="3"/>
  <c r="B10" i="9"/>
  <c r="B38" i="9"/>
  <c r="B34" i="9"/>
  <c r="B30" i="9"/>
  <c r="B26" i="9"/>
  <c r="B22" i="9"/>
  <c r="B18" i="9"/>
  <c r="B14" i="9"/>
  <c r="B6" i="9"/>
  <c r="A1184" i="1"/>
  <c r="A1053" i="1"/>
  <c r="A922" i="1"/>
  <c r="A791" i="1"/>
  <c r="A660" i="1"/>
  <c r="A529" i="1"/>
  <c r="A398" i="1"/>
  <c r="A267" i="1"/>
  <c r="A136" i="1"/>
  <c r="A5" i="1"/>
  <c r="A109" i="1"/>
  <c r="D109" i="1"/>
  <c r="E109" i="1"/>
  <c r="A110" i="1"/>
  <c r="D110" i="1"/>
  <c r="E110" i="1"/>
  <c r="G110" i="1"/>
  <c r="H763" i="1"/>
  <c r="H1156" i="1"/>
  <c r="H1287" i="1"/>
  <c r="G1263" i="1"/>
  <c r="H1252" i="1"/>
  <c r="H1230" i="1"/>
  <c r="H1208" i="1"/>
  <c r="H1197" i="1"/>
  <c r="G1170" i="1"/>
  <c r="H1132" i="1"/>
  <c r="H1121" i="1"/>
  <c r="H1110" i="1"/>
  <c r="H1099" i="1"/>
  <c r="H1055" i="1"/>
  <c r="H1039" i="1"/>
  <c r="H1014" i="1"/>
  <c r="H979" i="1"/>
  <c r="H957" i="1"/>
  <c r="H908" i="1"/>
  <c r="G870" i="1"/>
  <c r="H837" i="1"/>
  <c r="H804" i="1"/>
  <c r="H793" i="1"/>
  <c r="H777" i="1"/>
  <c r="H766" i="1"/>
  <c r="H752" i="1"/>
  <c r="H739" i="1"/>
  <c r="H728" i="1"/>
  <c r="H673" i="1"/>
  <c r="H646" i="1"/>
  <c r="H621" i="1"/>
  <c r="H597" i="1"/>
  <c r="H531" i="1"/>
  <c r="H515" i="1"/>
  <c r="H501" i="1"/>
  <c r="H433" i="1"/>
  <c r="H422" i="1"/>
  <c r="H411" i="1"/>
  <c r="H400" i="1"/>
  <c r="H384" i="1"/>
  <c r="H359" i="1"/>
  <c r="H346" i="1"/>
  <c r="H335" i="1"/>
  <c r="H280" i="1"/>
  <c r="H253" i="1"/>
  <c r="H239" i="1"/>
  <c r="H228" i="1"/>
  <c r="E228" i="1"/>
  <c r="H215" i="1"/>
  <c r="H182" i="1"/>
  <c r="H160" i="1"/>
  <c r="H149" i="1"/>
  <c r="H138" i="1"/>
  <c r="G4" i="7"/>
  <c r="H4" i="7"/>
  <c r="I4" i="7"/>
  <c r="G5" i="7"/>
  <c r="H5" i="7"/>
  <c r="I5" i="7"/>
  <c r="H7" i="7"/>
  <c r="I7" i="7"/>
  <c r="G8" i="7"/>
  <c r="H8" i="7"/>
  <c r="I8" i="7"/>
  <c r="H10" i="7"/>
  <c r="I10" i="7"/>
  <c r="E4" i="7"/>
  <c r="E5" i="7"/>
  <c r="E7" i="7"/>
  <c r="E8" i="7"/>
  <c r="E10" i="7"/>
  <c r="E728" i="1"/>
  <c r="E739" i="1"/>
  <c r="E1099" i="1"/>
  <c r="E291" i="1"/>
  <c r="E149" i="1"/>
  <c r="E160" i="1"/>
  <c r="E182" i="1"/>
  <c r="E695" i="1"/>
  <c r="E717" i="1"/>
  <c r="E477" i="1"/>
  <c r="E662" i="1"/>
  <c r="E1088" i="1"/>
  <c r="H542" i="1"/>
  <c r="H635" i="1"/>
  <c r="H1186" i="1"/>
  <c r="E1219" i="1"/>
  <c r="F1290" i="1"/>
  <c r="E1301" i="1"/>
  <c r="E1186" i="1"/>
  <c r="E1132" i="1"/>
  <c r="E1170" i="1"/>
  <c r="R1157" i="1"/>
  <c r="E924" i="1"/>
  <c r="E935" i="1"/>
  <c r="E946" i="1"/>
  <c r="E957" i="1"/>
  <c r="E968" i="1"/>
  <c r="E990" i="1"/>
  <c r="F990" i="1"/>
  <c r="E1001" i="1"/>
  <c r="E1055" i="1"/>
  <c r="F1055" i="1"/>
  <c r="R1026" i="1"/>
  <c r="E815" i="1"/>
  <c r="E826" i="1"/>
  <c r="F826" i="1"/>
  <c r="E837" i="1"/>
  <c r="F837" i="1"/>
  <c r="E848" i="1"/>
  <c r="E870" i="1"/>
  <c r="E897" i="1"/>
  <c r="E908" i="1"/>
  <c r="E766" i="1"/>
  <c r="E777" i="1"/>
  <c r="E793" i="1"/>
  <c r="E804" i="1"/>
  <c r="E673" i="1"/>
  <c r="E608" i="1"/>
  <c r="E466" i="1"/>
  <c r="F466" i="1"/>
  <c r="E411" i="1"/>
  <c r="E515" i="1"/>
  <c r="R502" i="1"/>
  <c r="E373" i="1"/>
  <c r="E138" i="1"/>
  <c r="E215" i="1"/>
  <c r="E242" i="1"/>
  <c r="F242" i="1"/>
  <c r="E253" i="1"/>
  <c r="G1252" i="1"/>
  <c r="F1276" i="1"/>
  <c r="E1287" i="1"/>
  <c r="G1301" i="1"/>
  <c r="F1110" i="1"/>
  <c r="G1088" i="1"/>
  <c r="E1156" i="1"/>
  <c r="G935" i="1"/>
  <c r="F968" i="1"/>
  <c r="G946" i="1"/>
  <c r="G990" i="1"/>
  <c r="G1001" i="1"/>
  <c r="F1014" i="1"/>
  <c r="E1025" i="1"/>
  <c r="F1001" i="1"/>
  <c r="G837" i="1"/>
  <c r="F848" i="1"/>
  <c r="G804" i="1"/>
  <c r="F883" i="1"/>
  <c r="E894" i="1"/>
  <c r="G662" i="1"/>
  <c r="O8" i="3"/>
  <c r="P8" i="3"/>
  <c r="G695" i="1"/>
  <c r="J752" i="1"/>
  <c r="F752" i="1"/>
  <c r="E763" i="1"/>
  <c r="G728" i="1"/>
  <c r="F586" i="1"/>
  <c r="F621" i="1"/>
  <c r="E632" i="1"/>
  <c r="F422" i="1"/>
  <c r="F433" i="1"/>
  <c r="E501" i="1"/>
  <c r="G466" i="1"/>
  <c r="G477" i="1"/>
  <c r="E490" i="1"/>
  <c r="F490" i="1"/>
  <c r="G504" i="1"/>
  <c r="F359" i="1"/>
  <c r="E370" i="1"/>
  <c r="G182" i="1"/>
  <c r="G149" i="1"/>
  <c r="E239" i="1"/>
  <c r="F859" i="1"/>
  <c r="F1252" i="1"/>
  <c r="F924" i="1"/>
  <c r="F1301" i="1"/>
  <c r="F1088" i="1"/>
  <c r="F946" i="1"/>
  <c r="F957" i="1"/>
  <c r="F1066" i="1"/>
  <c r="F815" i="1"/>
  <c r="F935" i="1"/>
  <c r="F870" i="1"/>
  <c r="F739" i="1"/>
  <c r="F728" i="1"/>
  <c r="F717" i="1"/>
  <c r="F706" i="1"/>
  <c r="F695" i="1"/>
  <c r="F684" i="1"/>
  <c r="F793" i="1"/>
  <c r="F804" i="1"/>
  <c r="F673" i="1"/>
  <c r="F662" i="1"/>
  <c r="F515" i="1"/>
  <c r="F204" i="1"/>
  <c r="F182" i="1"/>
  <c r="F171" i="1"/>
  <c r="F160" i="1"/>
  <c r="F253" i="1"/>
  <c r="J215" i="1"/>
  <c r="F215" i="1"/>
  <c r="F149" i="1"/>
  <c r="F138" i="1"/>
  <c r="G1110" i="1"/>
  <c r="G1014" i="1"/>
  <c r="G968" i="1"/>
  <c r="F632" i="1"/>
  <c r="F411" i="1"/>
  <c r="G433" i="1"/>
  <c r="G239" i="1"/>
  <c r="G228" i="1"/>
  <c r="F193" i="1"/>
  <c r="G111" i="1"/>
  <c r="F73" i="1"/>
  <c r="G29" i="1"/>
  <c r="E51" i="1"/>
  <c r="R31" i="1"/>
  <c r="H73" i="1"/>
  <c r="E29" i="1"/>
  <c r="E62" i="1"/>
  <c r="E73" i="1"/>
  <c r="F29" i="1"/>
  <c r="G73" i="1"/>
  <c r="G7" i="7"/>
  <c r="K7" i="7"/>
  <c r="N240" i="1"/>
  <c r="E97" i="1"/>
  <c r="G9" i="1"/>
  <c r="F9" i="1"/>
  <c r="J9" i="1"/>
  <c r="J4" i="7"/>
  <c r="K4" i="7"/>
  <c r="E18" i="1"/>
  <c r="G1287" i="1"/>
  <c r="F109" i="1"/>
  <c r="F1170" i="1"/>
  <c r="E1159" i="1"/>
  <c r="F1263" i="1"/>
  <c r="E1263" i="1"/>
  <c r="F1159" i="1"/>
  <c r="E1014" i="1"/>
  <c r="R895" i="1"/>
  <c r="R1158" i="1"/>
  <c r="E1276" i="1"/>
  <c r="G848" i="1"/>
  <c r="G979" i="1"/>
  <c r="G1276" i="1"/>
  <c r="G1241" i="1"/>
  <c r="G455" i="1"/>
  <c r="F1077" i="1"/>
  <c r="Q9" i="1"/>
  <c r="F400" i="1"/>
  <c r="G621" i="1"/>
  <c r="G883" i="1"/>
  <c r="F477" i="1"/>
  <c r="F504" i="1"/>
  <c r="F110" i="1"/>
  <c r="J110" i="1"/>
  <c r="K8" i="7"/>
  <c r="N241" i="1"/>
  <c r="E302" i="1"/>
  <c r="E384" i="1"/>
  <c r="E646" i="1"/>
  <c r="E1121" i="1"/>
  <c r="E1197" i="1"/>
  <c r="E1208" i="1"/>
  <c r="E1230" i="1"/>
  <c r="G324" i="1"/>
  <c r="G490" i="1"/>
  <c r="F1287" i="1"/>
  <c r="E269" i="1"/>
  <c r="E635" i="1"/>
  <c r="E542" i="1"/>
  <c r="E1252" i="1"/>
  <c r="J242" i="1"/>
  <c r="H662" i="1"/>
  <c r="H848" i="1"/>
  <c r="H859" i="1"/>
  <c r="H870" i="1"/>
  <c r="H924" i="1"/>
  <c r="H968" i="1"/>
  <c r="H1170" i="1"/>
  <c r="H1301" i="1"/>
  <c r="N110" i="1"/>
  <c r="E859" i="1"/>
  <c r="G542" i="1"/>
  <c r="G635" i="1"/>
  <c r="G826" i="1"/>
  <c r="G673" i="1"/>
  <c r="G717" i="1"/>
  <c r="E504" i="1"/>
  <c r="G575" i="1"/>
  <c r="G1290" i="1"/>
  <c r="F444" i="1"/>
  <c r="G859" i="1"/>
  <c r="G957" i="1"/>
  <c r="G1066" i="1"/>
  <c r="G1219" i="1"/>
  <c r="G1156" i="1"/>
  <c r="G632" i="1"/>
  <c r="F8" i="1"/>
  <c r="E7" i="1"/>
  <c r="G8" i="1"/>
  <c r="E280" i="1"/>
  <c r="E684" i="1"/>
  <c r="E1039" i="1"/>
  <c r="E1110" i="1"/>
  <c r="E1145" i="1"/>
  <c r="G98" i="1"/>
  <c r="F98" i="1"/>
  <c r="E335" i="1"/>
  <c r="E400" i="1"/>
  <c r="G123" i="1"/>
  <c r="F123" i="1"/>
  <c r="E171" i="1"/>
  <c r="F228" i="1"/>
  <c r="E108" i="1"/>
  <c r="Q110" i="1"/>
  <c r="G515" i="1"/>
  <c r="G553" i="1"/>
  <c r="G739" i="1"/>
  <c r="G777" i="1"/>
  <c r="G924" i="1"/>
  <c r="O10" i="3"/>
  <c r="P10" i="3"/>
  <c r="G1028" i="1"/>
  <c r="G1055" i="1"/>
  <c r="O11" i="3"/>
  <c r="P11" i="3"/>
  <c r="G894" i="1"/>
  <c r="G160" i="1"/>
  <c r="G280" i="1"/>
  <c r="F455" i="1"/>
  <c r="G531" i="1"/>
  <c r="O7" i="3"/>
  <c r="P7" i="3"/>
  <c r="G706" i="1"/>
  <c r="G793" i="1"/>
  <c r="O9" i="3"/>
  <c r="P9" i="3"/>
  <c r="G897" i="1"/>
  <c r="F979" i="1"/>
  <c r="G1039" i="1"/>
  <c r="G370" i="1"/>
  <c r="E111" i="1"/>
  <c r="E433" i="1"/>
  <c r="E597" i="1"/>
  <c r="G815" i="1"/>
  <c r="E1077" i="1"/>
  <c r="H894" i="1"/>
  <c r="J490" i="1"/>
  <c r="G193" i="1"/>
  <c r="H193" i="1"/>
  <c r="E752" i="1"/>
  <c r="E1241" i="1"/>
  <c r="E122" i="1"/>
  <c r="G359" i="1"/>
  <c r="G1159" i="1"/>
  <c r="G1208" i="1"/>
  <c r="F1241" i="1"/>
  <c r="G1077" i="1"/>
  <c r="G1121" i="1"/>
  <c r="F1145" i="1"/>
  <c r="G1186" i="1"/>
  <c r="O12" i="3"/>
  <c r="P12" i="3"/>
  <c r="G1230" i="1"/>
  <c r="E1290" i="1"/>
  <c r="E346" i="1"/>
  <c r="E422" i="1"/>
  <c r="E455" i="1"/>
  <c r="E1028" i="1"/>
  <c r="E1066" i="1"/>
  <c r="G85" i="1"/>
  <c r="F85" i="1"/>
  <c r="H1025" i="1"/>
  <c r="H455" i="1"/>
  <c r="H1145" i="1"/>
  <c r="J515" i="1"/>
  <c r="G138" i="1"/>
  <c r="O4" i="3"/>
  <c r="P4" i="3"/>
  <c r="E193" i="1"/>
  <c r="E204" i="1"/>
  <c r="G253" i="1"/>
  <c r="G302" i="1"/>
  <c r="E313" i="1"/>
  <c r="E324" i="1"/>
  <c r="G346" i="1"/>
  <c r="E444" i="1"/>
  <c r="H608" i="1"/>
  <c r="H291" i="1"/>
  <c r="F324" i="1"/>
  <c r="E706" i="1"/>
  <c r="E883" i="1"/>
  <c r="J149" i="1"/>
  <c r="H242" i="1"/>
  <c r="H269" i="1"/>
  <c r="H302" i="1"/>
  <c r="H324" i="1"/>
  <c r="H553" i="1"/>
  <c r="H564" i="1"/>
  <c r="H575" i="1"/>
  <c r="H586" i="1"/>
  <c r="H695" i="1"/>
  <c r="H815" i="1"/>
  <c r="H935" i="1"/>
  <c r="H1028" i="1"/>
  <c r="H1077" i="1"/>
  <c r="H1088" i="1"/>
  <c r="H1159" i="1"/>
  <c r="H1219" i="1"/>
  <c r="H1263" i="1"/>
  <c r="H1290" i="1"/>
  <c r="G51" i="1"/>
  <c r="H62" i="1"/>
  <c r="R1288" i="1"/>
  <c r="J793" i="1"/>
  <c r="R633" i="1"/>
  <c r="J632" i="1"/>
  <c r="J717" i="1"/>
  <c r="J504" i="1"/>
  <c r="G171" i="1"/>
  <c r="G204" i="1"/>
  <c r="G242" i="1"/>
  <c r="G269" i="1"/>
  <c r="O5" i="3"/>
  <c r="P5" i="3"/>
  <c r="F313" i="1"/>
  <c r="G373" i="1"/>
  <c r="G384" i="1"/>
  <c r="G400" i="1"/>
  <c r="O6" i="3"/>
  <c r="P6" i="3"/>
  <c r="G7" i="1"/>
  <c r="O3" i="3"/>
  <c r="P3" i="3"/>
  <c r="G40" i="1"/>
  <c r="G62" i="1"/>
  <c r="E40" i="1"/>
  <c r="E84" i="1"/>
  <c r="F62" i="1"/>
  <c r="F97" i="1"/>
  <c r="F51" i="1"/>
  <c r="J239" i="1"/>
  <c r="G313" i="1"/>
  <c r="G444" i="1"/>
  <c r="G422" i="1"/>
  <c r="G586" i="1"/>
  <c r="G752" i="1"/>
  <c r="J1252" i="1"/>
  <c r="G215" i="1"/>
  <c r="G411" i="1"/>
  <c r="E359" i="1"/>
  <c r="E979" i="1"/>
  <c r="J1014" i="1"/>
  <c r="G20" i="1"/>
  <c r="F20" i="1"/>
  <c r="J20" i="1"/>
  <c r="H444" i="1"/>
  <c r="H466" i="1"/>
  <c r="H490" i="1"/>
  <c r="E531" i="1"/>
  <c r="E553" i="1"/>
  <c r="E564" i="1"/>
  <c r="E575" i="1"/>
  <c r="E586" i="1"/>
  <c r="E621" i="1"/>
  <c r="G19" i="1"/>
  <c r="F19" i="1"/>
  <c r="G27" i="1"/>
  <c r="F27" i="1"/>
  <c r="H717" i="1"/>
  <c r="H29" i="1"/>
  <c r="J73" i="1"/>
  <c r="H40" i="1"/>
  <c r="J193" i="1"/>
  <c r="H504" i="1"/>
  <c r="H373" i="1"/>
  <c r="H706" i="1"/>
  <c r="H1241" i="1"/>
  <c r="H111" i="1"/>
  <c r="H883" i="1"/>
  <c r="H897" i="1"/>
  <c r="H684" i="1"/>
  <c r="H51" i="1"/>
  <c r="H946" i="1"/>
  <c r="H1001" i="1"/>
  <c r="H1066" i="1"/>
  <c r="H1276" i="1"/>
  <c r="H171" i="1"/>
  <c r="H477" i="1"/>
  <c r="H826" i="1"/>
  <c r="H632" i="1"/>
  <c r="H370" i="1"/>
  <c r="J62" i="1"/>
  <c r="J40" i="1"/>
  <c r="H204" i="1"/>
  <c r="H313" i="1"/>
  <c r="H990" i="1"/>
  <c r="J123" i="1"/>
  <c r="J98" i="1"/>
  <c r="J27" i="1"/>
  <c r="J19" i="1"/>
  <c r="D12" i="11"/>
  <c r="J85" i="1"/>
  <c r="F7" i="1"/>
  <c r="J8" i="1"/>
  <c r="G109" i="1"/>
  <c r="J109" i="1"/>
  <c r="R109" i="1"/>
  <c r="N109" i="1"/>
  <c r="Q109" i="1"/>
  <c r="F108" i="1"/>
  <c r="G1145" i="1"/>
  <c r="J1110" i="1"/>
  <c r="J1159" i="1"/>
  <c r="R110" i="1"/>
  <c r="R881" i="1"/>
  <c r="J1066" i="1"/>
  <c r="J837" i="1"/>
  <c r="J935" i="1"/>
  <c r="R9" i="1"/>
  <c r="J586" i="1"/>
  <c r="J466" i="1"/>
  <c r="J1290" i="1"/>
  <c r="J728" i="1"/>
  <c r="J815" i="1"/>
  <c r="J477" i="1"/>
  <c r="J253" i="1"/>
  <c r="J1088" i="1"/>
  <c r="J968" i="1"/>
  <c r="J1170" i="1"/>
  <c r="F370" i="1"/>
  <c r="F763" i="1"/>
  <c r="F608" i="1"/>
  <c r="F280" i="1"/>
  <c r="F1028" i="1"/>
  <c r="F1025" i="1"/>
  <c r="F239" i="1"/>
  <c r="F1230" i="1"/>
  <c r="F1219" i="1"/>
  <c r="F1208" i="1"/>
  <c r="F1197" i="1"/>
  <c r="F1186" i="1"/>
  <c r="F1132" i="1"/>
  <c r="F1121" i="1"/>
  <c r="G1099" i="1"/>
  <c r="G908" i="1"/>
  <c r="G766" i="1"/>
  <c r="G646" i="1"/>
  <c r="G608" i="1"/>
  <c r="G597" i="1"/>
  <c r="G564" i="1"/>
  <c r="G335" i="1"/>
  <c r="G291" i="1"/>
  <c r="F501" i="1"/>
  <c r="J1156" i="1"/>
  <c r="F894" i="1"/>
  <c r="F1039" i="1"/>
  <c r="J1028" i="1"/>
  <c r="F575" i="1"/>
  <c r="F646" i="1"/>
  <c r="F531" i="1"/>
  <c r="F346" i="1"/>
  <c r="F1156" i="1"/>
  <c r="J1025" i="1"/>
  <c r="G1197" i="1"/>
  <c r="G1132" i="1"/>
  <c r="F1099" i="1"/>
  <c r="F908" i="1"/>
  <c r="F897" i="1"/>
  <c r="F777" i="1"/>
  <c r="F766" i="1"/>
  <c r="F635" i="1"/>
  <c r="F597" i="1"/>
  <c r="F564" i="1"/>
  <c r="F553" i="1"/>
  <c r="F542" i="1"/>
  <c r="J384" i="1"/>
  <c r="F373" i="1"/>
  <c r="F335" i="1"/>
  <c r="F291" i="1"/>
  <c r="F269" i="1"/>
  <c r="F384" i="1"/>
  <c r="J1287" i="1"/>
  <c r="J848" i="1"/>
  <c r="J695" i="1"/>
  <c r="J924" i="1"/>
  <c r="J1001" i="1"/>
  <c r="J1263" i="1"/>
  <c r="J346" i="1"/>
  <c r="J739" i="1"/>
  <c r="J662" i="1"/>
  <c r="J400" i="1"/>
  <c r="J673" i="1"/>
  <c r="J957" i="1"/>
  <c r="J684" i="1"/>
  <c r="J859" i="1"/>
  <c r="J1301" i="1"/>
  <c r="J946" i="1"/>
  <c r="J826" i="1"/>
  <c r="J804" i="1"/>
  <c r="H658" i="1"/>
  <c r="J597" i="1"/>
  <c r="J422" i="1"/>
  <c r="J870" i="1"/>
  <c r="J635" i="1"/>
  <c r="J160" i="1"/>
  <c r="J621" i="1"/>
  <c r="J542" i="1"/>
  <c r="J411" i="1"/>
  <c r="G97" i="1"/>
  <c r="H1182" i="1"/>
  <c r="J608" i="1"/>
  <c r="J564" i="1"/>
  <c r="G122" i="1"/>
  <c r="J763" i="1"/>
  <c r="H1051" i="1"/>
  <c r="J228" i="1"/>
  <c r="J883" i="1"/>
  <c r="J455" i="1"/>
  <c r="J1145" i="1"/>
  <c r="G84" i="1"/>
  <c r="J1241" i="1"/>
  <c r="J979" i="1"/>
  <c r="J171" i="1"/>
  <c r="J1276" i="1"/>
  <c r="J444" i="1"/>
  <c r="G763" i="1"/>
  <c r="J706" i="1"/>
  <c r="R1012" i="1"/>
  <c r="F111" i="1"/>
  <c r="F122" i="1"/>
  <c r="H396" i="1"/>
  <c r="H265" i="1"/>
  <c r="J291" i="1"/>
  <c r="H789" i="1"/>
  <c r="H920" i="1"/>
  <c r="J433" i="1"/>
  <c r="H1313" i="1"/>
  <c r="J138" i="1"/>
  <c r="E265" i="1"/>
  <c r="F18" i="1"/>
  <c r="J1077" i="1"/>
  <c r="G684" i="1"/>
  <c r="G501" i="1"/>
  <c r="J359" i="1"/>
  <c r="J313" i="1"/>
  <c r="J324" i="1"/>
  <c r="H527" i="1"/>
  <c r="Q27" i="1"/>
  <c r="Q19" i="1"/>
  <c r="G18" i="1"/>
  <c r="J1055" i="1"/>
  <c r="G1025" i="1"/>
  <c r="F302" i="1"/>
  <c r="F84" i="1"/>
  <c r="J182" i="1"/>
  <c r="F40" i="1"/>
  <c r="R30" i="1"/>
  <c r="J29" i="1"/>
  <c r="G108" i="1"/>
  <c r="J204" i="1"/>
  <c r="J990" i="1"/>
  <c r="R20" i="1"/>
  <c r="Q20" i="1"/>
  <c r="H122" i="1"/>
  <c r="Q123" i="1"/>
  <c r="H84" i="1"/>
  <c r="Q85" i="1"/>
  <c r="H97" i="1"/>
  <c r="Q98" i="1"/>
  <c r="R8" i="1"/>
  <c r="Q8" i="1"/>
  <c r="H7" i="1"/>
  <c r="R123" i="1"/>
  <c r="J7" i="1"/>
  <c r="R619" i="1"/>
  <c r="J269" i="1"/>
  <c r="G1313" i="1"/>
  <c r="E1313" i="1"/>
  <c r="R1274" i="1"/>
  <c r="J373" i="1"/>
  <c r="R503" i="1"/>
  <c r="J501" i="1"/>
  <c r="J280" i="1"/>
  <c r="J370" i="1"/>
  <c r="J335" i="1"/>
  <c r="J553" i="1"/>
  <c r="J766" i="1"/>
  <c r="J777" i="1"/>
  <c r="J897" i="1"/>
  <c r="J908" i="1"/>
  <c r="J1099" i="1"/>
  <c r="J531" i="1"/>
  <c r="J646" i="1"/>
  <c r="J575" i="1"/>
  <c r="J1039" i="1"/>
  <c r="J894" i="1"/>
  <c r="J1121" i="1"/>
  <c r="J1132" i="1"/>
  <c r="J1186" i="1"/>
  <c r="J1197" i="1"/>
  <c r="J1208" i="1"/>
  <c r="J1219" i="1"/>
  <c r="J1230" i="1"/>
  <c r="E1182" i="1"/>
  <c r="R98" i="1"/>
  <c r="H108" i="1"/>
  <c r="G265" i="1"/>
  <c r="E920" i="1"/>
  <c r="Q1182" i="1"/>
  <c r="G1182" i="1"/>
  <c r="R85" i="1"/>
  <c r="J111" i="1"/>
  <c r="E1051" i="1"/>
  <c r="R19" i="1"/>
  <c r="H18" i="1"/>
  <c r="E396" i="1"/>
  <c r="E527" i="1"/>
  <c r="R750" i="1"/>
  <c r="E789" i="1"/>
  <c r="R27" i="1"/>
  <c r="R265" i="1"/>
  <c r="F265" i="1"/>
  <c r="R488" i="1"/>
  <c r="J302" i="1"/>
  <c r="R1181" i="1"/>
  <c r="J108" i="1"/>
  <c r="R1312" i="1"/>
  <c r="M4" i="3"/>
  <c r="N4" i="3"/>
  <c r="D4" i="3"/>
  <c r="E4" i="3"/>
  <c r="C8" i="9"/>
  <c r="K4" i="3"/>
  <c r="L4" i="3"/>
  <c r="D12" i="3"/>
  <c r="E12" i="3"/>
  <c r="M12" i="3"/>
  <c r="N12" i="3"/>
  <c r="K12" i="3"/>
  <c r="M11" i="3"/>
  <c r="N11" i="3"/>
  <c r="D11" i="3"/>
  <c r="E11" i="3"/>
  <c r="C36" i="9"/>
  <c r="K11" i="3"/>
  <c r="L12" i="3"/>
  <c r="L11" i="3"/>
  <c r="R1313" i="1"/>
  <c r="J122" i="1"/>
  <c r="E36" i="9"/>
  <c r="F1313" i="1"/>
  <c r="Q1313" i="1"/>
  <c r="E658" i="1"/>
  <c r="Q658" i="1"/>
  <c r="J1313" i="1"/>
  <c r="C12" i="3"/>
  <c r="F658" i="1"/>
  <c r="E8" i="9"/>
  <c r="J97" i="1"/>
  <c r="F789" i="1"/>
  <c r="F1182" i="1"/>
  <c r="Q789" i="1"/>
  <c r="J265" i="1"/>
  <c r="C4" i="3"/>
  <c r="B4" i="3"/>
  <c r="H134" i="1"/>
  <c r="F920" i="1"/>
  <c r="Q920" i="1"/>
  <c r="G920" i="1"/>
  <c r="J84" i="1"/>
  <c r="F396" i="1"/>
  <c r="J18" i="1"/>
  <c r="F1051" i="1"/>
  <c r="G789" i="1"/>
  <c r="J789" i="1"/>
  <c r="C8" i="3"/>
  <c r="R788" i="1"/>
  <c r="R789" i="1"/>
  <c r="F527" i="1"/>
  <c r="Q527" i="1"/>
  <c r="G527" i="1"/>
  <c r="G396" i="1"/>
  <c r="Q396" i="1"/>
  <c r="Q1051" i="1"/>
  <c r="G1051" i="1"/>
  <c r="E134" i="1"/>
  <c r="C40" i="9"/>
  <c r="E40" i="9"/>
  <c r="B12" i="3"/>
  <c r="M5" i="3"/>
  <c r="N5" i="3"/>
  <c r="D5" i="3"/>
  <c r="E5" i="3"/>
  <c r="C12" i="9"/>
  <c r="K5" i="3"/>
  <c r="L5" i="3"/>
  <c r="D10" i="3"/>
  <c r="E10" i="3"/>
  <c r="M10" i="3"/>
  <c r="K10" i="3"/>
  <c r="D6" i="3"/>
  <c r="E6" i="3"/>
  <c r="M6" i="3"/>
  <c r="N6" i="3"/>
  <c r="K6" i="3"/>
  <c r="D8" i="3"/>
  <c r="E8" i="3"/>
  <c r="M8" i="3"/>
  <c r="K8" i="3"/>
  <c r="M9" i="3"/>
  <c r="N9" i="3"/>
  <c r="D9" i="3"/>
  <c r="E9" i="3"/>
  <c r="C28" i="9"/>
  <c r="K9" i="3"/>
  <c r="L9" i="3"/>
  <c r="L10" i="3"/>
  <c r="N10" i="3"/>
  <c r="L8" i="3"/>
  <c r="N8" i="3"/>
  <c r="L6" i="3"/>
  <c r="H1315" i="1"/>
  <c r="F12" i="3"/>
  <c r="F11" i="3"/>
  <c r="G11" i="3"/>
  <c r="H11" i="3"/>
  <c r="E1315" i="1"/>
  <c r="G658" i="1"/>
  <c r="F4" i="3"/>
  <c r="R657" i="1"/>
  <c r="R658" i="1"/>
  <c r="J658" i="1"/>
  <c r="C7" i="3"/>
  <c r="G4" i="3"/>
  <c r="H4" i="3"/>
  <c r="R1143" i="1"/>
  <c r="R1182" i="1"/>
  <c r="J1182" i="1"/>
  <c r="C11" i="3"/>
  <c r="B11" i="3"/>
  <c r="B8" i="3"/>
  <c r="R919" i="1"/>
  <c r="R920" i="1"/>
  <c r="J920" i="1"/>
  <c r="C9" i="3"/>
  <c r="G12" i="3"/>
  <c r="H12" i="3"/>
  <c r="J527" i="1"/>
  <c r="C6" i="3"/>
  <c r="R526" i="1"/>
  <c r="R527" i="1"/>
  <c r="R1050" i="1"/>
  <c r="R1051" i="1"/>
  <c r="J1051" i="1"/>
  <c r="C10" i="3"/>
  <c r="E12" i="9"/>
  <c r="J396" i="1"/>
  <c r="C5" i="3"/>
  <c r="R395" i="1"/>
  <c r="R396" i="1"/>
  <c r="F134" i="1"/>
  <c r="F1315" i="1"/>
  <c r="Q134" i="1"/>
  <c r="Q1315" i="1"/>
  <c r="G134" i="1"/>
  <c r="B6" i="3"/>
  <c r="C16" i="9"/>
  <c r="E16" i="9"/>
  <c r="C24" i="9"/>
  <c r="E24" i="9"/>
  <c r="C32" i="9"/>
  <c r="E32" i="9"/>
  <c r="B5" i="3"/>
  <c r="B10" i="3"/>
  <c r="B9" i="3"/>
  <c r="F9" i="3"/>
  <c r="M3" i="3"/>
  <c r="N3" i="3"/>
  <c r="D3" i="3"/>
  <c r="E3" i="3"/>
  <c r="E7" i="10"/>
  <c r="E8" i="10"/>
  <c r="E9" i="10"/>
  <c r="E10" i="10"/>
  <c r="C3" i="9"/>
  <c r="C4" i="9"/>
  <c r="K3" i="3"/>
  <c r="L3" i="3"/>
  <c r="M7" i="3"/>
  <c r="N7" i="3"/>
  <c r="D7" i="3"/>
  <c r="E7" i="3"/>
  <c r="C20" i="9"/>
  <c r="K7" i="3"/>
  <c r="L7" i="3"/>
  <c r="D15" i="3"/>
  <c r="E15" i="3"/>
  <c r="G10" i="3"/>
  <c r="H10" i="3"/>
  <c r="F10" i="3"/>
  <c r="F8" i="3"/>
  <c r="F6" i="3"/>
  <c r="F5" i="3"/>
  <c r="E28" i="9"/>
  <c r="G9" i="3"/>
  <c r="H9" i="3"/>
  <c r="G5" i="3"/>
  <c r="H5" i="3"/>
  <c r="G8" i="3"/>
  <c r="H8" i="3"/>
  <c r="G6" i="3"/>
  <c r="H6" i="3"/>
  <c r="G1315" i="1"/>
  <c r="R134" i="1"/>
  <c r="R1315" i="1"/>
  <c r="C15" i="3"/>
  <c r="J134" i="1"/>
  <c r="I139" i="1"/>
  <c r="I147" i="1"/>
  <c r="I156" i="1"/>
  <c r="I165" i="1"/>
  <c r="I174" i="1"/>
  <c r="I183" i="1"/>
  <c r="I191" i="1"/>
  <c r="I200" i="1"/>
  <c r="I209" i="1"/>
  <c r="I218" i="1"/>
  <c r="I230" i="1"/>
  <c r="I238" i="1"/>
  <c r="I248" i="1"/>
  <c r="I257" i="1"/>
  <c r="I270" i="1"/>
  <c r="I278" i="1"/>
  <c r="I287" i="1"/>
  <c r="I296" i="1"/>
  <c r="I305" i="1"/>
  <c r="I314" i="1"/>
  <c r="I322" i="1"/>
  <c r="I331" i="1"/>
  <c r="I340" i="1"/>
  <c r="I349" i="1"/>
  <c r="I361" i="1"/>
  <c r="I369" i="1"/>
  <c r="I379" i="1"/>
  <c r="I388" i="1"/>
  <c r="I401" i="1"/>
  <c r="I409" i="1"/>
  <c r="I418" i="1"/>
  <c r="I427" i="1"/>
  <c r="I436" i="1"/>
  <c r="I445" i="1"/>
  <c r="I453" i="1"/>
  <c r="I462" i="1"/>
  <c r="I471" i="1"/>
  <c r="I480" i="1"/>
  <c r="I492" i="1"/>
  <c r="I500" i="1"/>
  <c r="I510" i="1"/>
  <c r="I519" i="1"/>
  <c r="I146" i="1"/>
  <c r="I155" i="1"/>
  <c r="I164" i="1"/>
  <c r="I173" i="1"/>
  <c r="I181" i="1"/>
  <c r="I190" i="1"/>
  <c r="I199" i="1"/>
  <c r="I208" i="1"/>
  <c r="I217" i="1"/>
  <c r="I225" i="1"/>
  <c r="I235" i="1"/>
  <c r="I245" i="1"/>
  <c r="I254" i="1"/>
  <c r="I262" i="1"/>
  <c r="I273" i="1"/>
  <c r="I282" i="1"/>
  <c r="I290" i="1"/>
  <c r="I299" i="1"/>
  <c r="I308" i="1"/>
  <c r="I317" i="1"/>
  <c r="I326" i="1"/>
  <c r="I334" i="1"/>
  <c r="I343" i="1"/>
  <c r="I352" i="1"/>
  <c r="I362" i="1"/>
  <c r="I371" i="1"/>
  <c r="I380" i="1"/>
  <c r="I389" i="1"/>
  <c r="I395" i="1"/>
  <c r="I408" i="1"/>
  <c r="I417" i="1"/>
  <c r="I426" i="1"/>
  <c r="I435" i="1"/>
  <c r="I443" i="1"/>
  <c r="I452" i="1"/>
  <c r="I461" i="1"/>
  <c r="I470" i="1"/>
  <c r="I479" i="1"/>
  <c r="I487" i="1"/>
  <c r="I497" i="1"/>
  <c r="I507" i="1"/>
  <c r="I516" i="1"/>
  <c r="I525" i="1"/>
  <c r="I143" i="1"/>
  <c r="I152" i="1"/>
  <c r="I161" i="1"/>
  <c r="I169" i="1"/>
  <c r="I178" i="1"/>
  <c r="I187" i="1"/>
  <c r="I196" i="1"/>
  <c r="I205" i="1"/>
  <c r="I213" i="1"/>
  <c r="I222" i="1"/>
  <c r="I234" i="1"/>
  <c r="I244" i="1"/>
  <c r="I252" i="1"/>
  <c r="I261" i="1"/>
  <c r="I274" i="1"/>
  <c r="I283" i="1"/>
  <c r="I292" i="1"/>
  <c r="I300" i="1"/>
  <c r="I309" i="1"/>
  <c r="I318" i="1"/>
  <c r="I327" i="1"/>
  <c r="I336" i="1"/>
  <c r="I344" i="1"/>
  <c r="I353" i="1"/>
  <c r="I365" i="1"/>
  <c r="I375" i="1"/>
  <c r="I383" i="1"/>
  <c r="I392" i="1"/>
  <c r="I405" i="1"/>
  <c r="I414" i="1"/>
  <c r="I423" i="1"/>
  <c r="I431" i="1"/>
  <c r="I440" i="1"/>
  <c r="I449" i="1"/>
  <c r="I458" i="1"/>
  <c r="I467" i="1"/>
  <c r="I475" i="1"/>
  <c r="I484" i="1"/>
  <c r="I496" i="1"/>
  <c r="I506" i="1"/>
  <c r="I514" i="1"/>
  <c r="I142" i="1"/>
  <c r="I151" i="1"/>
  <c r="I159" i="1"/>
  <c r="I168" i="1"/>
  <c r="I177" i="1"/>
  <c r="I186" i="1"/>
  <c r="I195" i="1"/>
  <c r="I203" i="1"/>
  <c r="I212" i="1"/>
  <c r="I221" i="1"/>
  <c r="I231" i="1"/>
  <c r="I240" i="1"/>
  <c r="I249" i="1"/>
  <c r="I258" i="1"/>
  <c r="I264" i="1"/>
  <c r="I277" i="1"/>
  <c r="I286" i="1"/>
  <c r="I295" i="1"/>
  <c r="I304" i="1"/>
  <c r="I312" i="1"/>
  <c r="I321" i="1"/>
  <c r="I330" i="1"/>
  <c r="I339" i="1"/>
  <c r="I348" i="1"/>
  <c r="I356" i="1"/>
  <c r="I366" i="1"/>
  <c r="I376" i="1"/>
  <c r="I385" i="1"/>
  <c r="I393" i="1"/>
  <c r="I404" i="1"/>
  <c r="I413" i="1"/>
  <c r="I421" i="1"/>
  <c r="I430" i="1"/>
  <c r="I439" i="1"/>
  <c r="I448" i="1"/>
  <c r="I457" i="1"/>
  <c r="I465" i="1"/>
  <c r="I474" i="1"/>
  <c r="I483" i="1"/>
  <c r="I493" i="1"/>
  <c r="I502" i="1"/>
  <c r="I511" i="1"/>
  <c r="I521" i="1"/>
  <c r="I534" i="1"/>
  <c r="I538" i="1"/>
  <c r="I547" i="1"/>
  <c r="I556" i="1"/>
  <c r="I565" i="1"/>
  <c r="I573" i="1"/>
  <c r="I582" i="1"/>
  <c r="I591" i="1"/>
  <c r="I600" i="1"/>
  <c r="I609" i="1"/>
  <c r="I617" i="1"/>
  <c r="I625" i="1"/>
  <c r="I634" i="1"/>
  <c r="I643" i="1"/>
  <c r="I652" i="1"/>
  <c r="I665" i="1"/>
  <c r="I674" i="1"/>
  <c r="I682" i="1"/>
  <c r="I691" i="1"/>
  <c r="I700" i="1"/>
  <c r="I709" i="1"/>
  <c r="I718" i="1"/>
  <c r="I726" i="1"/>
  <c r="I735" i="1"/>
  <c r="I744" i="1"/>
  <c r="I750" i="1"/>
  <c r="I760" i="1"/>
  <c r="I770" i="1"/>
  <c r="I779" i="1"/>
  <c r="I787" i="1"/>
  <c r="I800" i="1"/>
  <c r="I809" i="1"/>
  <c r="I818" i="1"/>
  <c r="I827" i="1"/>
  <c r="I835" i="1"/>
  <c r="I844" i="1"/>
  <c r="I853" i="1"/>
  <c r="I862" i="1"/>
  <c r="I871" i="1"/>
  <c r="I879" i="1"/>
  <c r="I887" i="1"/>
  <c r="I896" i="1"/>
  <c r="I905" i="1"/>
  <c r="I914" i="1"/>
  <c r="I927" i="1"/>
  <c r="I936" i="1"/>
  <c r="I944" i="1"/>
  <c r="I953" i="1"/>
  <c r="I962" i="1"/>
  <c r="I971" i="1"/>
  <c r="I980" i="1"/>
  <c r="I988" i="1"/>
  <c r="I997" i="1"/>
  <c r="I1006" i="1"/>
  <c r="I1012" i="1"/>
  <c r="I1022" i="1"/>
  <c r="I1032" i="1"/>
  <c r="I1041" i="1"/>
  <c r="I1049" i="1"/>
  <c r="I1062" i="1"/>
  <c r="I1071" i="1"/>
  <c r="I1080" i="1"/>
  <c r="I1089" i="1"/>
  <c r="I1097" i="1"/>
  <c r="I1106" i="1"/>
  <c r="I1115" i="1"/>
  <c r="I1124" i="1"/>
  <c r="I1133" i="1"/>
  <c r="I1141" i="1"/>
  <c r="I1149" i="1"/>
  <c r="I1158" i="1"/>
  <c r="I1167" i="1"/>
  <c r="I1176" i="1"/>
  <c r="I1189" i="1"/>
  <c r="I1198" i="1"/>
  <c r="I1206" i="1"/>
  <c r="I1215" i="1"/>
  <c r="I1224" i="1"/>
  <c r="I1233" i="1"/>
  <c r="I1242" i="1"/>
  <c r="I1250" i="1"/>
  <c r="I1259" i="1"/>
  <c r="I1268" i="1"/>
  <c r="I1274" i="1"/>
  <c r="I1284" i="1"/>
  <c r="I1294" i="1"/>
  <c r="I543" i="1"/>
  <c r="I551" i="1"/>
  <c r="I560" i="1"/>
  <c r="I569" i="1"/>
  <c r="I578" i="1"/>
  <c r="I587" i="1"/>
  <c r="I595" i="1"/>
  <c r="I604" i="1"/>
  <c r="I613" i="1"/>
  <c r="I619" i="1"/>
  <c r="I629" i="1"/>
  <c r="I639" i="1"/>
  <c r="I648" i="1"/>
  <c r="I656" i="1"/>
  <c r="I669" i="1"/>
  <c r="I678" i="1"/>
  <c r="I687" i="1"/>
  <c r="I696" i="1"/>
  <c r="I704" i="1"/>
  <c r="I713" i="1"/>
  <c r="I722" i="1"/>
  <c r="I731" i="1"/>
  <c r="I740" i="1"/>
  <c r="I748" i="1"/>
  <c r="I756" i="1"/>
  <c r="I765" i="1"/>
  <c r="I774" i="1"/>
  <c r="I783" i="1"/>
  <c r="I796" i="1"/>
  <c r="I805" i="1"/>
  <c r="I813" i="1"/>
  <c r="I822" i="1"/>
  <c r="I831" i="1"/>
  <c r="I840" i="1"/>
  <c r="I849" i="1"/>
  <c r="I857" i="1"/>
  <c r="I866" i="1"/>
  <c r="I875" i="1"/>
  <c r="I881" i="1"/>
  <c r="I891" i="1"/>
  <c r="I901" i="1"/>
  <c r="I910" i="1"/>
  <c r="I918" i="1"/>
  <c r="I931" i="1"/>
  <c r="I940" i="1"/>
  <c r="I949" i="1"/>
  <c r="I958" i="1"/>
  <c r="I966" i="1"/>
  <c r="I975" i="1"/>
  <c r="I984" i="1"/>
  <c r="I993" i="1"/>
  <c r="I1002" i="1"/>
  <c r="I1010" i="1"/>
  <c r="I1018" i="1"/>
  <c r="I1027" i="1"/>
  <c r="I1036" i="1"/>
  <c r="I1045" i="1"/>
  <c r="I1058" i="1"/>
  <c r="I1067" i="1"/>
  <c r="I1075" i="1"/>
  <c r="I1084" i="1"/>
  <c r="I1093" i="1"/>
  <c r="I1102" i="1"/>
  <c r="I1111" i="1"/>
  <c r="I1119" i="1"/>
  <c r="I1128" i="1"/>
  <c r="I1137" i="1"/>
  <c r="I1143" i="1"/>
  <c r="I1153" i="1"/>
  <c r="I1163" i="1"/>
  <c r="I1172" i="1"/>
  <c r="I1180" i="1"/>
  <c r="I1193" i="1"/>
  <c r="I1202" i="1"/>
  <c r="I1211" i="1"/>
  <c r="I1220" i="1"/>
  <c r="I1228" i="1"/>
  <c r="I1237" i="1"/>
  <c r="I1246" i="1"/>
  <c r="I1255" i="1"/>
  <c r="I1264" i="1"/>
  <c r="I1272" i="1"/>
  <c r="I1280" i="1"/>
  <c r="I1289" i="1"/>
  <c r="I1298" i="1"/>
  <c r="I1303" i="1"/>
  <c r="I145" i="1"/>
  <c r="I154" i="1"/>
  <c r="I163" i="1"/>
  <c r="I172" i="1"/>
  <c r="I180" i="1"/>
  <c r="I189" i="1"/>
  <c r="I198" i="1"/>
  <c r="I207" i="1"/>
  <c r="I216" i="1"/>
  <c r="I224" i="1"/>
  <c r="I232" i="1"/>
  <c r="I241" i="1"/>
  <c r="I250" i="1"/>
  <c r="I259" i="1"/>
  <c r="I272" i="1"/>
  <c r="I281" i="1"/>
  <c r="I289" i="1"/>
  <c r="I298" i="1"/>
  <c r="I307" i="1"/>
  <c r="I316" i="1"/>
  <c r="I325" i="1"/>
  <c r="I333" i="1"/>
  <c r="I342" i="1"/>
  <c r="I351" i="1"/>
  <c r="I357" i="1"/>
  <c r="I367" i="1"/>
  <c r="I377" i="1"/>
  <c r="I386" i="1"/>
  <c r="I394" i="1"/>
  <c r="I407" i="1"/>
  <c r="I416" i="1"/>
  <c r="I425" i="1"/>
  <c r="I434" i="1"/>
  <c r="I442" i="1"/>
  <c r="I451" i="1"/>
  <c r="I460" i="1"/>
  <c r="I469" i="1"/>
  <c r="I478" i="1"/>
  <c r="I486" i="1"/>
  <c r="I494" i="1"/>
  <c r="I503" i="1"/>
  <c r="I512" i="1"/>
  <c r="I140" i="1"/>
  <c r="I148" i="1"/>
  <c r="I157" i="1"/>
  <c r="I166" i="1"/>
  <c r="I175" i="1"/>
  <c r="I184" i="1"/>
  <c r="I192" i="1"/>
  <c r="I201" i="1"/>
  <c r="I210" i="1"/>
  <c r="I219" i="1"/>
  <c r="I229" i="1"/>
  <c r="I237" i="1"/>
  <c r="I247" i="1"/>
  <c r="I256" i="1"/>
  <c r="I271" i="1"/>
  <c r="I279" i="1"/>
  <c r="I288" i="1"/>
  <c r="I297" i="1"/>
  <c r="I306" i="1"/>
  <c r="I315" i="1"/>
  <c r="I323" i="1"/>
  <c r="I332" i="1"/>
  <c r="I341" i="1"/>
  <c r="I350" i="1"/>
  <c r="I360" i="1"/>
  <c r="I368" i="1"/>
  <c r="I378" i="1"/>
  <c r="I387" i="1"/>
  <c r="I402" i="1"/>
  <c r="I410" i="1"/>
  <c r="I419" i="1"/>
  <c r="I428" i="1"/>
  <c r="I437" i="1"/>
  <c r="I446" i="1"/>
  <c r="I454" i="1"/>
  <c r="I463" i="1"/>
  <c r="I472" i="1"/>
  <c r="I481" i="1"/>
  <c r="I491" i="1"/>
  <c r="I499" i="1"/>
  <c r="I509" i="1"/>
  <c r="I518" i="1"/>
  <c r="I532" i="1"/>
  <c r="I540" i="1"/>
  <c r="I549" i="1"/>
  <c r="I558" i="1"/>
  <c r="I567" i="1"/>
  <c r="I576" i="1"/>
  <c r="I584" i="1"/>
  <c r="I593" i="1"/>
  <c r="I602" i="1"/>
  <c r="I611" i="1"/>
  <c r="I623" i="1"/>
  <c r="I631" i="1"/>
  <c r="I641" i="1"/>
  <c r="I650" i="1"/>
  <c r="I663" i="1"/>
  <c r="I671" i="1"/>
  <c r="I680" i="1"/>
  <c r="I689" i="1"/>
  <c r="I698" i="1"/>
  <c r="I707" i="1"/>
  <c r="I715" i="1"/>
  <c r="I724" i="1"/>
  <c r="I733" i="1"/>
  <c r="I742" i="1"/>
  <c r="I754" i="1"/>
  <c r="I762" i="1"/>
  <c r="I772" i="1"/>
  <c r="I781" i="1"/>
  <c r="I794" i="1"/>
  <c r="I802" i="1"/>
  <c r="I811" i="1"/>
  <c r="I820" i="1"/>
  <c r="I829" i="1"/>
  <c r="I838" i="1"/>
  <c r="I846" i="1"/>
  <c r="I855" i="1"/>
  <c r="I864" i="1"/>
  <c r="I873" i="1"/>
  <c r="I885" i="1"/>
  <c r="I893" i="1"/>
  <c r="I903" i="1"/>
  <c r="I912" i="1"/>
  <c r="I925" i="1"/>
  <c r="I933" i="1"/>
  <c r="I942" i="1"/>
  <c r="I951" i="1"/>
  <c r="I960" i="1"/>
  <c r="I969" i="1"/>
  <c r="I977" i="1"/>
  <c r="I986" i="1"/>
  <c r="I995" i="1"/>
  <c r="I1004" i="1"/>
  <c r="I1016" i="1"/>
  <c r="I1024" i="1"/>
  <c r="I1034" i="1"/>
  <c r="I1043" i="1"/>
  <c r="I1056" i="1"/>
  <c r="I1064" i="1"/>
  <c r="I1073" i="1"/>
  <c r="I1082" i="1"/>
  <c r="I1091" i="1"/>
  <c r="I1100" i="1"/>
  <c r="I1108" i="1"/>
  <c r="I1117" i="1"/>
  <c r="I1126" i="1"/>
  <c r="I1135" i="1"/>
  <c r="I1147" i="1"/>
  <c r="I1155" i="1"/>
  <c r="I1165" i="1"/>
  <c r="I1174" i="1"/>
  <c r="I1187" i="1"/>
  <c r="I1195" i="1"/>
  <c r="I1204" i="1"/>
  <c r="I1213" i="1"/>
  <c r="I1222" i="1"/>
  <c r="I1231" i="1"/>
  <c r="I1239" i="1"/>
  <c r="I1248" i="1"/>
  <c r="I1257" i="1"/>
  <c r="I1266" i="1"/>
  <c r="I1278" i="1"/>
  <c r="I1286" i="1"/>
  <c r="I141" i="1"/>
  <c r="I150" i="1"/>
  <c r="I158" i="1"/>
  <c r="I167" i="1"/>
  <c r="I176" i="1"/>
  <c r="I185" i="1"/>
  <c r="I194" i="1"/>
  <c r="I202" i="1"/>
  <c r="I211" i="1"/>
  <c r="I220" i="1"/>
  <c r="I226" i="1"/>
  <c r="I236" i="1"/>
  <c r="I246" i="1"/>
  <c r="I255" i="1"/>
  <c r="I263" i="1"/>
  <c r="I276" i="1"/>
  <c r="I285" i="1"/>
  <c r="I294" i="1"/>
  <c r="I303" i="1"/>
  <c r="I311" i="1"/>
  <c r="I320" i="1"/>
  <c r="I329" i="1"/>
  <c r="I338" i="1"/>
  <c r="I347" i="1"/>
  <c r="I355" i="1"/>
  <c r="I363" i="1"/>
  <c r="I372" i="1"/>
  <c r="I381" i="1"/>
  <c r="I390" i="1"/>
  <c r="I403" i="1"/>
  <c r="I412" i="1"/>
  <c r="I420" i="1"/>
  <c r="I429" i="1"/>
  <c r="I438" i="1"/>
  <c r="I447" i="1"/>
  <c r="I456" i="1"/>
  <c r="I464" i="1"/>
  <c r="I473" i="1"/>
  <c r="I482" i="1"/>
  <c r="I488" i="1"/>
  <c r="I498" i="1"/>
  <c r="I508" i="1"/>
  <c r="I517" i="1"/>
  <c r="I144" i="1"/>
  <c r="I153" i="1"/>
  <c r="I162" i="1"/>
  <c r="I170" i="1"/>
  <c r="I179" i="1"/>
  <c r="I188" i="1"/>
  <c r="I197" i="1"/>
  <c r="I206" i="1"/>
  <c r="I214" i="1"/>
  <c r="I223" i="1"/>
  <c r="I233" i="1"/>
  <c r="I243" i="1"/>
  <c r="I251" i="1"/>
  <c r="I260" i="1"/>
  <c r="I275" i="1"/>
  <c r="I284" i="1"/>
  <c r="I293" i="1"/>
  <c r="I301" i="1"/>
  <c r="I310" i="1"/>
  <c r="I319" i="1"/>
  <c r="I328" i="1"/>
  <c r="I337" i="1"/>
  <c r="I345" i="1"/>
  <c r="I354" i="1"/>
  <c r="I364" i="1"/>
  <c r="I374" i="1"/>
  <c r="I382" i="1"/>
  <c r="I391" i="1"/>
  <c r="I406" i="1"/>
  <c r="I415" i="1"/>
  <c r="I424" i="1"/>
  <c r="I432" i="1"/>
  <c r="I441" i="1"/>
  <c r="I450" i="1"/>
  <c r="I459" i="1"/>
  <c r="I468" i="1"/>
  <c r="I476" i="1"/>
  <c r="I485" i="1"/>
  <c r="I495" i="1"/>
  <c r="I505" i="1"/>
  <c r="I513" i="1"/>
  <c r="I523" i="1"/>
  <c r="I536" i="1"/>
  <c r="I545" i="1"/>
  <c r="I554" i="1"/>
  <c r="I562" i="1"/>
  <c r="I571" i="1"/>
  <c r="I580" i="1"/>
  <c r="I589" i="1"/>
  <c r="I598" i="1"/>
  <c r="I606" i="1"/>
  <c r="I615" i="1"/>
  <c r="I627" i="1"/>
  <c r="I637" i="1"/>
  <c r="I645" i="1"/>
  <c r="I654" i="1"/>
  <c r="I667" i="1"/>
  <c r="I676" i="1"/>
  <c r="I685" i="1"/>
  <c r="I693" i="1"/>
  <c r="I702" i="1"/>
  <c r="I711" i="1"/>
  <c r="I720" i="1"/>
  <c r="I729" i="1"/>
  <c r="I737" i="1"/>
  <c r="I746" i="1"/>
  <c r="I758" i="1"/>
  <c r="I768" i="1"/>
  <c r="I776" i="1"/>
  <c r="I785" i="1"/>
  <c r="I798" i="1"/>
  <c r="I807" i="1"/>
  <c r="I816" i="1"/>
  <c r="I824" i="1"/>
  <c r="I833" i="1"/>
  <c r="I842" i="1"/>
  <c r="I851" i="1"/>
  <c r="I860" i="1"/>
  <c r="I868" i="1"/>
  <c r="I877" i="1"/>
  <c r="I889" i="1"/>
  <c r="I899" i="1"/>
  <c r="I907" i="1"/>
  <c r="I916" i="1"/>
  <c r="I929" i="1"/>
  <c r="I938" i="1"/>
  <c r="I947" i="1"/>
  <c r="I955" i="1"/>
  <c r="I964" i="1"/>
  <c r="I973" i="1"/>
  <c r="I982" i="1"/>
  <c r="I991" i="1"/>
  <c r="I999" i="1"/>
  <c r="I1008" i="1"/>
  <c r="I1020" i="1"/>
  <c r="I1030" i="1"/>
  <c r="I1038" i="1"/>
  <c r="I1047" i="1"/>
  <c r="I1060" i="1"/>
  <c r="I1069" i="1"/>
  <c r="I1078" i="1"/>
  <c r="I1086" i="1"/>
  <c r="I1095" i="1"/>
  <c r="I1104" i="1"/>
  <c r="I1113" i="1"/>
  <c r="I1122" i="1"/>
  <c r="I1130" i="1"/>
  <c r="I1139" i="1"/>
  <c r="I1151" i="1"/>
  <c r="I1161" i="1"/>
  <c r="I1169" i="1"/>
  <c r="I1178" i="1"/>
  <c r="I1191" i="1"/>
  <c r="I1200" i="1"/>
  <c r="I1209" i="1"/>
  <c r="I1217" i="1"/>
  <c r="I1226" i="1"/>
  <c r="I1235" i="1"/>
  <c r="I1244" i="1"/>
  <c r="I1253" i="1"/>
  <c r="I1261" i="1"/>
  <c r="I1270" i="1"/>
  <c r="I1282" i="1"/>
  <c r="I1292" i="1"/>
  <c r="I1300" i="1"/>
  <c r="I1309" i="1"/>
  <c r="I524" i="1"/>
  <c r="I1296" i="1"/>
  <c r="I520" i="1"/>
  <c r="I1311" i="1"/>
  <c r="I539" i="1"/>
  <c r="I548" i="1"/>
  <c r="I557" i="1"/>
  <c r="I566" i="1"/>
  <c r="I574" i="1"/>
  <c r="I583" i="1"/>
  <c r="I592" i="1"/>
  <c r="I601" i="1"/>
  <c r="I610" i="1"/>
  <c r="I618" i="1"/>
  <c r="I628" i="1"/>
  <c r="I638" i="1"/>
  <c r="I647" i="1"/>
  <c r="I655" i="1"/>
  <c r="I666" i="1"/>
  <c r="I675" i="1"/>
  <c r="I683" i="1"/>
  <c r="I692" i="1"/>
  <c r="I701" i="1"/>
  <c r="I710" i="1"/>
  <c r="I719" i="1"/>
  <c r="I727" i="1"/>
  <c r="I736" i="1"/>
  <c r="I745" i="1"/>
  <c r="I755" i="1"/>
  <c r="I764" i="1"/>
  <c r="I773" i="1"/>
  <c r="I782" i="1"/>
  <c r="I788" i="1"/>
  <c r="I801" i="1"/>
  <c r="I810" i="1"/>
  <c r="I819" i="1"/>
  <c r="I828" i="1"/>
  <c r="I836" i="1"/>
  <c r="I845" i="1"/>
  <c r="I854" i="1"/>
  <c r="I863" i="1"/>
  <c r="I872" i="1"/>
  <c r="I880" i="1"/>
  <c r="I890" i="1"/>
  <c r="I900" i="1"/>
  <c r="I909" i="1"/>
  <c r="I917" i="1"/>
  <c r="I928" i="1"/>
  <c r="I937" i="1"/>
  <c r="I945" i="1"/>
  <c r="I954" i="1"/>
  <c r="I963" i="1"/>
  <c r="I972" i="1"/>
  <c r="I981" i="1"/>
  <c r="I989" i="1"/>
  <c r="I998" i="1"/>
  <c r="I1007" i="1"/>
  <c r="I1017" i="1"/>
  <c r="I1026" i="1"/>
  <c r="I1035" i="1"/>
  <c r="I1044" i="1"/>
  <c r="I1050" i="1"/>
  <c r="I1063" i="1"/>
  <c r="I1072" i="1"/>
  <c r="I1081" i="1"/>
  <c r="I1090" i="1"/>
  <c r="I1098" i="1"/>
  <c r="I1107" i="1"/>
  <c r="I1116" i="1"/>
  <c r="I1125" i="1"/>
  <c r="I1134" i="1"/>
  <c r="I1142" i="1"/>
  <c r="I1152" i="1"/>
  <c r="I1162" i="1"/>
  <c r="I1171" i="1"/>
  <c r="I1179" i="1"/>
  <c r="I1190" i="1"/>
  <c r="I1199" i="1"/>
  <c r="I1207" i="1"/>
  <c r="I1216" i="1"/>
  <c r="I1225" i="1"/>
  <c r="I1234" i="1"/>
  <c r="I1243" i="1"/>
  <c r="I1251" i="1"/>
  <c r="I1260" i="1"/>
  <c r="I1269" i="1"/>
  <c r="I1279" i="1"/>
  <c r="I1288" i="1"/>
  <c r="I1297" i="1"/>
  <c r="I1306" i="1"/>
  <c r="I1312" i="1"/>
  <c r="I522" i="1"/>
  <c r="I537" i="1"/>
  <c r="I546" i="1"/>
  <c r="I555" i="1"/>
  <c r="I563" i="1"/>
  <c r="I572" i="1"/>
  <c r="I581" i="1"/>
  <c r="I590" i="1"/>
  <c r="I599" i="1"/>
  <c r="I607" i="1"/>
  <c r="I616" i="1"/>
  <c r="I626" i="1"/>
  <c r="I636" i="1"/>
  <c r="I644" i="1"/>
  <c r="I653" i="1"/>
  <c r="I668" i="1"/>
  <c r="I677" i="1"/>
  <c r="I686" i="1"/>
  <c r="I694" i="1"/>
  <c r="I703" i="1"/>
  <c r="I712" i="1"/>
  <c r="I721" i="1"/>
  <c r="I730" i="1"/>
  <c r="I738" i="1"/>
  <c r="I747" i="1"/>
  <c r="I757" i="1"/>
  <c r="I767" i="1"/>
  <c r="I775" i="1"/>
  <c r="I784" i="1"/>
  <c r="I799" i="1"/>
  <c r="I808" i="1"/>
  <c r="I817" i="1"/>
  <c r="I825" i="1"/>
  <c r="I834" i="1"/>
  <c r="I843" i="1"/>
  <c r="I852" i="1"/>
  <c r="I861" i="1"/>
  <c r="I869" i="1"/>
  <c r="I878" i="1"/>
  <c r="I888" i="1"/>
  <c r="I898" i="1"/>
  <c r="I906" i="1"/>
  <c r="I915" i="1"/>
  <c r="I930" i="1"/>
  <c r="I939" i="1"/>
  <c r="I948" i="1"/>
  <c r="I956" i="1"/>
  <c r="I965" i="1"/>
  <c r="I974" i="1"/>
  <c r="I983" i="1"/>
  <c r="I992" i="1"/>
  <c r="I1000" i="1"/>
  <c r="I1009" i="1"/>
  <c r="I1019" i="1"/>
  <c r="I1029" i="1"/>
  <c r="I1037" i="1"/>
  <c r="I1046" i="1"/>
  <c r="I1061" i="1"/>
  <c r="I1070" i="1"/>
  <c r="I1079" i="1"/>
  <c r="I1087" i="1"/>
  <c r="I1096" i="1"/>
  <c r="I1105" i="1"/>
  <c r="I1114" i="1"/>
  <c r="I1123" i="1"/>
  <c r="I1131" i="1"/>
  <c r="I1140" i="1"/>
  <c r="I1150" i="1"/>
  <c r="I1160" i="1"/>
  <c r="I1168" i="1"/>
  <c r="I1177" i="1"/>
  <c r="I1192" i="1"/>
  <c r="I1201" i="1"/>
  <c r="I1210" i="1"/>
  <c r="I1218" i="1"/>
  <c r="I1227" i="1"/>
  <c r="I1236" i="1"/>
  <c r="I1245" i="1"/>
  <c r="I1254" i="1"/>
  <c r="I1262" i="1"/>
  <c r="I1305" i="1"/>
  <c r="I526" i="1"/>
  <c r="I535" i="1"/>
  <c r="I544" i="1"/>
  <c r="I552" i="1"/>
  <c r="I561" i="1"/>
  <c r="I570" i="1"/>
  <c r="I579" i="1"/>
  <c r="I588" i="1"/>
  <c r="I596" i="1"/>
  <c r="I605" i="1"/>
  <c r="I614" i="1"/>
  <c r="I624" i="1"/>
  <c r="I633" i="1"/>
  <c r="I642" i="1"/>
  <c r="I651" i="1"/>
  <c r="I657" i="1"/>
  <c r="I670" i="1"/>
  <c r="I679" i="1"/>
  <c r="I688" i="1"/>
  <c r="I697" i="1"/>
  <c r="I705" i="1"/>
  <c r="I714" i="1"/>
  <c r="I723" i="1"/>
  <c r="I732" i="1"/>
  <c r="I741" i="1"/>
  <c r="I749" i="1"/>
  <c r="I759" i="1"/>
  <c r="I769" i="1"/>
  <c r="I778" i="1"/>
  <c r="I786" i="1"/>
  <c r="I797" i="1"/>
  <c r="I806" i="1"/>
  <c r="I814" i="1"/>
  <c r="I823" i="1"/>
  <c r="I832" i="1"/>
  <c r="I841" i="1"/>
  <c r="I850" i="1"/>
  <c r="I858" i="1"/>
  <c r="I867" i="1"/>
  <c r="I876" i="1"/>
  <c r="I886" i="1"/>
  <c r="I895" i="1"/>
  <c r="I904" i="1"/>
  <c r="I913" i="1"/>
  <c r="I919" i="1"/>
  <c r="I932" i="1"/>
  <c r="I941" i="1"/>
  <c r="I950" i="1"/>
  <c r="I959" i="1"/>
  <c r="I967" i="1"/>
  <c r="I976" i="1"/>
  <c r="I985" i="1"/>
  <c r="I994" i="1"/>
  <c r="I1003" i="1"/>
  <c r="I1011" i="1"/>
  <c r="I1021" i="1"/>
  <c r="I1031" i="1"/>
  <c r="I1040" i="1"/>
  <c r="I1048" i="1"/>
  <c r="I1059" i="1"/>
  <c r="I1068" i="1"/>
  <c r="I1076" i="1"/>
  <c r="I1085" i="1"/>
  <c r="I1094" i="1"/>
  <c r="I1103" i="1"/>
  <c r="I1112" i="1"/>
  <c r="I1120" i="1"/>
  <c r="I1129" i="1"/>
  <c r="I1138" i="1"/>
  <c r="I1148" i="1"/>
  <c r="I1157" i="1"/>
  <c r="I1166" i="1"/>
  <c r="I1175" i="1"/>
  <c r="I1181" i="1"/>
  <c r="I1194" i="1"/>
  <c r="I1203" i="1"/>
  <c r="I1212" i="1"/>
  <c r="I1221" i="1"/>
  <c r="I1229" i="1"/>
  <c r="I1238" i="1"/>
  <c r="I1247" i="1"/>
  <c r="I1256" i="1"/>
  <c r="I1265" i="1"/>
  <c r="I1273" i="1"/>
  <c r="I1283" i="1"/>
  <c r="I1293" i="1"/>
  <c r="I1302" i="1"/>
  <c r="I1310" i="1"/>
  <c r="I1307" i="1"/>
  <c r="I533" i="1"/>
  <c r="I541" i="1"/>
  <c r="I550" i="1"/>
  <c r="I559" i="1"/>
  <c r="I568" i="1"/>
  <c r="I577" i="1"/>
  <c r="I585" i="1"/>
  <c r="I594" i="1"/>
  <c r="I603" i="1"/>
  <c r="I612" i="1"/>
  <c r="I622" i="1"/>
  <c r="I630" i="1"/>
  <c r="I640" i="1"/>
  <c r="I649" i="1"/>
  <c r="I664" i="1"/>
  <c r="I672" i="1"/>
  <c r="I681" i="1"/>
  <c r="I690" i="1"/>
  <c r="I699" i="1"/>
  <c r="I708" i="1"/>
  <c r="I716" i="1"/>
  <c r="I725" i="1"/>
  <c r="I734" i="1"/>
  <c r="I743" i="1"/>
  <c r="I753" i="1"/>
  <c r="I761" i="1"/>
  <c r="I771" i="1"/>
  <c r="I780" i="1"/>
  <c r="I795" i="1"/>
  <c r="I803" i="1"/>
  <c r="I812" i="1"/>
  <c r="I821" i="1"/>
  <c r="I830" i="1"/>
  <c r="I839" i="1"/>
  <c r="I847" i="1"/>
  <c r="I856" i="1"/>
  <c r="I865" i="1"/>
  <c r="I874" i="1"/>
  <c r="I884" i="1"/>
  <c r="I892" i="1"/>
  <c r="I902" i="1"/>
  <c r="I911" i="1"/>
  <c r="I926" i="1"/>
  <c r="I934" i="1"/>
  <c r="I943" i="1"/>
  <c r="I952" i="1"/>
  <c r="I961" i="1"/>
  <c r="I970" i="1"/>
  <c r="I978" i="1"/>
  <c r="I987" i="1"/>
  <c r="I996" i="1"/>
  <c r="I1005" i="1"/>
  <c r="I1015" i="1"/>
  <c r="I1023" i="1"/>
  <c r="I1033" i="1"/>
  <c r="I1042" i="1"/>
  <c r="I1057" i="1"/>
  <c r="I1065" i="1"/>
  <c r="I1074" i="1"/>
  <c r="I1083" i="1"/>
  <c r="I1092" i="1"/>
  <c r="I1101" i="1"/>
  <c r="I1109" i="1"/>
  <c r="I1118" i="1"/>
  <c r="I1127" i="1"/>
  <c r="I1136" i="1"/>
  <c r="I1146" i="1"/>
  <c r="I1154" i="1"/>
  <c r="I1164" i="1"/>
  <c r="I1173" i="1"/>
  <c r="I1188" i="1"/>
  <c r="I1196" i="1"/>
  <c r="I1205" i="1"/>
  <c r="I1214" i="1"/>
  <c r="I1223" i="1"/>
  <c r="I1232" i="1"/>
  <c r="I1240" i="1"/>
  <c r="I1249" i="1"/>
  <c r="I1258" i="1"/>
  <c r="I1267" i="1"/>
  <c r="I924" i="1"/>
  <c r="I1145" i="1"/>
  <c r="I564" i="1"/>
  <c r="I1088" i="1"/>
  <c r="I717" i="1"/>
  <c r="I684" i="1"/>
  <c r="I826" i="1"/>
  <c r="I968" i="1"/>
  <c r="I608" i="1"/>
  <c r="I575" i="1"/>
  <c r="I1159" i="1"/>
  <c r="I504" i="1"/>
  <c r="I1276" i="1"/>
  <c r="I990" i="1"/>
  <c r="I1170" i="1"/>
  <c r="I291" i="1"/>
  <c r="I586" i="1"/>
  <c r="I1219" i="1"/>
  <c r="I373" i="1"/>
  <c r="I946" i="1"/>
  <c r="I370" i="1"/>
  <c r="I1301" i="1"/>
  <c r="I242" i="1"/>
  <c r="I695" i="1"/>
  <c r="I1263" i="1"/>
  <c r="I706" i="1"/>
  <c r="I477" i="1"/>
  <c r="I313" i="1"/>
  <c r="I1197" i="1"/>
  <c r="I1014" i="1"/>
  <c r="I752" i="1"/>
  <c r="I515" i="1"/>
  <c r="I346" i="1"/>
  <c r="I149" i="1"/>
  <c r="I1287" i="1"/>
  <c r="I1099" i="1"/>
  <c r="I837" i="1"/>
  <c r="I673" i="1"/>
  <c r="I422" i="1"/>
  <c r="I253" i="1"/>
  <c r="I138" i="1"/>
  <c r="I1132" i="1"/>
  <c r="I957" i="1"/>
  <c r="I728" i="1"/>
  <c r="I433" i="1"/>
  <c r="I280" i="1"/>
  <c r="I542" i="1"/>
  <c r="I1252" i="1"/>
  <c r="I1039" i="1"/>
  <c r="I793" i="1"/>
  <c r="I621" i="1"/>
  <c r="I400" i="1"/>
  <c r="I228" i="1"/>
  <c r="I635" i="1"/>
  <c r="I1304" i="1"/>
  <c r="I1295" i="1"/>
  <c r="I1285" i="1"/>
  <c r="I1277" i="1"/>
  <c r="I662" i="1"/>
  <c r="I894" i="1"/>
  <c r="I269" i="1"/>
  <c r="I815" i="1"/>
  <c r="I1290" i="1"/>
  <c r="I1241" i="1"/>
  <c r="I1066" i="1"/>
  <c r="I848" i="1"/>
  <c r="I193" i="1"/>
  <c r="I302" i="1"/>
  <c r="I935" i="1"/>
  <c r="I444" i="1"/>
  <c r="I897" i="1"/>
  <c r="I632" i="1"/>
  <c r="I859" i="1"/>
  <c r="I1025" i="1"/>
  <c r="I324" i="1"/>
  <c r="I1028" i="1"/>
  <c r="I466" i="1"/>
  <c r="I883" i="1"/>
  <c r="I171" i="1"/>
  <c r="I870" i="1"/>
  <c r="I455" i="1"/>
  <c r="I553" i="1"/>
  <c r="I1077" i="1"/>
  <c r="I490" i="1"/>
  <c r="I1001" i="1"/>
  <c r="I204" i="1"/>
  <c r="I1156" i="1"/>
  <c r="I1110" i="1"/>
  <c r="I804" i="1"/>
  <c r="I646" i="1"/>
  <c r="I411" i="1"/>
  <c r="I239" i="1"/>
  <c r="I1186" i="1"/>
  <c r="I1208" i="1"/>
  <c r="I979" i="1"/>
  <c r="I766" i="1"/>
  <c r="I531" i="1"/>
  <c r="I359" i="1"/>
  <c r="I215" i="1"/>
  <c r="I1230" i="1"/>
  <c r="I1055" i="1"/>
  <c r="I777" i="1"/>
  <c r="I597" i="1"/>
  <c r="I384" i="1"/>
  <c r="I182" i="1"/>
  <c r="I763" i="1"/>
  <c r="I1121" i="1"/>
  <c r="I908" i="1"/>
  <c r="I739" i="1"/>
  <c r="I501" i="1"/>
  <c r="I335" i="1"/>
  <c r="I160" i="1"/>
  <c r="I1308" i="1"/>
  <c r="I1299" i="1"/>
  <c r="I1291" i="1"/>
  <c r="I1281" i="1"/>
  <c r="I1271" i="1"/>
  <c r="B7" i="3"/>
  <c r="D10" i="11"/>
  <c r="I122" i="1"/>
  <c r="I108" i="1"/>
  <c r="I7" i="1"/>
  <c r="I40" i="1"/>
  <c r="I29" i="1"/>
  <c r="I51" i="1"/>
  <c r="I129" i="1"/>
  <c r="I120" i="1"/>
  <c r="I112" i="1"/>
  <c r="I102" i="1"/>
  <c r="I92" i="1"/>
  <c r="I83" i="1"/>
  <c r="I75" i="1"/>
  <c r="I66" i="1"/>
  <c r="I57" i="1"/>
  <c r="I48" i="1"/>
  <c r="I39" i="1"/>
  <c r="I31" i="1"/>
  <c r="I22" i="1"/>
  <c r="I13" i="1"/>
  <c r="I128" i="1"/>
  <c r="I119" i="1"/>
  <c r="I110" i="1"/>
  <c r="I101" i="1"/>
  <c r="I93" i="1"/>
  <c r="I85" i="1"/>
  <c r="I76" i="1"/>
  <c r="I67" i="1"/>
  <c r="I58" i="1"/>
  <c r="I49" i="1"/>
  <c r="I41" i="1"/>
  <c r="I32" i="1"/>
  <c r="I23" i="1"/>
  <c r="I14" i="1"/>
  <c r="I133" i="1"/>
  <c r="I127" i="1"/>
  <c r="I118" i="1"/>
  <c r="I109" i="1"/>
  <c r="I100" i="1"/>
  <c r="I90" i="1"/>
  <c r="I81" i="1"/>
  <c r="I72" i="1"/>
  <c r="I64" i="1"/>
  <c r="I55" i="1"/>
  <c r="I46" i="1"/>
  <c r="I37" i="1"/>
  <c r="I28" i="1"/>
  <c r="I20" i="1"/>
  <c r="I11" i="1"/>
  <c r="I126" i="1"/>
  <c r="I117" i="1"/>
  <c r="I107" i="1"/>
  <c r="I99" i="1"/>
  <c r="I87" i="1"/>
  <c r="I78" i="1"/>
  <c r="I69" i="1"/>
  <c r="I60" i="1"/>
  <c r="I52" i="1"/>
  <c r="I43" i="1"/>
  <c r="I34" i="1"/>
  <c r="I25" i="1"/>
  <c r="I16" i="1"/>
  <c r="I9" i="1"/>
  <c r="I97" i="1"/>
  <c r="I84" i="1"/>
  <c r="I18" i="1"/>
  <c r="I62" i="1"/>
  <c r="I111" i="1"/>
  <c r="I73" i="1"/>
  <c r="I125" i="1"/>
  <c r="I116" i="1"/>
  <c r="I106" i="1"/>
  <c r="I98" i="1"/>
  <c r="I88" i="1"/>
  <c r="I79" i="1"/>
  <c r="I70" i="1"/>
  <c r="I61" i="1"/>
  <c r="I53" i="1"/>
  <c r="I44" i="1"/>
  <c r="I35" i="1"/>
  <c r="I26" i="1"/>
  <c r="I17" i="1"/>
  <c r="I132" i="1"/>
  <c r="I124" i="1"/>
  <c r="I115" i="1"/>
  <c r="I105" i="1"/>
  <c r="I95" i="1"/>
  <c r="I89" i="1"/>
  <c r="I80" i="1"/>
  <c r="I71" i="1"/>
  <c r="I63" i="1"/>
  <c r="I54" i="1"/>
  <c r="I45" i="1"/>
  <c r="I36" i="1"/>
  <c r="I27" i="1"/>
  <c r="I19" i="1"/>
  <c r="I10" i="1"/>
  <c r="I131" i="1"/>
  <c r="I123" i="1"/>
  <c r="I114" i="1"/>
  <c r="I104" i="1"/>
  <c r="I94" i="1"/>
  <c r="I86" i="1"/>
  <c r="I77" i="1"/>
  <c r="I68" i="1"/>
  <c r="I59" i="1"/>
  <c r="I50" i="1"/>
  <c r="I42" i="1"/>
  <c r="I33" i="1"/>
  <c r="I24" i="1"/>
  <c r="I15" i="1"/>
  <c r="I130" i="1"/>
  <c r="I121" i="1"/>
  <c r="I113" i="1"/>
  <c r="I103" i="1"/>
  <c r="I91" i="1"/>
  <c r="I82" i="1"/>
  <c r="I74" i="1"/>
  <c r="I65" i="1"/>
  <c r="I56" i="1"/>
  <c r="I47" i="1"/>
  <c r="I38" i="1"/>
  <c r="I30" i="1"/>
  <c r="I21" i="1"/>
  <c r="I12" i="1"/>
  <c r="I8" i="1"/>
  <c r="D11" i="11"/>
  <c r="B15" i="3"/>
  <c r="G15" i="3"/>
  <c r="H15" i="3"/>
  <c r="F7" i="3"/>
  <c r="D14" i="3"/>
  <c r="E14" i="3"/>
  <c r="E20" i="9"/>
  <c r="G7" i="3"/>
  <c r="H7" i="3"/>
  <c r="F15" i="3"/>
  <c r="C3" i="3"/>
  <c r="J1315" i="1"/>
  <c r="D13" i="11"/>
  <c r="D16" i="3"/>
  <c r="F3" i="3"/>
  <c r="C14" i="3"/>
  <c r="B14" i="3"/>
  <c r="I396" i="1"/>
  <c r="I1313" i="1"/>
  <c r="I265" i="1"/>
  <c r="I920" i="1"/>
  <c r="I527" i="1"/>
  <c r="I789" i="1"/>
  <c r="G3" i="3"/>
  <c r="E16" i="3"/>
  <c r="F14" i="3"/>
  <c r="I134" i="1"/>
  <c r="I1051" i="1"/>
  <c r="I1182" i="1"/>
  <c r="I658" i="1"/>
  <c r="B3" i="3"/>
  <c r="B16" i="3"/>
  <c r="C16" i="3"/>
  <c r="F16" i="3"/>
  <c r="D7" i="11"/>
  <c r="E7" i="11"/>
  <c r="I1315" i="1"/>
  <c r="G14" i="3"/>
  <c r="H14" i="3"/>
  <c r="G16" i="3"/>
  <c r="H16" i="3"/>
  <c r="H3" i="3"/>
  <c r="E3" i="10"/>
  <c r="E2" i="10"/>
  <c r="E4" i="10"/>
  <c r="E4" i="9"/>
  <c r="D16" i="11"/>
  <c r="C43" i="9"/>
  <c r="C44" i="9"/>
  <c r="D15" i="11"/>
</calcChain>
</file>

<file path=xl/sharedStrings.xml><?xml version="1.0" encoding="utf-8"?>
<sst xmlns="http://schemas.openxmlformats.org/spreadsheetml/2006/main" count="1584" uniqueCount="233">
  <si>
    <t>Izmaksu pozīcijas nosaukums</t>
  </si>
  <si>
    <t>Vienības nosaukums</t>
  </si>
  <si>
    <t>Vienību skaits</t>
  </si>
  <si>
    <t>attiecināmās</t>
  </si>
  <si>
    <t>bez PVN</t>
  </si>
  <si>
    <t>I. Noteikumu 19.1. apakšpunkta aktivitātei</t>
  </si>
  <si>
    <t>1. Tehniskās apsekošanas atzinuma izmaksas, būvprojekta un tehniskās dokumentācijas sagatavošanai un saskaņošanai būvniecību regulējošajos normatīvajos aktos noteiktajā kārtībā paredzētās izmaksas, ražošanas tehnoloģisko iekārtu specifikāciju un tāmes, kā arī zvērināta revidenta atzinuma sagatavošanas izmaksas</t>
  </si>
  <si>
    <t>1.1. tehniskās dokumentācijas sagatavošana</t>
  </si>
  <si>
    <t>līg.</t>
  </si>
  <si>
    <t>1.2. revidenta atzinuma sagatavošana</t>
  </si>
  <si>
    <t>2. Energoefektivitāti paaugstinoši papildu ieguldījumi – ēkas norobežojošo konstrukciju būvdarbu izmaksas</t>
  </si>
  <si>
    <t>2.1. jumta siltināšana</t>
  </si>
  <si>
    <t>gab</t>
  </si>
  <si>
    <t>2.2. fasādes siltināšana</t>
  </si>
  <si>
    <t>2.3. logu un durvju nomaiņa</t>
  </si>
  <si>
    <t>kompl.</t>
  </si>
  <si>
    <t>3. Ventilācijas sistēmas renovācijas darbu izmaksas</t>
  </si>
  <si>
    <t xml:space="preserve">3.1. </t>
  </si>
  <si>
    <t>4. Iekārtu un sistēmu, kas paredzētas efektīvai siltuma otrreizējai izmantošanai, iegādes, piegādes, būvniecības, uzstādīšanas un ieregulēšanas izmaksas</t>
  </si>
  <si>
    <t>4.1.</t>
  </si>
  <si>
    <t>5. Apgaismojuma un elektroapgādes sistēmas rekonstrukcijas un izbūves izmaksas, ja tās ir saistītas ar enerģijas ietaupījumu un oglekļa dioksīda emisijas samazinājumu</t>
  </si>
  <si>
    <t>6. citu iekšējo inženiertīklu izbūves izmaksas, ja šo iekšējo inženiertīklu izbūve tieši saistīta ar šo noteikumu 19.1.apakšpunktā noteiktajām atbalstāmajām aktivitātēm un norādīta šo noteikumu 28.5.apakšpunktā minētajos dokumentos un ēkas energoaudita pārskatā kā projekta mērķa sasniegšanai nepieciešamā aktivitāte</t>
  </si>
  <si>
    <t>7. Būvuzraudzības un autoruzraudzības izmaksas, ja tās tiek uzskaitītas par ieguldījumu izmaksām</t>
  </si>
  <si>
    <t>8. Energoefektivitāti paaugstinošu iekārtu iegādes, piegādes, būvniecības, uzstādīšanas un ieregulēšanas izmaksas</t>
  </si>
  <si>
    <t>9. Neparedzētie izdevumi (izmaksu summa nedrīkst pārsniegt piecus procentus no projekta kopējām attiecināmajām izmaksām)</t>
  </si>
  <si>
    <t>II. Noteikumu 19.2.apakšpunkta aktivitātei</t>
  </si>
  <si>
    <t>1. Konsultāciju izmaksas būvprojekta un tehniskās dokumentācijas sagatavošanai un saskaņošanai būvniecību regulējošajos normatīvajos aktos noteiktajā kārtībā</t>
  </si>
  <si>
    <t>1.1. tehniskā projekta izstrāde un saskaņošana</t>
  </si>
  <si>
    <r>
      <t>2. </t>
    </r>
    <r>
      <rPr>
        <sz val="10"/>
        <color indexed="8"/>
        <rFont val="Times New Roman"/>
        <family val="1"/>
        <charset val="186"/>
      </rPr>
      <t>Atjaunojamo energoresursu izmantošanai paredzēto tehnoloģiju iegādes, piegādes, būvniecības, uzstādīšanas un ieregulēšanas izmaksas</t>
    </r>
  </si>
  <si>
    <t>2.1.Biomasas granulu katla iegāde, piegāde un uzstādīšana</t>
  </si>
  <si>
    <r>
      <t>3. </t>
    </r>
    <r>
      <rPr>
        <sz val="10"/>
        <color indexed="8"/>
        <rFont val="Times New Roman"/>
        <family val="1"/>
        <charset val="186"/>
      </rPr>
      <t>Būvdarbu izmaksas, kas tieši saistītas ar atbalstāmajām aktivitātēm, tajā skaitā siltumenerģijas pārvades un sadales trašu būvniecība, kuru kopējais garums nepārsniedz 100 m, un tādu tehnoloģiju pieslēgšana elektriskajai sistēmai, kurās izmanto atjaunojamos energoresursus, ja elektropārvades līnija, elektroietaises (un tamlīdzīgi) paliek projekta iesniedzēja īpašumā</t>
    </r>
  </si>
  <si>
    <t>4. Būvuzraudzības un autoruzraudzības izmaksas, ja tās tiek uzskaitītas par ieguldījumu izmaksām</t>
  </si>
  <si>
    <t>4.1.Būvuzraudzības un autoruzraudzības līgums</t>
  </si>
  <si>
    <t>5. Neparedzētie izdevumi (izmaksu summa nedrīkst pārsniegt piecus procentus no projekta kopējām attiecināmajām izmaksām)</t>
  </si>
  <si>
    <t>Kopējās projekta izmaksas</t>
  </si>
  <si>
    <t>3 = 2/1</t>
  </si>
  <si>
    <t>6 = (3 vai 4 – 5) * 1</t>
  </si>
  <si>
    <t>Gads</t>
  </si>
  <si>
    <t>Kopējās izmaksas</t>
  </si>
  <si>
    <t>Attiecināmās izmaksas</t>
  </si>
  <si>
    <t>Finanšu instrumenta finansējums</t>
  </si>
  <si>
    <t>Projekta iesniedzēja līdzfinansējums</t>
  </si>
  <si>
    <t>1 = 2 + 3</t>
  </si>
  <si>
    <t>3 = 4 + 6</t>
  </si>
  <si>
    <t>Kopā</t>
  </si>
  <si>
    <r>
      <t>Siltumenerģijas vai elektroenerģijas ražošanas tehnoloģijas plānotā uzstādāmā jauda</t>
    </r>
    <r>
      <rPr>
        <vertAlign val="superscript"/>
        <sz val="10"/>
        <color indexed="8"/>
        <rFont val="Times New Roman"/>
        <family val="1"/>
        <charset val="186"/>
      </rPr>
      <t>1</t>
    </r>
    <r>
      <rPr>
        <sz val="10"/>
        <color indexed="8"/>
        <rFont val="Times New Roman"/>
        <family val="1"/>
        <charset val="186"/>
      </rPr>
      <t>, kW</t>
    </r>
  </si>
  <si>
    <t>1.3.</t>
  </si>
  <si>
    <t>PVN likme</t>
  </si>
  <si>
    <t>Neparedzamie izdevumi 19.1 aktivitātei</t>
  </si>
  <si>
    <t>Neparedzamie izdevumi 19.2 aktivitātei</t>
  </si>
  <si>
    <t>8.1. tehnoloģiskās iekārtas iegāde, piegāde un uzstādīšana</t>
  </si>
  <si>
    <t>Neattie-cināmās (t.sk. PVN)</t>
  </si>
  <si>
    <t>% no kopējām attieci-nāmajām izmaksām*</t>
  </si>
  <si>
    <t>5 = 4/3
(%)</t>
  </si>
  <si>
    <t>7 = 6/3
(%)</t>
  </si>
  <si>
    <t>Neattiecināmās izmaksas**</t>
  </si>
  <si>
    <t>Plānotā atbalsta likme</t>
  </si>
  <si>
    <t>NEMAINĪT</t>
  </si>
  <si>
    <t>sīkais (mikro) un mazais komersants</t>
  </si>
  <si>
    <t>vidējais komersants</t>
  </si>
  <si>
    <t>lielais komersants</t>
  </si>
  <si>
    <t>komersants (EM atļauja)</t>
  </si>
  <si>
    <t>Nr.p.k.</t>
  </si>
  <si>
    <t>Mērvienība</t>
  </si>
  <si>
    <t>Rezultāts</t>
  </si>
  <si>
    <t>Rādītājs</t>
  </si>
  <si>
    <t>tehnoloģijas veids pēc MK 19.2.1.</t>
  </si>
  <si>
    <t>Saules elektrostacija (baterijas)</t>
  </si>
  <si>
    <t>plānotā uzstādāmā SILTUMA jauda kW</t>
  </si>
  <si>
    <t>plānotā uzstādāmā ELEKTRĪBAS jauda kW</t>
  </si>
  <si>
    <t>neattiecināmās izmaksas bez PVN</t>
  </si>
  <si>
    <t>Tehnoloģija (lietderības koeficients)</t>
  </si>
  <si>
    <r>
      <t>Kopējās maksimālās attiecināmās izmaksas, Ls/kW</t>
    </r>
    <r>
      <rPr>
        <vertAlign val="subscript"/>
        <sz val="9"/>
        <color indexed="8"/>
        <rFont val="Verdana"/>
        <family val="2"/>
        <charset val="186"/>
      </rPr>
      <t>th</t>
    </r>
  </si>
  <si>
    <t>virs</t>
  </si>
  <si>
    <t>biomasas katls (≥ 0,80) jauda līdz 0,25 MW</t>
  </si>
  <si>
    <t>biomasas katls (≥ 0,80) jauda no 0,25 līdz 0,5 MW</t>
  </si>
  <si>
    <t>biomasas katls (≥ 0,82) jauda no 0,5 līdz 1,0 MW</t>
  </si>
  <si>
    <t>biomasas katls (≥ 0,82) jauda no 1,0 MW</t>
  </si>
  <si>
    <t>Saules kolektori: plaknes absorbcijas saules kolektori (≥ 0,50)</t>
  </si>
  <si>
    <t>Saules kolektori: vakuuma saules kolektori (≥ 0,60)</t>
  </si>
  <si>
    <t>Siltuma sūkņi: ūdens/ūdens-W10/W35 (≥ 5,0)</t>
  </si>
  <si>
    <t>Siltuma sūkņi: tiešā iztvaikošana/ūdens-E4/W35  (≥ 5,0)</t>
  </si>
  <si>
    <t>Siltuma sūkņi: šķidrums/ūdens-B0/W35  (≥ 5,0)</t>
  </si>
  <si>
    <t>Siltuma sūkņi: šķidrums/ūdens-B0/W35  (≥ 4,0)</t>
  </si>
  <si>
    <t>Siltuma sūkņi: šķidrums/gaiss-B0/A32  (≥ 3,0)</t>
  </si>
  <si>
    <t>Siltuma sūkņi: gaiss/ūdens-A2/W35  (≥ 3,0)</t>
  </si>
  <si>
    <t>Siltuma sūkņi: gaiss/gaiss**-A2/A20  (≥ 3,0)</t>
  </si>
  <si>
    <t>** Gaiss–gaiss tipa siltuma sūkņus var uzstādīt, ja tie ir paredzēti darbam temperatūrā līdz –20 °C. Siltuma sūkņu iekārtu efektivitātei jābūt pārbaudītai neatkarīgā institūcijā un jābūt attiecīgo efektivitāti apliecinošam dokumentam.</t>
  </si>
  <si>
    <t>Biomasas koģenerācijas stacija, elektrības jauda līdz 0,25 MW</t>
  </si>
  <si>
    <t>Biomasas koģenerācijas stacija, elektrības jauda no 0,25 līdz 0,5 MW</t>
  </si>
  <si>
    <t>Biomasas koģenerācijas stacija, elektrības jauda no 0,5 līdz 3 MW</t>
  </si>
  <si>
    <t>Vēja elektrostacija, elektrības jauda līdz 0,5 MW</t>
  </si>
  <si>
    <t>Vēja elektrostacija, elektrības jauda no 0,5 MW</t>
  </si>
  <si>
    <t>Nosaukums</t>
  </si>
  <si>
    <t>Projekta izmaksas ēkā</t>
  </si>
  <si>
    <r>
      <t xml:space="preserve">2.8. Projekta īstenošanas vieta – nekustamā īpašuma kadastra numurs, adrese </t>
    </r>
    <r>
      <rPr>
        <sz val="12"/>
        <color indexed="8"/>
        <rFont val="Times New Roman"/>
        <family val="1"/>
        <charset val="186"/>
      </rPr>
      <t>(</t>
    </r>
    <r>
      <rPr>
        <i/>
        <sz val="12"/>
        <color indexed="8"/>
        <rFont val="Times New Roman"/>
        <family val="1"/>
        <charset val="186"/>
      </rPr>
      <t>ne vairāk kā 100 zīmes</t>
    </r>
    <r>
      <rPr>
        <sz val="12"/>
        <color indexed="8"/>
        <rFont val="Times New Roman"/>
        <family val="1"/>
        <charset val="186"/>
      </rPr>
      <t>)</t>
    </r>
  </si>
  <si>
    <t>Adrese</t>
  </si>
  <si>
    <t>Nekustamā  kadastra Nr.</t>
  </si>
  <si>
    <t>11100011100011</t>
  </si>
  <si>
    <t>I</t>
  </si>
  <si>
    <t>Siltumenerģijas patēriņš uz apkurināmo telpu platību apkurei (ja attiecināms)*</t>
  </si>
  <si>
    <t>II</t>
  </si>
  <si>
    <t>Kopā:</t>
  </si>
  <si>
    <t>III</t>
  </si>
  <si>
    <t>IV</t>
  </si>
  <si>
    <t>V</t>
  </si>
  <si>
    <t>VI</t>
  </si>
  <si>
    <t>VII</t>
  </si>
  <si>
    <t>VIII</t>
  </si>
  <si>
    <t>IX</t>
  </si>
  <si>
    <t>X</t>
  </si>
  <si>
    <t>Enerģijas ietaupījums, kwh/gadā</t>
  </si>
  <si>
    <t>Siltumerģija, kopā</t>
  </si>
  <si>
    <t>Elektroenerģija, kopā</t>
  </si>
  <si>
    <t>Citi</t>
  </si>
  <si>
    <t>Tehnoloģiju nomaiņa</t>
  </si>
  <si>
    <t>Maksimālā atbalsta likme</t>
  </si>
  <si>
    <r>
      <t>Emisijas faktors E</t>
    </r>
    <r>
      <rPr>
        <vertAlign val="subscript"/>
        <sz val="12"/>
        <rFont val="Times New Roman"/>
        <family val="1"/>
        <charset val="186"/>
      </rPr>
      <t>CO2</t>
    </r>
    <r>
      <rPr>
        <sz val="12"/>
        <rFont val="Times New Roman"/>
        <family val="1"/>
        <charset val="186"/>
      </rPr>
      <t xml:space="preserve"> (kgCO</t>
    </r>
    <r>
      <rPr>
        <vertAlign val="subscript"/>
        <sz val="12"/>
        <rFont val="Times New Roman"/>
        <family val="1"/>
        <charset val="186"/>
      </rPr>
      <t>2</t>
    </r>
    <r>
      <rPr>
        <sz val="12"/>
        <rFont val="Times New Roman"/>
        <family val="1"/>
        <charset val="186"/>
      </rPr>
      <t>/kWh)</t>
    </r>
  </si>
  <si>
    <r>
      <t>Oglekļa dioksīda  samazinājums  (kgCO</t>
    </r>
    <r>
      <rPr>
        <vertAlign val="subscript"/>
        <sz val="12"/>
        <rFont val="Times New Roman"/>
        <family val="1"/>
        <charset val="186"/>
      </rPr>
      <t>2</t>
    </r>
    <r>
      <rPr>
        <sz val="12"/>
        <rFont val="Times New Roman"/>
        <family val="1"/>
        <charset val="186"/>
      </rPr>
      <t>)</t>
    </r>
  </si>
  <si>
    <t>Rīgas iela 1, Rīga</t>
  </si>
  <si>
    <r>
      <t>kWh/m</t>
    </r>
    <r>
      <rPr>
        <vertAlign val="superscript"/>
        <sz val="10"/>
        <color indexed="8"/>
        <rFont val="Times New Roman"/>
        <family val="1"/>
        <charset val="186"/>
      </rPr>
      <t>2</t>
    </r>
    <r>
      <rPr>
        <sz val="10"/>
        <color indexed="8"/>
        <rFont val="Times New Roman"/>
        <family val="1"/>
        <charset val="186"/>
      </rPr>
      <t xml:space="preserve"> gadā apkurei</t>
    </r>
  </si>
  <si>
    <t>kultūras institūcija</t>
  </si>
  <si>
    <r>
      <t>CO</t>
    </r>
    <r>
      <rPr>
        <vertAlign val="subscript"/>
        <sz val="10"/>
        <rFont val="Times New Roman"/>
        <family val="1"/>
        <charset val="186"/>
      </rPr>
      <t>2</t>
    </r>
    <r>
      <rPr>
        <sz val="10"/>
        <rFont val="Times New Roman"/>
        <family val="1"/>
        <charset val="186"/>
      </rPr>
      <t xml:space="preserve"> emisiju samazinājums gadā</t>
    </r>
  </si>
  <si>
    <r>
      <t>kgCO</t>
    </r>
    <r>
      <rPr>
        <vertAlign val="subscript"/>
        <sz val="10"/>
        <rFont val="Times New Roman"/>
        <family val="1"/>
        <charset val="186"/>
      </rPr>
      <t>2</t>
    </r>
    <r>
      <rPr>
        <sz val="10"/>
        <rFont val="Times New Roman"/>
        <family val="1"/>
        <charset val="186"/>
      </rPr>
      <t>/gadā</t>
    </r>
  </si>
  <si>
    <r>
      <t>Efektivitātes rādītājs (attiecība starp CO</t>
    </r>
    <r>
      <rPr>
        <vertAlign val="subscript"/>
        <sz val="10"/>
        <rFont val="Times New Roman"/>
        <family val="1"/>
        <charset val="186"/>
      </rPr>
      <t>2</t>
    </r>
    <r>
      <rPr>
        <sz val="10"/>
        <rFont val="Times New Roman"/>
        <family val="1"/>
        <charset val="186"/>
      </rPr>
      <t xml:space="preserve"> emisiju samazinājumu gadā un projekta ēkai pieprasītā finanšu instrumenta līdzfinansējumu)</t>
    </r>
  </si>
  <si>
    <r>
      <t>kWh/m</t>
    </r>
    <r>
      <rPr>
        <vertAlign val="superscript"/>
        <sz val="10"/>
        <rFont val="Times New Roman"/>
        <family val="1"/>
        <charset val="186"/>
      </rPr>
      <t>2</t>
    </r>
    <r>
      <rPr>
        <sz val="10"/>
        <rFont val="Times New Roman"/>
        <family val="1"/>
        <charset val="186"/>
      </rPr>
      <t xml:space="preserve"> gadā</t>
    </r>
  </si>
  <si>
    <r>
      <t>Projekta CO</t>
    </r>
    <r>
      <rPr>
        <vertAlign val="subscript"/>
        <sz val="10"/>
        <rFont val="Times New Roman"/>
        <family val="1"/>
        <charset val="186"/>
      </rPr>
      <t>2</t>
    </r>
    <r>
      <rPr>
        <sz val="10"/>
        <rFont val="Times New Roman"/>
        <family val="1"/>
        <charset val="186"/>
      </rPr>
      <t xml:space="preserve"> emisiju samazinājums gadā</t>
    </r>
  </si>
  <si>
    <r>
      <t>Projekta efektivitātes rādītājs (attiecība starp CO</t>
    </r>
    <r>
      <rPr>
        <vertAlign val="subscript"/>
        <sz val="10"/>
        <rFont val="Times New Roman"/>
        <family val="1"/>
        <charset val="186"/>
      </rPr>
      <t>2</t>
    </r>
    <r>
      <rPr>
        <sz val="10"/>
        <rFont val="Times New Roman"/>
        <family val="1"/>
        <charset val="186"/>
      </rPr>
      <t xml:space="preserve"> emisiju samazinājumu gadā un projektam pieprasītā finanšu instrumenta finansējumu)*</t>
    </r>
  </si>
  <si>
    <t>Vienības izmaksas, euro (bez PVN)</t>
  </si>
  <si>
    <t>Izmaksas kopā, euro (bez PVN)</t>
  </si>
  <si>
    <t>Izmaksas kopā euro  (ar PVN)</t>
  </si>
  <si>
    <t>Izmaksas, euro</t>
  </si>
  <si>
    <t>Projektā plānotās siltumenerģijas vai elektroenerģijas ražošanas tehnoloģijas investīcijas bez PVN, euro</t>
  </si>
  <si>
    <r>
      <t>Fosilo energoresursu izmantojošo (atsauces) siltumenerģijas vai elektroenerģijas ražošanas tehnoloģiju investīcijas</t>
    </r>
    <r>
      <rPr>
        <vertAlign val="superscript"/>
        <sz val="10"/>
        <color indexed="8"/>
        <rFont val="Times New Roman"/>
        <family val="1"/>
        <charset val="186"/>
      </rPr>
      <t>4</t>
    </r>
    <r>
      <rPr>
        <sz val="10"/>
        <color indexed="8"/>
        <rFont val="Times New Roman"/>
        <family val="1"/>
        <charset val="186"/>
      </rPr>
      <t>, euro/kW</t>
    </r>
    <r>
      <rPr>
        <vertAlign val="subscript"/>
        <sz val="10"/>
        <color indexed="8"/>
        <rFont val="Times New Roman"/>
        <family val="1"/>
        <charset val="186"/>
      </rPr>
      <t>th</t>
    </r>
    <r>
      <rPr>
        <sz val="10"/>
        <color indexed="8"/>
        <rFont val="Times New Roman"/>
        <family val="1"/>
        <charset val="186"/>
      </rPr>
      <t xml:space="preserve"> vai euro/kW</t>
    </r>
    <r>
      <rPr>
        <vertAlign val="subscript"/>
        <sz val="10"/>
        <color indexed="8"/>
        <rFont val="Times New Roman"/>
        <family val="1"/>
        <charset val="186"/>
      </rPr>
      <t>el</t>
    </r>
  </si>
  <si>
    <r>
      <t>Attiecināmās izmaksas</t>
    </r>
    <r>
      <rPr>
        <vertAlign val="superscript"/>
        <sz val="10"/>
        <color indexed="8"/>
        <rFont val="Times New Roman"/>
        <family val="1"/>
        <charset val="186"/>
      </rPr>
      <t>5</t>
    </r>
    <r>
      <rPr>
        <sz val="10"/>
        <color indexed="8"/>
        <rFont val="Times New Roman"/>
        <family val="1"/>
        <charset val="186"/>
      </rPr>
      <t>, euro</t>
    </r>
  </si>
  <si>
    <r>
      <t>Atjaunojamo energoresursu izmantojošo siltumenerģijas vai elektroenerģijas ražošanas tehnoloģiju maksimāli pieļaujamās investīciju izmaksas</t>
    </r>
    <r>
      <rPr>
        <vertAlign val="superscript"/>
        <sz val="10"/>
        <color indexed="8"/>
        <rFont val="Times New Roman"/>
        <family val="1"/>
        <charset val="186"/>
      </rPr>
      <t>3</t>
    </r>
    <r>
      <rPr>
        <sz val="10"/>
        <color indexed="8"/>
        <rFont val="Times New Roman"/>
        <family val="1"/>
        <charset val="186"/>
      </rPr>
      <t>, euro/kW</t>
    </r>
    <r>
      <rPr>
        <vertAlign val="subscript"/>
        <sz val="10"/>
        <color indexed="8"/>
        <rFont val="Times New Roman"/>
        <family val="1"/>
        <charset val="186"/>
      </rPr>
      <t>th</t>
    </r>
    <r>
      <rPr>
        <sz val="10"/>
        <color indexed="8"/>
        <rFont val="Times New Roman"/>
        <family val="1"/>
        <charset val="186"/>
      </rPr>
      <t xml:space="preserve"> vai euro/kW</t>
    </r>
    <r>
      <rPr>
        <vertAlign val="subscript"/>
        <sz val="10"/>
        <color indexed="8"/>
        <rFont val="Times New Roman"/>
        <family val="1"/>
        <charset val="186"/>
      </rPr>
      <t>el</t>
    </r>
  </si>
  <si>
    <r>
      <t>Projektā plānotās siltumenerģijas vai elektroenerģijas ražošanas tehnoloģijas investīcijas bez PVN</t>
    </r>
    <r>
      <rPr>
        <vertAlign val="superscript"/>
        <sz val="10"/>
        <color indexed="8"/>
        <rFont val="Times New Roman"/>
        <family val="1"/>
        <charset val="186"/>
      </rPr>
      <t>2</t>
    </r>
    <r>
      <rPr>
        <sz val="10"/>
        <color indexed="8"/>
        <rFont val="Times New Roman"/>
        <family val="1"/>
        <charset val="186"/>
      </rPr>
      <t>, euro/kW</t>
    </r>
    <r>
      <rPr>
        <vertAlign val="subscript"/>
        <sz val="10"/>
        <color indexed="8"/>
        <rFont val="Times New Roman"/>
        <family val="1"/>
        <charset val="186"/>
      </rPr>
      <t>th</t>
    </r>
    <r>
      <rPr>
        <sz val="10"/>
        <color indexed="8"/>
        <rFont val="Times New Roman"/>
        <family val="1"/>
        <charset val="186"/>
      </rPr>
      <t xml:space="preserve"> vai euro/kW</t>
    </r>
    <r>
      <rPr>
        <vertAlign val="subscript"/>
        <sz val="10"/>
        <color indexed="8"/>
        <rFont val="Times New Roman"/>
        <family val="1"/>
        <charset val="186"/>
      </rPr>
      <t>el</t>
    </r>
  </si>
  <si>
    <r>
      <t>kgCO</t>
    </r>
    <r>
      <rPr>
        <vertAlign val="subscript"/>
        <sz val="10"/>
        <rFont val="Times New Roman"/>
        <family val="1"/>
        <charset val="186"/>
      </rPr>
      <t>2</t>
    </r>
    <r>
      <rPr>
        <sz val="10"/>
        <rFont val="Times New Roman"/>
        <family val="1"/>
        <charset val="186"/>
      </rPr>
      <t>/euro gadā</t>
    </r>
  </si>
  <si>
    <t>ar PVN (aizpilda, ja nav atgūstams)</t>
  </si>
  <si>
    <t>1.4.</t>
  </si>
  <si>
    <t>1.5.</t>
  </si>
  <si>
    <t>1.6.</t>
  </si>
  <si>
    <t>1.7.</t>
  </si>
  <si>
    <t>1.8.</t>
  </si>
  <si>
    <t>1.9.</t>
  </si>
  <si>
    <t>1.10.</t>
  </si>
  <si>
    <t>2.3.</t>
  </si>
  <si>
    <t>2.4.</t>
  </si>
  <si>
    <t>2.5.</t>
  </si>
  <si>
    <t>2.6.</t>
  </si>
  <si>
    <t>2.7.</t>
  </si>
  <si>
    <t>2.8.</t>
  </si>
  <si>
    <t>2.9.</t>
  </si>
  <si>
    <t>2.10.</t>
  </si>
  <si>
    <t>3.2.</t>
  </si>
  <si>
    <t>3.3.</t>
  </si>
  <si>
    <t>3.4.</t>
  </si>
  <si>
    <t>3.5.</t>
  </si>
  <si>
    <t>3.6.</t>
  </si>
  <si>
    <t>3.7.</t>
  </si>
  <si>
    <t>3.8.</t>
  </si>
  <si>
    <t>3.9.</t>
  </si>
  <si>
    <t>3.10.</t>
  </si>
  <si>
    <t xml:space="preserve">4.1. </t>
  </si>
  <si>
    <t>4.2.</t>
  </si>
  <si>
    <t>4.4.</t>
  </si>
  <si>
    <t>4.5.</t>
  </si>
  <si>
    <t>4.6.</t>
  </si>
  <si>
    <t>4.7.</t>
  </si>
  <si>
    <t>4.8.</t>
  </si>
  <si>
    <t>4.9.</t>
  </si>
  <si>
    <t>4.10.</t>
  </si>
  <si>
    <t xml:space="preserve">5.1. </t>
  </si>
  <si>
    <t>5.2.</t>
  </si>
  <si>
    <t>5.5.</t>
  </si>
  <si>
    <t>5.6.</t>
  </si>
  <si>
    <t>5.7.</t>
  </si>
  <si>
    <t>5.8.</t>
  </si>
  <si>
    <t>5.9.</t>
  </si>
  <si>
    <t>5.10.</t>
  </si>
  <si>
    <t xml:space="preserve">6.1. </t>
  </si>
  <si>
    <t>6.2.</t>
  </si>
  <si>
    <t>6.6.</t>
  </si>
  <si>
    <t>6.7.</t>
  </si>
  <si>
    <t>6.8.</t>
  </si>
  <si>
    <t>6.9.</t>
  </si>
  <si>
    <t>6.10.</t>
  </si>
  <si>
    <t xml:space="preserve">7.1. </t>
  </si>
  <si>
    <t>7.2.</t>
  </si>
  <si>
    <t>7.7.</t>
  </si>
  <si>
    <t>7.8.</t>
  </si>
  <si>
    <t>7.9.</t>
  </si>
  <si>
    <t>7.10.</t>
  </si>
  <si>
    <t>8.2.</t>
  </si>
  <si>
    <t>8.8.</t>
  </si>
  <si>
    <t>8.9.</t>
  </si>
  <si>
    <t>8.10.</t>
  </si>
  <si>
    <t>1.2.</t>
  </si>
  <si>
    <t>Ēka I</t>
  </si>
  <si>
    <t>Ēka II</t>
  </si>
  <si>
    <t>Ēka III</t>
  </si>
  <si>
    <t>Ēka IV</t>
  </si>
  <si>
    <t>Ēka V</t>
  </si>
  <si>
    <t>Ēka VI</t>
  </si>
  <si>
    <t>Ēka VII</t>
  </si>
  <si>
    <t>Ēka VIII</t>
  </si>
  <si>
    <t>Ēka IX</t>
  </si>
  <si>
    <t>Ēka X</t>
  </si>
  <si>
    <r>
      <t xml:space="preserve">Neattiecināmās izmaksas par pārsniegumu
</t>
    </r>
    <r>
      <rPr>
        <b/>
        <sz val="10"/>
        <color rgb="FFFF0000"/>
        <rFont val="Times New Roman"/>
        <family val="1"/>
        <charset val="186"/>
      </rPr>
      <t>(BEZ PVN)</t>
    </r>
  </si>
  <si>
    <r>
      <t xml:space="preserve">Saimnieciskie ieguvumi
</t>
    </r>
    <r>
      <rPr>
        <b/>
        <sz val="10"/>
        <color rgb="FFFF0000"/>
        <rFont val="Times New Roman"/>
        <family val="1"/>
        <charset val="186"/>
      </rPr>
      <t>(BEZ PVN)</t>
    </r>
  </si>
  <si>
    <t>1.1.</t>
  </si>
  <si>
    <t>2.1.</t>
  </si>
  <si>
    <t>2.2.</t>
  </si>
  <si>
    <t>8.1.</t>
  </si>
  <si>
    <t>1.1.2. Juridiskais statuss</t>
  </si>
  <si>
    <t>JĀ</t>
  </si>
  <si>
    <t>Projekta iesniedzējs</t>
  </si>
  <si>
    <t>Neparedzētās izmaksas nepārsniedz 5%</t>
  </si>
  <si>
    <t>Konsultāciju izmaksas nepārsniedz 7%</t>
  </si>
  <si>
    <t>Vidēji</t>
  </si>
  <si>
    <t>2.11 tabula</t>
  </si>
  <si>
    <r>
      <t>KOPĒJAIS CO</t>
    </r>
    <r>
      <rPr>
        <vertAlign val="subscript"/>
        <sz val="12"/>
        <color theme="1"/>
        <rFont val="Times New Roman"/>
        <family val="1"/>
        <charset val="186"/>
      </rPr>
      <t>2</t>
    </r>
    <r>
      <rPr>
        <sz val="12"/>
        <color theme="1"/>
        <rFont val="Times New Roman"/>
        <family val="2"/>
        <charset val="186"/>
      </rPr>
      <t xml:space="preserve"> rādītājs</t>
    </r>
  </si>
  <si>
    <r>
      <t>i</t>
    </r>
    <r>
      <rPr>
        <sz val="10"/>
        <color rgb="FF000000"/>
        <rFont val="Times New Roman"/>
        <family val="1"/>
        <charset val="186"/>
      </rPr>
      <t xml:space="preserve">zglītības </t>
    </r>
    <r>
      <rPr>
        <sz val="10"/>
        <color theme="1"/>
        <rFont val="Times New Roman"/>
        <family val="1"/>
        <charset val="186"/>
      </rPr>
      <t>iestāde</t>
    </r>
  </si>
  <si>
    <r>
      <rPr>
        <sz val="10"/>
        <color rgb="FF000000"/>
        <rFont val="Times New Roman"/>
        <family val="1"/>
        <charset val="186"/>
      </rPr>
      <t>ārstniecības</t>
    </r>
    <r>
      <rPr>
        <sz val="10"/>
        <color theme="1"/>
        <rFont val="Times New Roman"/>
        <family val="1"/>
        <charset val="186"/>
      </rPr>
      <t xml:space="preserve"> iestāde</t>
    </r>
  </si>
  <si>
    <t>Konsultāciju izmaksas lielam komersantam</t>
  </si>
  <si>
    <t>1.1.3. PVN atgūstams (PVN maksātājs)</t>
  </si>
  <si>
    <t>Faktiskā atbalsta likme</t>
  </si>
  <si>
    <t>Neattiecinamās izmaksas komersantiem</t>
  </si>
  <si>
    <r>
      <t>ĒKAS CO</t>
    </r>
    <r>
      <rPr>
        <vertAlign val="subscript"/>
        <sz val="12"/>
        <color theme="1"/>
        <rFont val="Times New Roman"/>
        <family val="1"/>
        <charset val="186"/>
      </rPr>
      <t>2</t>
    </r>
    <r>
      <rPr>
        <sz val="12"/>
        <color theme="1"/>
        <rFont val="Times New Roman"/>
        <family val="2"/>
        <charset val="186"/>
      </rPr>
      <t xml:space="preserve"> rādītājs</t>
    </r>
  </si>
  <si>
    <t>Neto apgrozījums (euro)</t>
  </si>
  <si>
    <t>Lietderības koeficients</t>
  </si>
  <si>
    <t>Plānots realizēt 2015. gadā procentos</t>
  </si>
  <si>
    <t>SIA „ZAĻA DABA”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</si>
</sst>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0%"/>
  </numFmts>
  <fonts count="53" x14ac:knownFonts="1">
    <font>
      <sz val="12"/>
      <color theme="1"/>
      <name val="Times New Roman"/>
      <family val="2"/>
      <charset val="186"/>
    </font>
    <font>
      <sz val="10"/>
      <color indexed="8"/>
      <name val="Times New Roman"/>
      <family val="1"/>
      <charset val="186"/>
    </font>
    <font>
      <vertAlign val="superscript"/>
      <sz val="10"/>
      <color indexed="8"/>
      <name val="Times New Roman"/>
      <family val="1"/>
      <charset val="186"/>
    </font>
    <font>
      <vertAlign val="subscript"/>
      <sz val="10"/>
      <color indexed="8"/>
      <name val="Times New Roman"/>
      <family val="1"/>
      <charset val="186"/>
    </font>
    <font>
      <sz val="10"/>
      <name val="Times New Roman"/>
      <family val="1"/>
      <charset val="186"/>
    </font>
    <font>
      <b/>
      <sz val="10"/>
      <name val="Times New Roman"/>
      <family val="1"/>
      <charset val="186"/>
    </font>
    <font>
      <i/>
      <sz val="10"/>
      <name val="Times New Roman"/>
      <family val="1"/>
      <charset val="186"/>
    </font>
    <font>
      <sz val="12"/>
      <color indexed="8"/>
      <name val="Times New Roman"/>
      <family val="1"/>
      <charset val="186"/>
    </font>
    <font>
      <sz val="10"/>
      <name val="MS Sans Serif"/>
      <family val="2"/>
    </font>
    <font>
      <vertAlign val="subscript"/>
      <sz val="9"/>
      <color indexed="8"/>
      <name val="Verdana"/>
      <family val="2"/>
      <charset val="186"/>
    </font>
    <font>
      <i/>
      <sz val="12"/>
      <color indexed="8"/>
      <name val="Times New Roman"/>
      <family val="1"/>
      <charset val="186"/>
    </font>
    <font>
      <sz val="12"/>
      <name val="Times New Roman"/>
      <family val="1"/>
      <charset val="186"/>
    </font>
    <font>
      <vertAlign val="subscript"/>
      <sz val="12"/>
      <name val="Times New Roman"/>
      <family val="1"/>
      <charset val="186"/>
    </font>
    <font>
      <i/>
      <sz val="12"/>
      <name val="Times New Roman"/>
      <family val="1"/>
      <charset val="186"/>
    </font>
    <font>
      <vertAlign val="subscript"/>
      <sz val="10"/>
      <name val="Times New Roman"/>
      <family val="1"/>
      <charset val="186"/>
    </font>
    <font>
      <vertAlign val="superscript"/>
      <sz val="10"/>
      <name val="Times New Roman"/>
      <family val="1"/>
      <charset val="186"/>
    </font>
    <font>
      <sz val="12"/>
      <color theme="1"/>
      <name val="Times New Roman"/>
      <family val="2"/>
      <charset val="186"/>
    </font>
    <font>
      <sz val="12"/>
      <color theme="0"/>
      <name val="Times New Roman"/>
      <family val="2"/>
      <charset val="186"/>
    </font>
    <font>
      <sz val="12"/>
      <color rgb="FF9C0006"/>
      <name val="Times New Roman"/>
      <family val="2"/>
      <charset val="186"/>
    </font>
    <font>
      <b/>
      <sz val="12"/>
      <color rgb="FFFA7D00"/>
      <name val="Times New Roman"/>
      <family val="2"/>
      <charset val="186"/>
    </font>
    <font>
      <b/>
      <sz val="12"/>
      <color theme="0"/>
      <name val="Times New Roman"/>
      <family val="2"/>
      <charset val="186"/>
    </font>
    <font>
      <i/>
      <sz val="12"/>
      <color rgb="FF7F7F7F"/>
      <name val="Times New Roman"/>
      <family val="2"/>
      <charset val="186"/>
    </font>
    <font>
      <sz val="12"/>
      <color rgb="FF006100"/>
      <name val="Times New Roman"/>
      <family val="2"/>
      <charset val="186"/>
    </font>
    <font>
      <b/>
      <sz val="15"/>
      <color theme="3"/>
      <name val="Times New Roman"/>
      <family val="2"/>
      <charset val="186"/>
    </font>
    <font>
      <b/>
      <sz val="13"/>
      <color theme="3"/>
      <name val="Times New Roman"/>
      <family val="2"/>
      <charset val="186"/>
    </font>
    <font>
      <b/>
      <sz val="11"/>
      <color theme="3"/>
      <name val="Times New Roman"/>
      <family val="2"/>
      <charset val="186"/>
    </font>
    <font>
      <sz val="12"/>
      <color rgb="FF3F3F76"/>
      <name val="Times New Roman"/>
      <family val="2"/>
      <charset val="186"/>
    </font>
    <font>
      <sz val="12"/>
      <color rgb="FFFA7D00"/>
      <name val="Times New Roman"/>
      <family val="2"/>
      <charset val="186"/>
    </font>
    <font>
      <sz val="12"/>
      <color rgb="FF9C6500"/>
      <name val="Times New Roman"/>
      <family val="2"/>
      <charset val="186"/>
    </font>
    <font>
      <sz val="11"/>
      <color theme="1"/>
      <name val="Calibri"/>
      <family val="2"/>
      <charset val="186"/>
      <scheme val="minor"/>
    </font>
    <font>
      <sz val="11"/>
      <color theme="1"/>
      <name val="Calibri"/>
      <family val="2"/>
      <scheme val="minor"/>
    </font>
    <font>
      <b/>
      <sz val="12"/>
      <color rgb="FF3F3F3F"/>
      <name val="Times New Roman"/>
      <family val="2"/>
      <charset val="186"/>
    </font>
    <font>
      <b/>
      <sz val="12"/>
      <color theme="1"/>
      <name val="Times New Roman"/>
      <family val="2"/>
      <charset val="186"/>
    </font>
    <font>
      <sz val="12"/>
      <color rgb="FFFF0000"/>
      <name val="Times New Roman"/>
      <family val="2"/>
      <charset val="186"/>
    </font>
    <font>
      <sz val="10"/>
      <color theme="1"/>
      <name val="Times New Roman"/>
      <family val="1"/>
      <charset val="186"/>
    </font>
    <font>
      <sz val="10"/>
      <color rgb="FF000000"/>
      <name val="Times New Roman"/>
      <family val="1"/>
      <charset val="186"/>
    </font>
    <font>
      <b/>
      <sz val="10"/>
      <color theme="1"/>
      <name val="Times New Roman"/>
      <family val="1"/>
      <charset val="186"/>
    </font>
    <font>
      <b/>
      <sz val="10"/>
      <color rgb="FFFF0000"/>
      <name val="Times New Roman"/>
      <family val="1"/>
      <charset val="186"/>
    </font>
    <font>
      <b/>
      <sz val="10"/>
      <color rgb="FF000000"/>
      <name val="Times New Roman"/>
      <family val="1"/>
      <charset val="186"/>
    </font>
    <font>
      <sz val="10"/>
      <color rgb="FFFF0000"/>
      <name val="Times New Roman"/>
      <family val="1"/>
      <charset val="186"/>
    </font>
    <font>
      <sz val="9"/>
      <color theme="1"/>
      <name val="Verdana"/>
      <family val="2"/>
      <charset val="186"/>
    </font>
    <font>
      <sz val="9"/>
      <color rgb="FF000000"/>
      <name val="Verdana"/>
      <family val="2"/>
      <charset val="186"/>
    </font>
    <font>
      <sz val="10"/>
      <color theme="7" tint="-0.499984740745262"/>
      <name val="Times New Roman"/>
      <family val="1"/>
      <charset val="186"/>
    </font>
    <font>
      <b/>
      <sz val="12"/>
      <color theme="1"/>
      <name val="Times New Roman"/>
      <family val="1"/>
      <charset val="186"/>
    </font>
    <font>
      <i/>
      <sz val="12"/>
      <color theme="1"/>
      <name val="Times New Roman"/>
      <family val="1"/>
      <charset val="186"/>
    </font>
    <font>
      <sz val="12"/>
      <color rgb="FF5F497A"/>
      <name val="Times New Roman"/>
      <family val="1"/>
      <charset val="186"/>
    </font>
    <font>
      <b/>
      <sz val="10"/>
      <color theme="9" tint="-0.499984740745262"/>
      <name val="Times New Roman"/>
      <family val="1"/>
      <charset val="186"/>
    </font>
    <font>
      <sz val="10"/>
      <color theme="0" tint="-0.249977111117893"/>
      <name val="Times New Roman"/>
      <family val="1"/>
      <charset val="186"/>
    </font>
    <font>
      <sz val="12"/>
      <color theme="1"/>
      <name val="Times New Roman"/>
      <family val="1"/>
      <charset val="186"/>
    </font>
    <font>
      <b/>
      <sz val="12"/>
      <color rgb="FFFF0000"/>
      <name val="Times New Roman"/>
      <family val="1"/>
      <charset val="186"/>
    </font>
    <font>
      <sz val="11"/>
      <color theme="1"/>
      <name val="Times New Roman"/>
      <family val="1"/>
      <charset val="186"/>
    </font>
    <font>
      <vertAlign val="subscript"/>
      <sz val="12"/>
      <color theme="1"/>
      <name val="Times New Roman"/>
      <family val="1"/>
      <charset val="186"/>
    </font>
    <font>
      <sz val="10"/>
      <color theme="0" tint="-0.14999847407452621"/>
      <name val="Times New Roman"/>
      <family val="1"/>
      <charset val="186"/>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bottom/>
      <diagonal/>
    </border>
  </borders>
  <cellStyleXfs count="4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3" applyNumberFormat="0" applyAlignment="0" applyProtection="0"/>
    <xf numFmtId="0" fontId="20" fillId="28" borderId="4" applyNumberFormat="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30" borderId="3" applyNumberFormat="0" applyAlignment="0" applyProtection="0"/>
    <xf numFmtId="0" fontId="27" fillId="0" borderId="8" applyNumberFormat="0" applyFill="0" applyAlignment="0" applyProtection="0"/>
    <xf numFmtId="0" fontId="28" fillId="31" borderId="0" applyNumberFormat="0" applyBorder="0" applyAlignment="0" applyProtection="0"/>
    <xf numFmtId="0" fontId="29" fillId="0" borderId="0"/>
    <xf numFmtId="0" fontId="30" fillId="0" borderId="0"/>
    <xf numFmtId="0" fontId="29" fillId="0" borderId="0"/>
    <xf numFmtId="0" fontId="16" fillId="32" borderId="9" applyNumberFormat="0" applyFont="0" applyAlignment="0" applyProtection="0"/>
    <xf numFmtId="0" fontId="31" fillId="27" borderId="10" applyNumberFormat="0" applyAlignment="0" applyProtection="0"/>
    <xf numFmtId="9" fontId="16" fillId="0" borderId="0" applyFont="0" applyFill="0" applyBorder="0" applyAlignment="0" applyProtection="0"/>
    <xf numFmtId="9" fontId="30" fillId="0" borderId="0" applyFont="0" applyFill="0" applyBorder="0" applyAlignment="0" applyProtection="0"/>
    <xf numFmtId="0" fontId="8" fillId="0" borderId="0"/>
    <xf numFmtId="0" fontId="32" fillId="0" borderId="11" applyNumberFormat="0" applyFill="0" applyAlignment="0" applyProtection="0"/>
    <xf numFmtId="0" fontId="33" fillId="0" borderId="0" applyNumberFormat="0" applyFill="0" applyBorder="0" applyAlignment="0" applyProtection="0"/>
  </cellStyleXfs>
  <cellXfs count="111">
    <xf numFmtId="0" fontId="0" fillId="0" borderId="0" xfId="0"/>
    <xf numFmtId="0" fontId="34" fillId="0" borderId="0" xfId="0" applyFont="1"/>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4" fillId="33" borderId="1" xfId="0" applyFont="1" applyFill="1" applyBorder="1" applyAlignment="1">
      <alignment vertical="center" wrapText="1"/>
    </xf>
    <xf numFmtId="0" fontId="35" fillId="0" borderId="1" xfId="0" applyFont="1" applyBorder="1" applyAlignment="1">
      <alignment vertical="center" wrapText="1"/>
    </xf>
    <xf numFmtId="0" fontId="36" fillId="0" borderId="1" xfId="0" applyFont="1" applyBorder="1" applyAlignment="1">
      <alignment vertical="center" wrapText="1"/>
    </xf>
    <xf numFmtId="0" fontId="4" fillId="33"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10" fontId="5" fillId="0" borderId="1" xfId="42" applyNumberFormat="1" applyFont="1" applyBorder="1" applyAlignment="1">
      <alignment horizontal="right" vertical="center" wrapText="1"/>
    </xf>
    <xf numFmtId="10" fontId="4" fillId="0" borderId="1" xfId="42" applyNumberFormat="1" applyFont="1" applyBorder="1" applyAlignment="1">
      <alignment horizontal="right" vertical="center" wrapText="1"/>
    </xf>
    <xf numFmtId="4" fontId="4" fillId="33" borderId="1" xfId="0" applyNumberFormat="1" applyFont="1" applyFill="1" applyBorder="1" applyAlignment="1">
      <alignment horizontal="right" vertical="center" wrapText="1"/>
    </xf>
    <xf numFmtId="4" fontId="5" fillId="34" borderId="1"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37" fillId="0" borderId="1" xfId="0" applyFont="1" applyBorder="1" applyAlignment="1">
      <alignment vertical="center" wrapText="1"/>
    </xf>
    <xf numFmtId="0" fontId="34" fillId="0" borderId="0" xfId="0" applyFont="1" applyAlignment="1">
      <alignment horizontal="center"/>
    </xf>
    <xf numFmtId="0" fontId="35" fillId="0" borderId="1" xfId="0" applyFont="1" applyBorder="1" applyAlignment="1">
      <alignment horizontal="center" vertical="center" wrapText="1"/>
    </xf>
    <xf numFmtId="0" fontId="38" fillId="0" borderId="1" xfId="0" applyFont="1" applyBorder="1" applyAlignment="1">
      <alignment horizontal="center" vertical="center" wrapText="1"/>
    </xf>
    <xf numFmtId="4" fontId="4" fillId="0" borderId="1" xfId="0" applyNumberFormat="1" applyFont="1" applyBorder="1" applyAlignment="1">
      <alignment horizontal="right" vertical="center"/>
    </xf>
    <xf numFmtId="0" fontId="34" fillId="0" borderId="1" xfId="0" applyFont="1" applyBorder="1" applyAlignment="1">
      <alignment horizontal="right" vertical="center"/>
    </xf>
    <xf numFmtId="0" fontId="39" fillId="0" borderId="1" xfId="0" applyFont="1" applyBorder="1" applyAlignment="1">
      <alignment horizontal="right" vertical="center"/>
    </xf>
    <xf numFmtId="4" fontId="36" fillId="0" borderId="1" xfId="0" applyNumberFormat="1" applyFont="1" applyBorder="1" applyAlignment="1">
      <alignment horizontal="right" vertical="center"/>
    </xf>
    <xf numFmtId="0" fontId="34" fillId="0" borderId="1" xfId="0" applyFont="1" applyBorder="1" applyAlignment="1">
      <alignment horizontal="center" vertical="center" wrapText="1"/>
    </xf>
    <xf numFmtId="0" fontId="36" fillId="0" borderId="1" xfId="0" applyFont="1" applyBorder="1" applyAlignment="1">
      <alignment vertical="center" wrapText="1"/>
    </xf>
    <xf numFmtId="0" fontId="34" fillId="0" borderId="0" xfId="38" applyFont="1"/>
    <xf numFmtId="4" fontId="4" fillId="35" borderId="1" xfId="38" applyNumberFormat="1" applyFont="1" applyFill="1" applyBorder="1" applyAlignment="1">
      <alignment horizontal="right" vertical="top" wrapText="1"/>
    </xf>
    <xf numFmtId="0" fontId="40" fillId="0" borderId="12" xfId="38" applyFont="1" applyBorder="1" applyAlignment="1">
      <alignment horizontal="center" vertical="center"/>
    </xf>
    <xf numFmtId="0" fontId="40" fillId="0" borderId="12" xfId="38" applyFont="1" applyBorder="1" applyAlignment="1">
      <alignment vertical="top"/>
    </xf>
    <xf numFmtId="0" fontId="40" fillId="0" borderId="12" xfId="38" applyFont="1" applyBorder="1" applyAlignment="1">
      <alignment vertical="center"/>
    </xf>
    <xf numFmtId="0" fontId="40" fillId="36" borderId="12" xfId="38" applyFont="1" applyFill="1" applyBorder="1" applyAlignment="1">
      <alignment horizontal="center" vertical="center"/>
    </xf>
    <xf numFmtId="0" fontId="41" fillId="0" borderId="0" xfId="38" applyFont="1"/>
    <xf numFmtId="0" fontId="34" fillId="0" borderId="1" xfId="38" applyFont="1" applyBorder="1"/>
    <xf numFmtId="0" fontId="34" fillId="37" borderId="1" xfId="38" applyFont="1" applyFill="1" applyBorder="1" applyAlignment="1">
      <alignment horizontal="center" vertical="center" wrapText="1"/>
    </xf>
    <xf numFmtId="0" fontId="6" fillId="0" borderId="1" xfId="0" applyFont="1" applyBorder="1" applyAlignment="1">
      <alignment horizontal="left" vertical="center" wrapText="1"/>
    </xf>
    <xf numFmtId="4" fontId="42" fillId="35" borderId="1" xfId="38" applyNumberFormat="1" applyFont="1" applyFill="1" applyBorder="1" applyAlignment="1">
      <alignment horizontal="right" vertical="top" wrapText="1"/>
    </xf>
    <xf numFmtId="0" fontId="42" fillId="37" borderId="1" xfId="38" applyFont="1" applyFill="1" applyBorder="1" applyAlignment="1">
      <alignment horizontal="center" vertical="center" wrapText="1"/>
    </xf>
    <xf numFmtId="0" fontId="42" fillId="0" borderId="1" xfId="38" applyFont="1" applyBorder="1" applyAlignment="1">
      <alignment horizontal="center"/>
    </xf>
    <xf numFmtId="0" fontId="4" fillId="35" borderId="1" xfId="0" applyFont="1" applyFill="1" applyBorder="1" applyAlignment="1">
      <alignment vertical="center" wrapText="1"/>
    </xf>
    <xf numFmtId="4" fontId="4" fillId="35" borderId="1" xfId="0" applyNumberFormat="1" applyFont="1" applyFill="1" applyBorder="1" applyAlignment="1">
      <alignment horizontal="right" vertical="center" wrapText="1"/>
    </xf>
    <xf numFmtId="0" fontId="4" fillId="33" borderId="1" xfId="38" applyFont="1" applyFill="1" applyBorder="1" applyAlignment="1"/>
    <xf numFmtId="3" fontId="4" fillId="33" borderId="1" xfId="38" applyNumberFormat="1" applyFont="1" applyFill="1" applyBorder="1" applyAlignment="1">
      <alignment horizontal="right" vertical="top" wrapText="1"/>
    </xf>
    <xf numFmtId="9" fontId="4" fillId="33" borderId="1" xfId="42" applyFont="1" applyFill="1" applyBorder="1" applyAlignment="1">
      <alignment horizontal="center" vertical="center" wrapText="1"/>
    </xf>
    <xf numFmtId="0" fontId="43" fillId="0" borderId="0" xfId="0" applyFont="1" applyAlignment="1">
      <alignment vertical="center"/>
    </xf>
    <xf numFmtId="0" fontId="44" fillId="0" borderId="1" xfId="0" applyFont="1" applyBorder="1" applyAlignment="1">
      <alignment vertical="center" wrapText="1"/>
    </xf>
    <xf numFmtId="0" fontId="45" fillId="0" borderId="1" xfId="0" applyFont="1" applyBorder="1" applyAlignment="1">
      <alignment horizontal="center" vertical="center" wrapText="1"/>
    </xf>
    <xf numFmtId="0" fontId="45" fillId="0" borderId="1" xfId="0" applyFont="1" applyBorder="1" applyAlignment="1">
      <alignment vertical="center" wrapText="1"/>
    </xf>
    <xf numFmtId="49" fontId="45" fillId="0" borderId="1" xfId="0" applyNumberFormat="1" applyFont="1" applyBorder="1" applyAlignment="1">
      <alignment horizontal="center" vertical="center" wrapText="1"/>
    </xf>
    <xf numFmtId="0" fontId="0" fillId="0" borderId="1" xfId="0" applyBorder="1"/>
    <xf numFmtId="9" fontId="34" fillId="0" borderId="0" xfId="0" applyNumberFormat="1" applyFont="1" applyAlignment="1"/>
    <xf numFmtId="10" fontId="46" fillId="0" borderId="1" xfId="42" applyNumberFormat="1" applyFont="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0" xfId="0" applyFont="1"/>
    <xf numFmtId="3" fontId="11" fillId="0" borderId="1" xfId="0" applyNumberFormat="1" applyFont="1" applyBorder="1" applyAlignment="1">
      <alignment horizontal="right" vertical="center" wrapText="1"/>
    </xf>
    <xf numFmtId="0" fontId="11" fillId="33" borderId="1" xfId="0" applyFont="1" applyFill="1" applyBorder="1" applyAlignment="1">
      <alignment horizontal="right" vertical="center" wrapText="1"/>
    </xf>
    <xf numFmtId="3" fontId="11" fillId="33" borderId="1" xfId="0" applyNumberFormat="1" applyFont="1" applyFill="1" applyBorder="1" applyAlignment="1">
      <alignment horizontal="right" vertical="center" wrapText="1"/>
    </xf>
    <xf numFmtId="0" fontId="13" fillId="0" borderId="0" xfId="0" applyFont="1"/>
    <xf numFmtId="0" fontId="13" fillId="0" borderId="1" xfId="0" applyFont="1" applyBorder="1" applyAlignment="1">
      <alignment horizontal="center" vertical="center" wrapText="1"/>
    </xf>
    <xf numFmtId="10" fontId="5" fillId="38" borderId="1" xfId="42" applyNumberFormat="1" applyFont="1" applyFill="1" applyBorder="1"/>
    <xf numFmtId="0" fontId="4" fillId="0" borderId="1" xfId="0" applyFont="1" applyBorder="1" applyAlignment="1">
      <alignment vertical="center" wrapText="1"/>
    </xf>
    <xf numFmtId="3" fontId="4" fillId="34" borderId="1" xfId="0" applyNumberFormat="1" applyFont="1" applyFill="1" applyBorder="1" applyAlignment="1">
      <alignment horizontal="right" vertical="center" wrapText="1"/>
    </xf>
    <xf numFmtId="0" fontId="4" fillId="0" borderId="1" xfId="0" applyFont="1" applyBorder="1" applyAlignment="1">
      <alignment horizontal="right" vertical="center" wrapText="1"/>
    </xf>
    <xf numFmtId="3" fontId="4" fillId="0" borderId="1" xfId="0" applyNumberFormat="1" applyFont="1" applyBorder="1" applyAlignment="1">
      <alignment horizontal="right" vertical="center" wrapText="1"/>
    </xf>
    <xf numFmtId="0" fontId="34" fillId="0" borderId="1" xfId="0" applyFont="1" applyBorder="1" applyAlignment="1">
      <alignment horizontal="center" vertical="center" wrapText="1"/>
    </xf>
    <xf numFmtId="0" fontId="47" fillId="0" borderId="0" xfId="0" applyFont="1"/>
    <xf numFmtId="165" fontId="4" fillId="0" borderId="1" xfId="42" applyNumberFormat="1" applyFont="1" applyBorder="1" applyAlignment="1">
      <alignment horizontal="right" vertical="center"/>
    </xf>
    <xf numFmtId="165" fontId="39" fillId="0" borderId="1" xfId="0" applyNumberFormat="1" applyFont="1" applyBorder="1" applyAlignment="1">
      <alignment horizontal="right" vertical="center"/>
    </xf>
    <xf numFmtId="165" fontId="36" fillId="0" borderId="1" xfId="42" applyNumberFormat="1" applyFont="1" applyBorder="1" applyAlignment="1">
      <alignment horizontal="right" vertical="center"/>
    </xf>
    <xf numFmtId="0" fontId="34" fillId="0" borderId="0" xfId="38" applyFont="1" applyAlignment="1">
      <alignment horizontal="left" vertical="top"/>
    </xf>
    <xf numFmtId="4" fontId="4" fillId="33" borderId="1" xfId="38" applyNumberFormat="1" applyFont="1" applyFill="1" applyBorder="1" applyAlignment="1">
      <alignment horizontal="right" vertical="top" wrapText="1"/>
    </xf>
    <xf numFmtId="164" fontId="5" fillId="38" borderId="1" xfId="42" applyNumberFormat="1" applyFont="1" applyFill="1" applyBorder="1"/>
    <xf numFmtId="0" fontId="35" fillId="3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5" fillId="39" borderId="2" xfId="0" applyFont="1" applyFill="1" applyBorder="1" applyAlignment="1">
      <alignment horizontal="center"/>
    </xf>
    <xf numFmtId="0" fontId="50" fillId="0" borderId="12" xfId="0" applyFont="1" applyBorder="1" applyAlignment="1">
      <alignment horizontal="center" vertical="center" wrapText="1"/>
    </xf>
    <xf numFmtId="3" fontId="48" fillId="0" borderId="12" xfId="0" applyNumberFormat="1" applyFont="1" applyBorder="1" applyAlignment="1">
      <alignment horizontal="justify" vertical="center" wrapText="1"/>
    </xf>
    <xf numFmtId="0" fontId="50" fillId="0" borderId="16" xfId="0" applyFont="1" applyBorder="1" applyAlignment="1">
      <alignment horizontal="center" vertical="center" wrapText="1"/>
    </xf>
    <xf numFmtId="0" fontId="43" fillId="0" borderId="1" xfId="0" applyFont="1" applyBorder="1"/>
    <xf numFmtId="4" fontId="43" fillId="0" borderId="1" xfId="0" applyNumberFormat="1" applyFont="1" applyBorder="1" applyAlignment="1">
      <alignment horizontal="right"/>
    </xf>
    <xf numFmtId="0" fontId="52" fillId="0" borderId="0" xfId="0" applyFont="1"/>
    <xf numFmtId="0" fontId="34" fillId="0" borderId="0" xfId="0" applyFont="1" applyBorder="1" applyAlignment="1">
      <alignment horizontal="center" vertical="center" wrapText="1"/>
    </xf>
    <xf numFmtId="4" fontId="4" fillId="0" borderId="0" xfId="0" applyNumberFormat="1" applyFont="1" applyBorder="1" applyAlignment="1">
      <alignment horizontal="right" vertical="center" wrapText="1"/>
    </xf>
    <xf numFmtId="4" fontId="5" fillId="0" borderId="0" xfId="0" applyNumberFormat="1" applyFont="1" applyBorder="1" applyAlignment="1">
      <alignment horizontal="right" vertical="center" wrapText="1"/>
    </xf>
    <xf numFmtId="0" fontId="34" fillId="0" borderId="0" xfId="0" applyFont="1" applyAlignment="1">
      <alignment horizontal="center" vertical="center" wrapText="1"/>
    </xf>
    <xf numFmtId="165" fontId="37" fillId="40" borderId="1" xfId="42" applyNumberFormat="1" applyFont="1" applyFill="1" applyBorder="1"/>
    <xf numFmtId="9" fontId="11" fillId="33" borderId="1" xfId="42" applyFont="1" applyFill="1" applyBorder="1" applyAlignment="1">
      <alignment horizontal="right" vertical="center" wrapText="1"/>
    </xf>
    <xf numFmtId="0" fontId="52" fillId="0" borderId="0" xfId="0" applyFont="1" applyBorder="1" applyAlignment="1">
      <alignment horizontal="center" vertical="center" wrapText="1"/>
    </xf>
    <xf numFmtId="0" fontId="0" fillId="0" borderId="1" xfId="0" applyBorder="1" applyAlignment="1">
      <alignment horizontal="left"/>
    </xf>
    <xf numFmtId="0" fontId="49" fillId="40" borderId="1" xfId="0" applyFont="1" applyFill="1" applyBorder="1" applyAlignment="1">
      <alignment horizontal="left"/>
    </xf>
    <xf numFmtId="0" fontId="43" fillId="0" borderId="13" xfId="0" applyFont="1" applyBorder="1" applyAlignment="1">
      <alignment horizontal="left"/>
    </xf>
    <xf numFmtId="0" fontId="43" fillId="0" borderId="14" xfId="0" applyFont="1" applyBorder="1" applyAlignment="1">
      <alignment horizontal="left"/>
    </xf>
    <xf numFmtId="0" fontId="43" fillId="0" borderId="15" xfId="0" applyFont="1" applyBorder="1" applyAlignment="1">
      <alignment horizontal="left"/>
    </xf>
    <xf numFmtId="0" fontId="46" fillId="0" borderId="1" xfId="0" applyFont="1" applyBorder="1" applyAlignment="1">
      <alignment horizontal="left"/>
    </xf>
    <xf numFmtId="0" fontId="5" fillId="0" borderId="1" xfId="0" applyFont="1" applyBorder="1" applyAlignment="1">
      <alignment horizontal="left"/>
    </xf>
    <xf numFmtId="0" fontId="36" fillId="39" borderId="13" xfId="0" applyFont="1" applyFill="1" applyBorder="1" applyAlignment="1">
      <alignment horizontal="left"/>
    </xf>
    <xf numFmtId="0" fontId="36" fillId="39" borderId="14" xfId="0" applyFont="1" applyFill="1" applyBorder="1" applyAlignment="1">
      <alignment horizontal="left"/>
    </xf>
    <xf numFmtId="0" fontId="36" fillId="39" borderId="15" xfId="0" applyFont="1" applyFill="1" applyBorder="1" applyAlignment="1">
      <alignment horizontal="left"/>
    </xf>
    <xf numFmtId="0" fontId="0" fillId="0" borderId="17" xfId="0" applyBorder="1" applyAlignment="1">
      <alignment horizontal="center"/>
    </xf>
    <xf numFmtId="0" fontId="0" fillId="0" borderId="0" xfId="0" applyBorder="1" applyAlignment="1">
      <alignment horizontal="center"/>
    </xf>
    <xf numFmtId="0" fontId="36" fillId="39" borderId="1" xfId="0" applyFont="1" applyFill="1" applyBorder="1" applyAlignment="1">
      <alignment horizontal="center"/>
    </xf>
    <xf numFmtId="0" fontId="34"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13" fillId="0" borderId="1" xfId="0" applyFont="1" applyBorder="1" applyAlignment="1">
      <alignment vertical="center" wrapText="1"/>
    </xf>
    <xf numFmtId="0" fontId="36" fillId="0" borderId="1" xfId="0" applyFont="1" applyBorder="1" applyAlignment="1">
      <alignment vertical="center" wrapText="1"/>
    </xf>
    <xf numFmtId="0" fontId="6" fillId="33" borderId="1" xfId="0" applyFont="1" applyFill="1" applyBorder="1" applyAlignment="1">
      <alignment vertical="center" wrapText="1"/>
    </xf>
    <xf numFmtId="0" fontId="34" fillId="0" borderId="1" xfId="0" applyFont="1" applyBorder="1" applyAlignment="1">
      <alignment horizontal="center" vertical="center" wrapText="1"/>
    </xf>
    <xf numFmtId="0" fontId="6" fillId="0" borderId="1" xfId="0" applyFont="1" applyBorder="1" applyAlignment="1">
      <alignment vertical="center" wrapText="1"/>
    </xf>
    <xf numFmtId="0" fontId="34" fillId="0" borderId="0" xfId="0" applyFont="1" applyAlignment="1">
      <alignment horizontal="center" vertical="center" wrapText="1"/>
    </xf>
    <xf numFmtId="0" fontId="35" fillId="0" borderId="1" xfId="0" applyFont="1" applyBorder="1" applyAlignment="1">
      <alignment horizontal="center" vertical="center" wrapText="1"/>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rmal 4" xfId="39"/>
    <cellStyle name="Note 2" xfId="40"/>
    <cellStyle name="Output 2" xfId="41"/>
    <cellStyle name="Percent" xfId="42" builtinId="5"/>
    <cellStyle name="Percent 2" xfId="43"/>
    <cellStyle name="Standard_HWB Kurzverf. Formular" xfId="44"/>
    <cellStyle name="Total 2" xfId="45"/>
    <cellStyle name="Warning Text 2" xfId="46"/>
  </cellStyles>
  <dxfs count="9">
    <dxf>
      <font>
        <b/>
        <i val="0"/>
        <color rgb="FFFF0000"/>
      </font>
      <fill>
        <patternFill>
          <bgColor rgb="FFFFFF00"/>
        </patternFill>
      </fill>
    </dxf>
    <dxf>
      <font>
        <color theme="1"/>
      </font>
      <fill>
        <patternFill>
          <bgColor rgb="FF92D050"/>
        </patternFill>
      </fill>
    </dxf>
    <dxf>
      <font>
        <color theme="1"/>
      </font>
      <fill>
        <patternFill>
          <bgColor rgb="FF92D050"/>
        </patternFill>
      </fill>
    </dxf>
    <dxf>
      <font>
        <b/>
        <i val="0"/>
        <color rgb="FFFF0000"/>
      </font>
      <fill>
        <patternFill>
          <bgColor rgb="FFFFFF0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0000"/>
  </sheetPr>
  <dimension ref="A1:N43"/>
  <sheetViews>
    <sheetView workbookViewId="0">
      <selection activeCell="M11" sqref="M11"/>
    </sheetView>
  </sheetViews>
  <sheetFormatPr baseColWidth="10" defaultColWidth="0" defaultRowHeight="15.75" customHeight="1" zeroHeight="1" x14ac:dyDescent="0"/>
  <cols>
    <col min="1" max="1" width="19.33203125" customWidth="1"/>
    <col min="2" max="3" width="9" customWidth="1"/>
    <col min="4" max="4" width="15" customWidth="1"/>
    <col min="5" max="8" width="9" customWidth="1"/>
    <col min="9" max="9" width="1.6640625" bestFit="1" customWidth="1"/>
    <col min="10" max="12" width="9" customWidth="1"/>
    <col min="13" max="13" width="22.33203125" customWidth="1"/>
    <col min="14" max="14" width="6.5" customWidth="1"/>
    <col min="15" max="16384" width="9" hidden="1"/>
  </cols>
  <sheetData>
    <row r="1" spans="1:13" ht="15">
      <c r="A1" s="94" t="s">
        <v>216</v>
      </c>
      <c r="B1" s="94"/>
      <c r="C1" s="94"/>
      <c r="D1" s="95" t="s">
        <v>232</v>
      </c>
      <c r="E1" s="96"/>
      <c r="F1" s="96"/>
      <c r="G1" s="96"/>
      <c r="H1" s="97"/>
    </row>
    <row r="2" spans="1:13" ht="15">
      <c r="A2" s="94" t="s">
        <v>214</v>
      </c>
      <c r="B2" s="94"/>
      <c r="C2" s="94"/>
      <c r="D2" s="100" t="s">
        <v>58</v>
      </c>
      <c r="E2" s="100"/>
      <c r="F2" s="100"/>
      <c r="G2" s="100"/>
      <c r="H2" s="100"/>
      <c r="I2" s="65">
        <f>VLOOKUP(D2,A26:C32,3,FALSE)</f>
        <v>1</v>
      </c>
      <c r="K2" s="75" t="s">
        <v>62</v>
      </c>
      <c r="L2" s="75" t="s">
        <v>37</v>
      </c>
      <c r="M2" s="75" t="s">
        <v>229</v>
      </c>
    </row>
    <row r="3" spans="1:13" ht="15">
      <c r="A3" s="94" t="s">
        <v>225</v>
      </c>
      <c r="B3" s="94"/>
      <c r="C3" s="94"/>
      <c r="D3" s="74" t="s">
        <v>215</v>
      </c>
      <c r="E3" s="1"/>
      <c r="F3" s="1"/>
      <c r="G3" s="1"/>
      <c r="H3" s="1"/>
      <c r="K3" s="75">
        <v>1</v>
      </c>
      <c r="L3" s="75">
        <v>2011</v>
      </c>
      <c r="M3" s="76"/>
    </row>
    <row r="4" spans="1:13" ht="15">
      <c r="A4" s="94" t="s">
        <v>48</v>
      </c>
      <c r="B4" s="94"/>
      <c r="C4" s="94"/>
      <c r="D4" s="59">
        <v>0</v>
      </c>
      <c r="E4" s="1"/>
      <c r="F4" s="1"/>
      <c r="G4" s="1"/>
      <c r="H4" s="1"/>
      <c r="K4" s="75">
        <v>2</v>
      </c>
      <c r="L4" s="75">
        <v>2012</v>
      </c>
      <c r="M4" s="76"/>
    </row>
    <row r="5" spans="1:13" ht="15">
      <c r="A5" s="94" t="s">
        <v>49</v>
      </c>
      <c r="B5" s="94"/>
      <c r="C5" s="94"/>
      <c r="D5" s="59">
        <v>0</v>
      </c>
      <c r="E5" s="1"/>
      <c r="F5" s="1"/>
      <c r="G5" s="1"/>
      <c r="H5" s="1"/>
      <c r="K5" s="77">
        <v>3</v>
      </c>
      <c r="L5" s="77">
        <v>2013</v>
      </c>
      <c r="M5" s="76"/>
    </row>
    <row r="6" spans="1:13" ht="15">
      <c r="A6" s="94" t="s">
        <v>56</v>
      </c>
      <c r="B6" s="94"/>
      <c r="C6" s="94"/>
      <c r="D6" s="71">
        <v>0.64999989999999996</v>
      </c>
      <c r="E6" s="1"/>
      <c r="F6" s="1"/>
      <c r="G6" s="1"/>
      <c r="H6" s="1"/>
      <c r="K6" s="78"/>
      <c r="L6" s="78" t="s">
        <v>219</v>
      </c>
      <c r="M6" s="79" t="e">
        <f>ROUND(AVERAGE(M3:M5),2)</f>
        <v>#DIV/0!</v>
      </c>
    </row>
    <row r="7" spans="1:13" ht="15">
      <c r="A7" s="94" t="s">
        <v>226</v>
      </c>
      <c r="B7" s="94"/>
      <c r="C7" s="94"/>
      <c r="D7" s="85">
        <f>'5.2. tabula'!F16</f>
        <v>0.64999990170672806</v>
      </c>
      <c r="E7" s="98" t="str">
        <f>IF(D7&gt;D8,"KĻŪDA - PĀRSNIEDZ MAKSIMĀLO LIKMI","")</f>
        <v/>
      </c>
      <c r="F7" s="99"/>
      <c r="G7" s="99"/>
      <c r="H7" s="99"/>
    </row>
    <row r="8" spans="1:13" ht="15">
      <c r="A8" s="93" t="s">
        <v>116</v>
      </c>
      <c r="B8" s="93"/>
      <c r="C8" s="93"/>
      <c r="D8" s="50">
        <f>VLOOKUP(D2,PĀRBAUDE!A26:B32,2,FALSE)</f>
        <v>0.65</v>
      </c>
      <c r="E8" s="1"/>
      <c r="F8" s="1"/>
      <c r="G8" s="1"/>
      <c r="H8" s="1"/>
    </row>
    <row r="9" spans="1:13" ht="15"/>
    <row r="10" spans="1:13" ht="15">
      <c r="A10" s="88" t="s">
        <v>217</v>
      </c>
      <c r="B10" s="88"/>
      <c r="C10" s="88"/>
      <c r="D10" s="89" t="str">
        <f>IF(SUM('5.2. tabula'!L3:L12)&gt;0,"KĻŪDA - PĀRSNIEDZ 5%","OK")</f>
        <v>OK</v>
      </c>
      <c r="E10" s="89"/>
      <c r="F10" s="89"/>
      <c r="G10" s="89"/>
      <c r="H10" s="89"/>
    </row>
    <row r="11" spans="1:13" ht="15">
      <c r="A11" s="88" t="s">
        <v>218</v>
      </c>
      <c r="B11" s="88"/>
      <c r="C11" s="88"/>
      <c r="D11" s="89" t="str">
        <f>IF(SUM('5.2. tabula'!N3:N12)&gt;0,"KĻŪDA - PĀRSNIEDZ 7%","OK")</f>
        <v>OK</v>
      </c>
      <c r="E11" s="89"/>
      <c r="F11" s="89"/>
      <c r="G11" s="89"/>
      <c r="H11" s="89"/>
    </row>
    <row r="12" spans="1:13" ht="15">
      <c r="A12" s="88" t="s">
        <v>224</v>
      </c>
      <c r="B12" s="88"/>
      <c r="C12" s="88"/>
      <c r="D12" s="89" t="str">
        <f>IF(SUM('5.2. tabula'!P3:P12)&gt;0,"KĻŪDA - NEVAR BŪT IZMAKSAS","OK")</f>
        <v>OK</v>
      </c>
      <c r="E12" s="89"/>
      <c r="F12" s="89"/>
      <c r="G12" s="89"/>
      <c r="H12" s="89"/>
    </row>
    <row r="13" spans="1:13" ht="15">
      <c r="A13" s="88" t="s">
        <v>227</v>
      </c>
      <c r="B13" s="88"/>
      <c r="C13" s="88"/>
      <c r="D13" s="89" t="str">
        <f>IF(I2=1,IF('1. pielikums'!J1315=0,"NAV NEATTIECINĀMĀS IZMAKSAS",IF(('1. pielikums'!J1315-('1. pielikums'!F1315-'1. pielikums'!E1315))/'1. pielikums'!F1315&lt;0.1,"NEATTIECINĀMĀS IZMAKSAS IR MAZĀK PAR 10%","OK")),"OK")</f>
        <v>OK</v>
      </c>
      <c r="E13" s="89"/>
      <c r="F13" s="89"/>
      <c r="G13" s="89"/>
      <c r="H13" s="89"/>
    </row>
    <row r="14" spans="1:13" ht="15">
      <c r="A14" s="90" t="s">
        <v>220</v>
      </c>
      <c r="B14" s="91"/>
      <c r="C14" s="91"/>
      <c r="D14" s="91"/>
      <c r="E14" s="91"/>
      <c r="F14" s="91"/>
      <c r="G14" s="91"/>
      <c r="H14" s="92"/>
    </row>
    <row r="15" spans="1:13" ht="17">
      <c r="A15" s="88" t="s">
        <v>221</v>
      </c>
      <c r="B15" s="88"/>
      <c r="C15" s="88"/>
      <c r="D15" s="89" t="str">
        <f>IF('2.11. tabula'!C44&lt;0.42,"KĻŪDA - PĀRSNIEDZ CO2 limitu","OK")</f>
        <v>OK</v>
      </c>
      <c r="E15" s="89"/>
      <c r="F15" s="89"/>
      <c r="G15" s="89"/>
      <c r="H15" s="89"/>
    </row>
    <row r="16" spans="1:13" ht="17">
      <c r="A16" s="88" t="s">
        <v>228</v>
      </c>
      <c r="B16" s="88"/>
      <c r="C16" s="88"/>
      <c r="D16" s="89" t="str">
        <f>IF(SUM('2.11. tabula'!E4:E40)&gt;0,"KĻŪDA - PĀRSNIEDZ CO2 limitu","OK")</f>
        <v>OK</v>
      </c>
      <c r="E16" s="89"/>
      <c r="F16" s="89"/>
      <c r="G16" s="89"/>
      <c r="H16" s="89"/>
    </row>
    <row r="17" spans="1:3" ht="15"/>
    <row r="18" spans="1:3" ht="15" hidden="1"/>
    <row r="19" spans="1:3" ht="15" hidden="1"/>
    <row r="20" spans="1:3" ht="15" hidden="1"/>
    <row r="21" spans="1:3" ht="15" hidden="1"/>
    <row r="22" spans="1:3" ht="15" hidden="1"/>
    <row r="23" spans="1:3" ht="15" hidden="1"/>
    <row r="24" spans="1:3" ht="15" hidden="1"/>
    <row r="25" spans="1:3" ht="15" hidden="1"/>
    <row r="26" spans="1:3" ht="15" hidden="1">
      <c r="A26" s="1" t="s">
        <v>58</v>
      </c>
      <c r="B26" s="49">
        <v>0.65</v>
      </c>
      <c r="C26" s="1">
        <v>1</v>
      </c>
    </row>
    <row r="27" spans="1:3" ht="15" hidden="1">
      <c r="A27" s="1" t="s">
        <v>59</v>
      </c>
      <c r="B27" s="49">
        <v>0.55000000000000004</v>
      </c>
      <c r="C27" s="1">
        <v>1</v>
      </c>
    </row>
    <row r="28" spans="1:3" ht="15" hidden="1">
      <c r="A28" s="1" t="s">
        <v>60</v>
      </c>
      <c r="B28" s="49">
        <v>0.45</v>
      </c>
      <c r="C28" s="1">
        <v>1</v>
      </c>
    </row>
    <row r="29" spans="1:3" ht="15" hidden="1">
      <c r="A29" s="1" t="s">
        <v>61</v>
      </c>
      <c r="B29" s="49">
        <v>0.35</v>
      </c>
      <c r="C29" s="1">
        <v>1</v>
      </c>
    </row>
    <row r="30" spans="1:3" ht="15" hidden="1">
      <c r="A30" s="1" t="s">
        <v>222</v>
      </c>
      <c r="B30" s="49">
        <v>0.85</v>
      </c>
      <c r="C30" s="1">
        <v>0</v>
      </c>
    </row>
    <row r="31" spans="1:3" ht="15" hidden="1">
      <c r="A31" s="1" t="s">
        <v>223</v>
      </c>
      <c r="B31" s="49">
        <v>0.85</v>
      </c>
      <c r="C31" s="1">
        <v>0</v>
      </c>
    </row>
    <row r="32" spans="1:3" ht="15" hidden="1">
      <c r="A32" s="1" t="s">
        <v>121</v>
      </c>
      <c r="B32" s="49">
        <v>0.85</v>
      </c>
      <c r="C32" s="1">
        <v>0</v>
      </c>
    </row>
    <row r="33" ht="15" hidden="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sheetData>
  <mergeCells count="24">
    <mergeCell ref="A8:C8"/>
    <mergeCell ref="A1:C1"/>
    <mergeCell ref="A10:C10"/>
    <mergeCell ref="D10:H10"/>
    <mergeCell ref="A11:C11"/>
    <mergeCell ref="D11:H11"/>
    <mergeCell ref="D1:H1"/>
    <mergeCell ref="A7:C7"/>
    <mergeCell ref="A6:C6"/>
    <mergeCell ref="E7:H7"/>
    <mergeCell ref="A2:C2"/>
    <mergeCell ref="D2:H2"/>
    <mergeCell ref="A3:C3"/>
    <mergeCell ref="A4:C4"/>
    <mergeCell ref="A5:C5"/>
    <mergeCell ref="A12:C12"/>
    <mergeCell ref="D12:H12"/>
    <mergeCell ref="A13:C13"/>
    <mergeCell ref="D13:H13"/>
    <mergeCell ref="D16:H16"/>
    <mergeCell ref="A14:H14"/>
    <mergeCell ref="A15:C15"/>
    <mergeCell ref="D15:H15"/>
    <mergeCell ref="A16:C16"/>
  </mergeCells>
  <conditionalFormatting sqref="D15:H15">
    <cfRule type="expression" dxfId="8" priority="22">
      <formula>D15="OK"</formula>
    </cfRule>
  </conditionalFormatting>
  <conditionalFormatting sqref="D7">
    <cfRule type="expression" dxfId="7" priority="19">
      <formula>$D$7&lt;=$D$8</formula>
    </cfRule>
  </conditionalFormatting>
  <conditionalFormatting sqref="D13:H13">
    <cfRule type="expression" dxfId="6" priority="18">
      <formula>D13="OK"</formula>
    </cfRule>
  </conditionalFormatting>
  <conditionalFormatting sqref="D12:H12">
    <cfRule type="expression" dxfId="5" priority="15">
      <formula>D12="OK"</formula>
    </cfRule>
  </conditionalFormatting>
  <conditionalFormatting sqref="D10:H10">
    <cfRule type="expression" dxfId="4" priority="12">
      <formula>D10="OK"</formula>
    </cfRule>
  </conditionalFormatting>
  <conditionalFormatting sqref="E7">
    <cfRule type="expression" dxfId="3" priority="10">
      <formula>E7&lt;&gt;""</formula>
    </cfRule>
  </conditionalFormatting>
  <conditionalFormatting sqref="D16:H16">
    <cfRule type="expression" dxfId="2" priority="2">
      <formula>D16="OK"</formula>
    </cfRule>
  </conditionalFormatting>
  <conditionalFormatting sqref="D11:H11">
    <cfRule type="expression" dxfId="1" priority="1">
      <formula>D11="OK"</formula>
    </cfRule>
  </conditionalFormatting>
  <dataValidations count="2">
    <dataValidation type="list" allowBlank="1" showInputMessage="1" showErrorMessage="1" sqref="D3">
      <formula1>"JĀ,NĒ"</formula1>
    </dataValidation>
    <dataValidation type="list" allowBlank="1" showInputMessage="1" showErrorMessage="1" sqref="D2:H2">
      <formula1>$A$26:$A$32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sheetPr>
  <dimension ref="A1:D13"/>
  <sheetViews>
    <sheetView workbookViewId="0">
      <selection activeCell="A14" sqref="A14:H14"/>
    </sheetView>
  </sheetViews>
  <sheetFormatPr baseColWidth="10" defaultColWidth="0" defaultRowHeight="15" zeroHeight="1" x14ac:dyDescent="0"/>
  <cols>
    <col min="1" max="1" width="9" customWidth="1"/>
    <col min="2" max="2" width="34.5" customWidth="1"/>
    <col min="3" max="3" width="37.1640625" customWidth="1"/>
    <col min="4" max="4" width="9" customWidth="1"/>
    <col min="5" max="16384" width="9" hidden="1"/>
  </cols>
  <sheetData>
    <row r="1" spans="1:3">
      <c r="A1" s="43" t="s">
        <v>95</v>
      </c>
    </row>
    <row r="2" spans="1:3">
      <c r="A2" s="44" t="s">
        <v>62</v>
      </c>
      <c r="B2" s="44" t="s">
        <v>96</v>
      </c>
      <c r="C2" s="44" t="s">
        <v>97</v>
      </c>
    </row>
    <row r="3" spans="1:3">
      <c r="A3" s="45">
        <v>1</v>
      </c>
      <c r="B3" s="46" t="s">
        <v>119</v>
      </c>
      <c r="C3" s="47" t="s">
        <v>98</v>
      </c>
    </row>
    <row r="4" spans="1:3">
      <c r="A4" s="45">
        <v>2</v>
      </c>
      <c r="B4" s="46">
        <v>2</v>
      </c>
      <c r="C4" s="47"/>
    </row>
    <row r="5" spans="1:3">
      <c r="A5" s="45">
        <v>3</v>
      </c>
      <c r="B5" s="46">
        <v>3</v>
      </c>
      <c r="C5" s="47"/>
    </row>
    <row r="6" spans="1:3">
      <c r="A6" s="45">
        <v>4</v>
      </c>
      <c r="B6" s="48">
        <v>4</v>
      </c>
      <c r="C6" s="48"/>
    </row>
    <row r="7" spans="1:3">
      <c r="A7" s="45">
        <v>5</v>
      </c>
      <c r="B7" s="48">
        <v>5</v>
      </c>
      <c r="C7" s="48"/>
    </row>
    <row r="8" spans="1:3">
      <c r="A8" s="45">
        <v>6</v>
      </c>
      <c r="B8" s="48">
        <v>6</v>
      </c>
      <c r="C8" s="48"/>
    </row>
    <row r="9" spans="1:3">
      <c r="A9" s="45">
        <v>7</v>
      </c>
      <c r="B9" s="48">
        <v>7</v>
      </c>
      <c r="C9" s="48"/>
    </row>
    <row r="10" spans="1:3">
      <c r="A10" s="45">
        <v>8</v>
      </c>
      <c r="B10" s="48">
        <v>8</v>
      </c>
      <c r="C10" s="48"/>
    </row>
    <row r="11" spans="1:3">
      <c r="A11" s="45">
        <v>9</v>
      </c>
      <c r="B11" s="48">
        <v>9</v>
      </c>
      <c r="C11" s="48"/>
    </row>
    <row r="12" spans="1:3">
      <c r="A12" s="45">
        <v>10</v>
      </c>
      <c r="B12" s="48">
        <v>10</v>
      </c>
      <c r="C12" s="48"/>
    </row>
    <row r="13" spans="1:3"/>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E57"/>
  <sheetViews>
    <sheetView workbookViewId="0">
      <selection activeCell="E6" sqref="E6"/>
    </sheetView>
  </sheetViews>
  <sheetFormatPr baseColWidth="10" defaultColWidth="0" defaultRowHeight="12" zeroHeight="1" x14ac:dyDescent="0"/>
  <cols>
    <col min="1" max="1" width="9" style="1" customWidth="1"/>
    <col min="2" max="2" width="33.1640625" style="1" customWidth="1"/>
    <col min="3" max="3" width="17.1640625" style="1" customWidth="1"/>
    <col min="4" max="4" width="20" style="1" customWidth="1"/>
    <col min="5" max="5" width="9" style="80" customWidth="1"/>
    <col min="6" max="16384" width="9" style="1" hidden="1"/>
  </cols>
  <sheetData>
    <row r="1" spans="1:5">
      <c r="A1" s="23" t="s">
        <v>62</v>
      </c>
      <c r="B1" s="23" t="s">
        <v>65</v>
      </c>
      <c r="C1" s="23" t="s">
        <v>64</v>
      </c>
      <c r="D1" s="23" t="s">
        <v>63</v>
      </c>
    </row>
    <row r="2" spans="1:5">
      <c r="A2" s="23" t="s">
        <v>99</v>
      </c>
      <c r="B2" s="101" t="str">
        <f>CONCATENATE("Ēkas adrese: ",'2.8. tabula'!$B$3)</f>
        <v>Ēkas adrese: Rīgas iela 1, Rīga</v>
      </c>
      <c r="C2" s="101"/>
      <c r="D2" s="101"/>
    </row>
    <row r="3" spans="1:5">
      <c r="A3" s="23">
        <v>1</v>
      </c>
      <c r="B3" s="60" t="s">
        <v>122</v>
      </c>
      <c r="C3" s="61">
        <f>SUM('2.12. tabula'!E7:E10)</f>
        <v>88134</v>
      </c>
      <c r="D3" s="14" t="s">
        <v>123</v>
      </c>
    </row>
    <row r="4" spans="1:5" ht="48">
      <c r="A4" s="23">
        <v>2</v>
      </c>
      <c r="B4" s="60" t="s">
        <v>124</v>
      </c>
      <c r="C4" s="62">
        <f>IF('5.2. tabula'!$E$3=0,"NA",C3/'5.2. tabula'!$E$3)</f>
        <v>0.49361712518851447</v>
      </c>
      <c r="D4" s="14" t="s">
        <v>137</v>
      </c>
      <c r="E4" s="87">
        <f>IF(ISNUMBER(C4),IF(C4&lt;0.42,1,0),0)</f>
        <v>0</v>
      </c>
    </row>
    <row r="5" spans="1:5" ht="24">
      <c r="A5" s="23">
        <v>3</v>
      </c>
      <c r="B5" s="60" t="s">
        <v>100</v>
      </c>
      <c r="C5" s="62">
        <f>'2.12. tabula'!F7</f>
        <v>83</v>
      </c>
      <c r="D5" s="14" t="s">
        <v>125</v>
      </c>
    </row>
    <row r="6" spans="1:5">
      <c r="A6" s="23" t="s">
        <v>101</v>
      </c>
      <c r="B6" s="101" t="str">
        <f>CONCATENATE("Ēkas adrese: ",'2.8. tabula'!$B$4)</f>
        <v>Ēkas adrese: 2</v>
      </c>
      <c r="C6" s="101"/>
      <c r="D6" s="101"/>
    </row>
    <row r="7" spans="1:5">
      <c r="A7" s="14">
        <v>1</v>
      </c>
      <c r="B7" s="60" t="s">
        <v>122</v>
      </c>
      <c r="C7" s="61">
        <f>SUM('2.12. tabula'!E12:E15)</f>
        <v>0</v>
      </c>
      <c r="D7" s="14" t="s">
        <v>123</v>
      </c>
    </row>
    <row r="8" spans="1:5" ht="48">
      <c r="A8" s="14">
        <v>2</v>
      </c>
      <c r="B8" s="60" t="s">
        <v>124</v>
      </c>
      <c r="C8" s="62" t="str">
        <f>IF('5.2. tabula'!$E$4=0,"NA",C7/'5.2. tabula'!$E$4)</f>
        <v>NA</v>
      </c>
      <c r="D8" s="14" t="s">
        <v>137</v>
      </c>
      <c r="E8" s="87">
        <f>IF(ISNUMBER(C8),IF(C8&lt;0.42,1,0),0)</f>
        <v>0</v>
      </c>
    </row>
    <row r="9" spans="1:5" ht="24">
      <c r="A9" s="14">
        <v>3</v>
      </c>
      <c r="B9" s="60" t="s">
        <v>100</v>
      </c>
      <c r="C9" s="62">
        <f>'2.12. tabula'!F12</f>
        <v>0</v>
      </c>
      <c r="D9" s="14" t="s">
        <v>125</v>
      </c>
    </row>
    <row r="10" spans="1:5">
      <c r="A10" s="14" t="s">
        <v>103</v>
      </c>
      <c r="B10" s="103" t="str">
        <f>CONCATENATE("Ēkas adrese: ",'2.8. tabula'!$B$5)</f>
        <v>Ēkas adrese: 3</v>
      </c>
      <c r="C10" s="103"/>
      <c r="D10" s="103"/>
    </row>
    <row r="11" spans="1:5">
      <c r="A11" s="14">
        <v>1</v>
      </c>
      <c r="B11" s="60" t="s">
        <v>122</v>
      </c>
      <c r="C11" s="61">
        <f>SUM('2.12. tabula'!E17:E20)</f>
        <v>0</v>
      </c>
      <c r="D11" s="14" t="s">
        <v>123</v>
      </c>
    </row>
    <row r="12" spans="1:5" ht="48">
      <c r="A12" s="14">
        <v>2</v>
      </c>
      <c r="B12" s="60" t="s">
        <v>124</v>
      </c>
      <c r="C12" s="62" t="str">
        <f>IF('5.2. tabula'!$E$5=0,"NA",C11/'5.2. tabula'!$E$5)</f>
        <v>NA</v>
      </c>
      <c r="D12" s="14" t="s">
        <v>137</v>
      </c>
      <c r="E12" s="87">
        <f>IF(ISNUMBER(C12),IF(C12&lt;0.42,1,0),0)</f>
        <v>0</v>
      </c>
    </row>
    <row r="13" spans="1:5" ht="24">
      <c r="A13" s="14">
        <v>3</v>
      </c>
      <c r="B13" s="60" t="s">
        <v>100</v>
      </c>
      <c r="C13" s="62">
        <f>'2.12. tabula'!F17</f>
        <v>0</v>
      </c>
      <c r="D13" s="14" t="s">
        <v>125</v>
      </c>
    </row>
    <row r="14" spans="1:5">
      <c r="A14" s="14" t="s">
        <v>104</v>
      </c>
      <c r="B14" s="103" t="str">
        <f>CONCATENATE("Ēkas adrese: ",'2.8. tabula'!$B$6)</f>
        <v>Ēkas adrese: 4</v>
      </c>
      <c r="C14" s="103"/>
      <c r="D14" s="103"/>
    </row>
    <row r="15" spans="1:5">
      <c r="A15" s="14">
        <v>1</v>
      </c>
      <c r="B15" s="60" t="s">
        <v>122</v>
      </c>
      <c r="C15" s="61">
        <f>SUM('2.12. tabula'!E22:E25)</f>
        <v>0</v>
      </c>
      <c r="D15" s="14" t="s">
        <v>123</v>
      </c>
    </row>
    <row r="16" spans="1:5" ht="48">
      <c r="A16" s="14">
        <v>2</v>
      </c>
      <c r="B16" s="60" t="s">
        <v>124</v>
      </c>
      <c r="C16" s="62" t="str">
        <f>IF('5.2. tabula'!$E$6=0,"NA",C15/'5.2. tabula'!$E$6)</f>
        <v>NA</v>
      </c>
      <c r="D16" s="14" t="s">
        <v>137</v>
      </c>
      <c r="E16" s="87">
        <f>IF(ISNUMBER(C16),IF(C16&lt;0.42,1,0),0)</f>
        <v>0</v>
      </c>
    </row>
    <row r="17" spans="1:5" ht="24">
      <c r="A17" s="14">
        <v>3</v>
      </c>
      <c r="B17" s="60" t="s">
        <v>100</v>
      </c>
      <c r="C17" s="62">
        <f>'2.12. tabula'!F22</f>
        <v>0</v>
      </c>
      <c r="D17" s="14" t="s">
        <v>125</v>
      </c>
    </row>
    <row r="18" spans="1:5">
      <c r="A18" s="14" t="s">
        <v>105</v>
      </c>
      <c r="B18" s="103" t="str">
        <f>CONCATENATE("Ēkas adrese: ",'2.8. tabula'!$B$7)</f>
        <v>Ēkas adrese: 5</v>
      </c>
      <c r="C18" s="103"/>
      <c r="D18" s="103"/>
    </row>
    <row r="19" spans="1:5">
      <c r="A19" s="14">
        <v>1</v>
      </c>
      <c r="B19" s="60" t="s">
        <v>122</v>
      </c>
      <c r="C19" s="61">
        <f>SUM('2.12. tabula'!E27:E30)</f>
        <v>0</v>
      </c>
      <c r="D19" s="14" t="s">
        <v>123</v>
      </c>
    </row>
    <row r="20" spans="1:5" ht="48">
      <c r="A20" s="14">
        <v>2</v>
      </c>
      <c r="B20" s="60" t="s">
        <v>124</v>
      </c>
      <c r="C20" s="62" t="str">
        <f>IF('5.2. tabula'!$E$7=0,"NA",C19/'5.2. tabula'!$E$7)</f>
        <v>NA</v>
      </c>
      <c r="D20" s="14" t="s">
        <v>137</v>
      </c>
      <c r="E20" s="87">
        <f>IF(ISNUMBER(C20),IF(C20&lt;0.42,1,0),0)</f>
        <v>0</v>
      </c>
    </row>
    <row r="21" spans="1:5" ht="24">
      <c r="A21" s="14">
        <v>3</v>
      </c>
      <c r="B21" s="60" t="s">
        <v>100</v>
      </c>
      <c r="C21" s="62">
        <f>'2.12. tabula'!F27</f>
        <v>0</v>
      </c>
      <c r="D21" s="14" t="s">
        <v>125</v>
      </c>
    </row>
    <row r="22" spans="1:5">
      <c r="A22" s="14" t="s">
        <v>106</v>
      </c>
      <c r="B22" s="103" t="str">
        <f>CONCATENATE("Ēkas adrese: ",'2.8. tabula'!$B$8)</f>
        <v>Ēkas adrese: 6</v>
      </c>
      <c r="C22" s="103"/>
      <c r="D22" s="103"/>
    </row>
    <row r="23" spans="1:5">
      <c r="A23" s="14">
        <v>1</v>
      </c>
      <c r="B23" s="60" t="s">
        <v>122</v>
      </c>
      <c r="C23" s="61">
        <f>SUM('2.12. tabula'!E32:E35)</f>
        <v>0</v>
      </c>
      <c r="D23" s="14" t="s">
        <v>123</v>
      </c>
    </row>
    <row r="24" spans="1:5" ht="48">
      <c r="A24" s="14">
        <v>2</v>
      </c>
      <c r="B24" s="60" t="s">
        <v>124</v>
      </c>
      <c r="C24" s="62" t="str">
        <f>IF('5.2. tabula'!$E$8=0,"NA",C23/'5.2. tabula'!$E$8)</f>
        <v>NA</v>
      </c>
      <c r="D24" s="14" t="s">
        <v>137</v>
      </c>
      <c r="E24" s="87">
        <f>IF(ISNUMBER(C24),IF(C24&lt;0.42,1,0),0)</f>
        <v>0</v>
      </c>
    </row>
    <row r="25" spans="1:5" ht="24">
      <c r="A25" s="14">
        <v>3</v>
      </c>
      <c r="B25" s="60" t="s">
        <v>100</v>
      </c>
      <c r="C25" s="62">
        <f>'2.12. tabula'!F32</f>
        <v>0</v>
      </c>
      <c r="D25" s="14" t="s">
        <v>125</v>
      </c>
    </row>
    <row r="26" spans="1:5">
      <c r="A26" s="14" t="s">
        <v>107</v>
      </c>
      <c r="B26" s="103" t="str">
        <f>CONCATENATE("Ēkas adrese: ",'2.8. tabula'!$B$9)</f>
        <v>Ēkas adrese: 7</v>
      </c>
      <c r="C26" s="103"/>
      <c r="D26" s="103"/>
    </row>
    <row r="27" spans="1:5">
      <c r="A27" s="14">
        <v>1</v>
      </c>
      <c r="B27" s="60" t="s">
        <v>122</v>
      </c>
      <c r="C27" s="61">
        <f>SUM('2.12. tabula'!E37:E40)</f>
        <v>0</v>
      </c>
      <c r="D27" s="14" t="s">
        <v>123</v>
      </c>
    </row>
    <row r="28" spans="1:5" ht="48">
      <c r="A28" s="14">
        <v>2</v>
      </c>
      <c r="B28" s="60" t="s">
        <v>124</v>
      </c>
      <c r="C28" s="62" t="str">
        <f>IF('5.2. tabula'!$E$9=0,"NA",C27/'5.2. tabula'!$E$9)</f>
        <v>NA</v>
      </c>
      <c r="D28" s="14" t="s">
        <v>137</v>
      </c>
      <c r="E28" s="87">
        <f>IF(ISNUMBER(C28),IF(C28&lt;0.42,1,0),0)</f>
        <v>0</v>
      </c>
    </row>
    <row r="29" spans="1:5" ht="24">
      <c r="A29" s="14">
        <v>3</v>
      </c>
      <c r="B29" s="60" t="s">
        <v>100</v>
      </c>
      <c r="C29" s="62">
        <f>'2.12. tabula'!F37</f>
        <v>0</v>
      </c>
      <c r="D29" s="14" t="s">
        <v>125</v>
      </c>
    </row>
    <row r="30" spans="1:5">
      <c r="A30" s="14" t="s">
        <v>108</v>
      </c>
      <c r="B30" s="103" t="str">
        <f>CONCATENATE("Ēkas adrese: ",'2.8. tabula'!$B$10)</f>
        <v>Ēkas adrese: 8</v>
      </c>
      <c r="C30" s="103"/>
      <c r="D30" s="103"/>
    </row>
    <row r="31" spans="1:5">
      <c r="A31" s="14">
        <v>1</v>
      </c>
      <c r="B31" s="60" t="s">
        <v>122</v>
      </c>
      <c r="C31" s="61">
        <f>SUM('2.12. tabula'!E42:E45)</f>
        <v>0</v>
      </c>
      <c r="D31" s="14" t="s">
        <v>123</v>
      </c>
    </row>
    <row r="32" spans="1:5" ht="48">
      <c r="A32" s="14">
        <v>2</v>
      </c>
      <c r="B32" s="60" t="s">
        <v>124</v>
      </c>
      <c r="C32" s="62" t="str">
        <f>IF('5.2. tabula'!$E$10=0,"NA",C31/'5.2. tabula'!$E$10)</f>
        <v>NA</v>
      </c>
      <c r="D32" s="14" t="s">
        <v>137</v>
      </c>
      <c r="E32" s="87">
        <f>IF(ISNUMBER(C32),IF(C32&lt;0.42,1,0),0)</f>
        <v>0</v>
      </c>
    </row>
    <row r="33" spans="1:5" ht="24">
      <c r="A33" s="14">
        <v>3</v>
      </c>
      <c r="B33" s="60" t="s">
        <v>100</v>
      </c>
      <c r="C33" s="62">
        <f>'2.12. tabula'!F42</f>
        <v>0</v>
      </c>
      <c r="D33" s="14" t="s">
        <v>125</v>
      </c>
    </row>
    <row r="34" spans="1:5">
      <c r="A34" s="14" t="s">
        <v>109</v>
      </c>
      <c r="B34" s="103" t="str">
        <f>CONCATENATE("Ēkas adrese: ",'2.8. tabula'!$B$11)</f>
        <v>Ēkas adrese: 9</v>
      </c>
      <c r="C34" s="103"/>
      <c r="D34" s="103"/>
    </row>
    <row r="35" spans="1:5">
      <c r="A35" s="14">
        <v>1</v>
      </c>
      <c r="B35" s="60" t="s">
        <v>122</v>
      </c>
      <c r="C35" s="61">
        <f>SUM('2.12. tabula'!E47:E50)</f>
        <v>0</v>
      </c>
      <c r="D35" s="14" t="s">
        <v>123</v>
      </c>
    </row>
    <row r="36" spans="1:5" ht="48">
      <c r="A36" s="14">
        <v>2</v>
      </c>
      <c r="B36" s="60" t="s">
        <v>124</v>
      </c>
      <c r="C36" s="62" t="str">
        <f>IF('5.2. tabula'!$E$11=0,"NA",C35/'5.2. tabula'!$E$11)</f>
        <v>NA</v>
      </c>
      <c r="D36" s="14" t="s">
        <v>137</v>
      </c>
      <c r="E36" s="87">
        <f>IF(ISNUMBER(C36),IF(C36&lt;0.42,1,0),0)</f>
        <v>0</v>
      </c>
    </row>
    <row r="37" spans="1:5" ht="24">
      <c r="A37" s="14">
        <v>3</v>
      </c>
      <c r="B37" s="60" t="s">
        <v>100</v>
      </c>
      <c r="C37" s="62">
        <f>'2.12. tabula'!F47</f>
        <v>0</v>
      </c>
      <c r="D37" s="14" t="s">
        <v>125</v>
      </c>
    </row>
    <row r="38" spans="1:5">
      <c r="A38" s="14" t="s">
        <v>110</v>
      </c>
      <c r="B38" s="103" t="str">
        <f>CONCATENATE("Ēkas adrese: ",'2.8. tabula'!$B$12)</f>
        <v>Ēkas adrese: 10</v>
      </c>
      <c r="C38" s="103"/>
      <c r="D38" s="103"/>
    </row>
    <row r="39" spans="1:5">
      <c r="A39" s="14">
        <v>1</v>
      </c>
      <c r="B39" s="60" t="s">
        <v>122</v>
      </c>
      <c r="C39" s="61">
        <f>SUM('2.12. tabula'!E52:E55)</f>
        <v>0</v>
      </c>
      <c r="D39" s="14" t="s">
        <v>123</v>
      </c>
    </row>
    <row r="40" spans="1:5" ht="48">
      <c r="A40" s="14">
        <v>2</v>
      </c>
      <c r="B40" s="60" t="s">
        <v>124</v>
      </c>
      <c r="C40" s="62" t="str">
        <f>IF('5.2. tabula'!$E$12=0,"NA",C39/'5.2. tabula'!$E$12)</f>
        <v>NA</v>
      </c>
      <c r="D40" s="14" t="s">
        <v>137</v>
      </c>
      <c r="E40" s="87">
        <f>IF(ISNUMBER(C40),IF(C40&lt;0.42,1,0),0)</f>
        <v>0</v>
      </c>
    </row>
    <row r="41" spans="1:5" ht="24">
      <c r="A41" s="14">
        <v>3</v>
      </c>
      <c r="B41" s="60" t="s">
        <v>100</v>
      </c>
      <c r="C41" s="62">
        <f>'2.12. tabula'!F52</f>
        <v>0</v>
      </c>
      <c r="D41" s="14" t="s">
        <v>125</v>
      </c>
    </row>
    <row r="42" spans="1:5">
      <c r="A42" s="102" t="s">
        <v>102</v>
      </c>
      <c r="B42" s="102"/>
      <c r="C42" s="102"/>
      <c r="D42" s="102"/>
    </row>
    <row r="43" spans="1:5">
      <c r="A43" s="103" t="s">
        <v>126</v>
      </c>
      <c r="B43" s="103"/>
      <c r="C43" s="63">
        <f>C39+C35+C31+C27+C23+C19+C15+C11+C7+C3</f>
        <v>88134</v>
      </c>
      <c r="D43" s="14" t="s">
        <v>123</v>
      </c>
    </row>
    <row r="44" spans="1:5">
      <c r="A44" s="103" t="s">
        <v>127</v>
      </c>
      <c r="B44" s="103"/>
      <c r="C44" s="62">
        <f>C43/'5.2. tabula'!$E$16</f>
        <v>0.49361712518851447</v>
      </c>
      <c r="D44" s="14" t="s">
        <v>137</v>
      </c>
    </row>
    <row r="45" spans="1:5"/>
    <row r="46" spans="1:5"/>
    <row r="47" spans="1:5" hidden="1"/>
    <row r="48" spans="1:5" hidden="1"/>
    <row r="49" hidden="1"/>
    <row r="50" hidden="1"/>
    <row r="51" hidden="1"/>
    <row r="52" hidden="1"/>
    <row r="53" hidden="1"/>
    <row r="54" hidden="1"/>
    <row r="55" hidden="1"/>
    <row r="56" hidden="1"/>
    <row r="57" hidden="1"/>
  </sheetData>
  <mergeCells count="13">
    <mergeCell ref="B6:D6"/>
    <mergeCell ref="A42:D42"/>
    <mergeCell ref="A43:B43"/>
    <mergeCell ref="B2:D2"/>
    <mergeCell ref="A44:B44"/>
    <mergeCell ref="B10:D10"/>
    <mergeCell ref="B14:D14"/>
    <mergeCell ref="B18:D18"/>
    <mergeCell ref="B22:D22"/>
    <mergeCell ref="B26:D26"/>
    <mergeCell ref="B30:D30"/>
    <mergeCell ref="B34:D34"/>
    <mergeCell ref="B38:D38"/>
  </mergeCells>
  <conditionalFormatting sqref="C4 C8 C12 C16 C20 C24 C28 C32 C36 C40 C44">
    <cfRule type="expression" dxfId="0" priority="1">
      <formula>C4&lt;0.42</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H56"/>
  <sheetViews>
    <sheetView topLeftCell="A46" workbookViewId="0">
      <selection activeCell="C3" sqref="C3"/>
    </sheetView>
  </sheetViews>
  <sheetFormatPr baseColWidth="10" defaultColWidth="0" defaultRowHeight="15" zeroHeight="1" x14ac:dyDescent="0"/>
  <cols>
    <col min="1" max="1" width="20.1640625" style="53" customWidth="1"/>
    <col min="2" max="2" width="18.6640625" style="53" customWidth="1"/>
    <col min="3" max="4" width="17.1640625" style="53" customWidth="1"/>
    <col min="5" max="5" width="18.6640625" style="53" customWidth="1"/>
    <col min="6" max="8" width="9" style="53" customWidth="1"/>
    <col min="9" max="16384" width="9" style="53" hidden="1"/>
  </cols>
  <sheetData>
    <row r="1" spans="1:6" ht="47">
      <c r="A1" s="51"/>
      <c r="B1" s="52" t="s">
        <v>111</v>
      </c>
      <c r="C1" s="52" t="s">
        <v>117</v>
      </c>
      <c r="D1" s="52" t="s">
        <v>230</v>
      </c>
      <c r="E1" s="52" t="s">
        <v>118</v>
      </c>
      <c r="F1" s="52" t="s">
        <v>120</v>
      </c>
    </row>
    <row r="2" spans="1:6">
      <c r="A2" s="51" t="s">
        <v>112</v>
      </c>
      <c r="B2" s="54">
        <f>B7+B12+B17+B22+B27+B32+B37+B42+B47+B52</f>
        <v>0</v>
      </c>
      <c r="E2" s="54">
        <f>E7+E12+E17+E22+E27+E32+E37+E42+E47+E52</f>
        <v>0</v>
      </c>
    </row>
    <row r="3" spans="1:6">
      <c r="A3" s="51" t="s">
        <v>113</v>
      </c>
      <c r="B3" s="54">
        <f>B8+B13+B18+B23+B28+B33+B38+B43+B48+B53</f>
        <v>222000</v>
      </c>
      <c r="E3" s="54">
        <f>E8+E13+E18+E23+E28+E33+E38+E43+E48+E53</f>
        <v>88134</v>
      </c>
    </row>
    <row r="4" spans="1:6">
      <c r="A4" s="51" t="s">
        <v>114</v>
      </c>
      <c r="B4" s="54">
        <f>B9+B14+B19+B24+B29+B34+B39+B44+B49+B54+B10+B15+B20+B25+B30+B35+B40+B45+B50+B55</f>
        <v>0</v>
      </c>
      <c r="E4" s="54">
        <f>E9+E14+E19+E24+E29+E34+E39+E44+E49+E54+E10+E15+E20+E25+E30+E35+E40+E45+E50+E55</f>
        <v>0</v>
      </c>
    </row>
    <row r="5" spans="1:6"/>
    <row r="6" spans="1:6" s="57" customFormat="1">
      <c r="A6" s="58" t="s">
        <v>99</v>
      </c>
      <c r="B6" s="104" t="str">
        <f>CONCATENATE("Ēkas adrese: ",'2.8. tabula'!$B$3)</f>
        <v>Ēkas adrese: Rīgas iela 1, Rīga</v>
      </c>
      <c r="C6" s="104"/>
      <c r="D6" s="104"/>
      <c r="E6" s="104"/>
    </row>
    <row r="7" spans="1:6">
      <c r="A7" s="51" t="s">
        <v>112</v>
      </c>
      <c r="B7" s="55"/>
      <c r="C7" s="55"/>
      <c r="D7" s="86">
        <v>1</v>
      </c>
      <c r="E7" s="54">
        <f t="shared" ref="E7" si="0">B7*C7/D7</f>
        <v>0</v>
      </c>
      <c r="F7" s="55">
        <v>83</v>
      </c>
    </row>
    <row r="8" spans="1:6">
      <c r="A8" s="51" t="s">
        <v>113</v>
      </c>
      <c r="B8" s="56">
        <v>222000</v>
      </c>
      <c r="C8" s="55">
        <v>0.39700000000000002</v>
      </c>
      <c r="D8" s="86">
        <v>1</v>
      </c>
      <c r="E8" s="54">
        <f>B8*C8/D8</f>
        <v>88134</v>
      </c>
    </row>
    <row r="9" spans="1:6">
      <c r="A9" s="51" t="s">
        <v>114</v>
      </c>
      <c r="B9" s="55"/>
      <c r="C9" s="55"/>
      <c r="D9" s="86">
        <v>1</v>
      </c>
      <c r="E9" s="54">
        <f t="shared" ref="E9:E10" si="1">B9*C9/D9</f>
        <v>0</v>
      </c>
    </row>
    <row r="10" spans="1:6">
      <c r="A10" s="51" t="s">
        <v>115</v>
      </c>
      <c r="B10" s="55"/>
      <c r="C10" s="55"/>
      <c r="D10" s="86">
        <v>1</v>
      </c>
      <c r="E10" s="54">
        <f t="shared" si="1"/>
        <v>0</v>
      </c>
    </row>
    <row r="11" spans="1:6" s="57" customFormat="1" ht="15.75" customHeight="1">
      <c r="A11" s="58" t="s">
        <v>101</v>
      </c>
      <c r="B11" s="104" t="str">
        <f>CONCATENATE("Ēkas adrese: ",'2.8. tabula'!$B$4)</f>
        <v>Ēkas adrese: 2</v>
      </c>
      <c r="C11" s="104"/>
      <c r="D11" s="104"/>
      <c r="E11" s="104"/>
    </row>
    <row r="12" spans="1:6">
      <c r="A12" s="51" t="s">
        <v>112</v>
      </c>
      <c r="B12" s="55"/>
      <c r="C12" s="55"/>
      <c r="D12" s="86">
        <v>1</v>
      </c>
      <c r="E12" s="54">
        <f t="shared" ref="E12" si="2">B12*C12/D12</f>
        <v>0</v>
      </c>
      <c r="F12" s="55"/>
    </row>
    <row r="13" spans="1:6">
      <c r="A13" s="51" t="s">
        <v>113</v>
      </c>
      <c r="B13" s="56"/>
      <c r="C13" s="55"/>
      <c r="D13" s="86">
        <v>1</v>
      </c>
      <c r="E13" s="54">
        <f>B13*C13/D13</f>
        <v>0</v>
      </c>
    </row>
    <row r="14" spans="1:6">
      <c r="A14" s="51" t="s">
        <v>114</v>
      </c>
      <c r="B14" s="55"/>
      <c r="C14" s="55"/>
      <c r="D14" s="86">
        <v>1</v>
      </c>
      <c r="E14" s="54">
        <f t="shared" ref="E14:E15" si="3">B14*C14/D14</f>
        <v>0</v>
      </c>
    </row>
    <row r="15" spans="1:6">
      <c r="A15" s="51" t="s">
        <v>115</v>
      </c>
      <c r="B15" s="55"/>
      <c r="C15" s="55"/>
      <c r="D15" s="86">
        <v>1</v>
      </c>
      <c r="E15" s="54">
        <f t="shared" si="3"/>
        <v>0</v>
      </c>
    </row>
    <row r="16" spans="1:6" s="57" customFormat="1">
      <c r="A16" s="58" t="s">
        <v>103</v>
      </c>
      <c r="B16" s="104" t="str">
        <f>CONCATENATE("Ēkas adrese: ",'2.8. tabula'!$B$5)</f>
        <v>Ēkas adrese: 3</v>
      </c>
      <c r="C16" s="104"/>
      <c r="D16" s="104"/>
      <c r="E16" s="104"/>
    </row>
    <row r="17" spans="1:6">
      <c r="A17" s="51" t="s">
        <v>112</v>
      </c>
      <c r="B17" s="55"/>
      <c r="C17" s="55"/>
      <c r="D17" s="86">
        <v>1</v>
      </c>
      <c r="E17" s="54">
        <f t="shared" ref="E17" si="4">B17*C17/D17</f>
        <v>0</v>
      </c>
      <c r="F17" s="55"/>
    </row>
    <row r="18" spans="1:6">
      <c r="A18" s="51" t="s">
        <v>113</v>
      </c>
      <c r="B18" s="56"/>
      <c r="C18" s="55"/>
      <c r="D18" s="86">
        <v>1</v>
      </c>
      <c r="E18" s="54">
        <f>B18*C18/D18</f>
        <v>0</v>
      </c>
    </row>
    <row r="19" spans="1:6">
      <c r="A19" s="51" t="s">
        <v>114</v>
      </c>
      <c r="B19" s="55"/>
      <c r="C19" s="55"/>
      <c r="D19" s="86">
        <v>1</v>
      </c>
      <c r="E19" s="54">
        <f t="shared" ref="E19:E20" si="5">B19*C19/D19</f>
        <v>0</v>
      </c>
    </row>
    <row r="20" spans="1:6">
      <c r="A20" s="51" t="s">
        <v>115</v>
      </c>
      <c r="B20" s="55"/>
      <c r="C20" s="55"/>
      <c r="D20" s="86">
        <v>1</v>
      </c>
      <c r="E20" s="54">
        <f t="shared" si="5"/>
        <v>0</v>
      </c>
    </row>
    <row r="21" spans="1:6" ht="15.75" customHeight="1">
      <c r="A21" s="58" t="s">
        <v>104</v>
      </c>
      <c r="B21" s="104" t="str">
        <f>CONCATENATE("Ēkas adrese: ",'2.8. tabula'!$B$6)</f>
        <v>Ēkas adrese: 4</v>
      </c>
      <c r="C21" s="104"/>
      <c r="D21" s="104"/>
      <c r="E21" s="104"/>
    </row>
    <row r="22" spans="1:6">
      <c r="A22" s="51" t="s">
        <v>112</v>
      </c>
      <c r="B22" s="55"/>
      <c r="C22" s="55"/>
      <c r="D22" s="86">
        <v>1</v>
      </c>
      <c r="E22" s="54">
        <f t="shared" ref="E22" si="6">B22*C22/D22</f>
        <v>0</v>
      </c>
      <c r="F22" s="55"/>
    </row>
    <row r="23" spans="1:6">
      <c r="A23" s="51" t="s">
        <v>113</v>
      </c>
      <c r="B23" s="56"/>
      <c r="C23" s="55"/>
      <c r="D23" s="86">
        <v>1</v>
      </c>
      <c r="E23" s="54">
        <f>B23*C23/D23</f>
        <v>0</v>
      </c>
    </row>
    <row r="24" spans="1:6">
      <c r="A24" s="51" t="s">
        <v>114</v>
      </c>
      <c r="B24" s="55"/>
      <c r="C24" s="55"/>
      <c r="D24" s="86">
        <v>1</v>
      </c>
      <c r="E24" s="54">
        <f t="shared" ref="E24:E25" si="7">B24*C24/D24</f>
        <v>0</v>
      </c>
    </row>
    <row r="25" spans="1:6">
      <c r="A25" s="51" t="s">
        <v>115</v>
      </c>
      <c r="B25" s="55"/>
      <c r="C25" s="55"/>
      <c r="D25" s="86">
        <v>1</v>
      </c>
      <c r="E25" s="54">
        <f t="shared" si="7"/>
        <v>0</v>
      </c>
    </row>
    <row r="26" spans="1:6" ht="15.75" customHeight="1">
      <c r="A26" s="58" t="s">
        <v>105</v>
      </c>
      <c r="B26" s="104" t="str">
        <f>CONCATENATE("Ēkas adrese: ",'2.8. tabula'!$B$7)</f>
        <v>Ēkas adrese: 5</v>
      </c>
      <c r="C26" s="104"/>
      <c r="D26" s="104"/>
      <c r="E26" s="104"/>
    </row>
    <row r="27" spans="1:6">
      <c r="A27" s="51" t="s">
        <v>112</v>
      </c>
      <c r="B27" s="55"/>
      <c r="C27" s="55"/>
      <c r="D27" s="86">
        <v>1</v>
      </c>
      <c r="E27" s="54">
        <f t="shared" ref="E27" si="8">B27*C27/D27</f>
        <v>0</v>
      </c>
      <c r="F27" s="55"/>
    </row>
    <row r="28" spans="1:6">
      <c r="A28" s="51" t="s">
        <v>113</v>
      </c>
      <c r="B28" s="56"/>
      <c r="C28" s="55"/>
      <c r="D28" s="86">
        <v>1</v>
      </c>
      <c r="E28" s="54">
        <f>B28*C28/D28</f>
        <v>0</v>
      </c>
    </row>
    <row r="29" spans="1:6">
      <c r="A29" s="51" t="s">
        <v>114</v>
      </c>
      <c r="B29" s="55"/>
      <c r="C29" s="55"/>
      <c r="D29" s="86">
        <v>1</v>
      </c>
      <c r="E29" s="54">
        <f t="shared" ref="E29:E30" si="9">B29*C29/D29</f>
        <v>0</v>
      </c>
    </row>
    <row r="30" spans="1:6">
      <c r="A30" s="51" t="s">
        <v>115</v>
      </c>
      <c r="B30" s="55"/>
      <c r="C30" s="55"/>
      <c r="D30" s="86">
        <v>1</v>
      </c>
      <c r="E30" s="54">
        <f t="shared" si="9"/>
        <v>0</v>
      </c>
    </row>
    <row r="31" spans="1:6" ht="15.75" customHeight="1">
      <c r="A31" s="58" t="s">
        <v>106</v>
      </c>
      <c r="B31" s="104" t="str">
        <f>CONCATENATE("Ēkas adrese: ",'2.8. tabula'!$B$8)</f>
        <v>Ēkas adrese: 6</v>
      </c>
      <c r="C31" s="104"/>
      <c r="D31" s="104"/>
      <c r="E31" s="104"/>
    </row>
    <row r="32" spans="1:6">
      <c r="A32" s="51" t="s">
        <v>112</v>
      </c>
      <c r="B32" s="55"/>
      <c r="C32" s="55"/>
      <c r="D32" s="86">
        <v>1</v>
      </c>
      <c r="E32" s="54">
        <f t="shared" ref="E32" si="10">B32*C32/D32</f>
        <v>0</v>
      </c>
      <c r="F32" s="55"/>
    </row>
    <row r="33" spans="1:6">
      <c r="A33" s="51" t="s">
        <v>113</v>
      </c>
      <c r="B33" s="56"/>
      <c r="C33" s="55"/>
      <c r="D33" s="86">
        <v>1</v>
      </c>
      <c r="E33" s="54">
        <f>B33*C33/D33</f>
        <v>0</v>
      </c>
    </row>
    <row r="34" spans="1:6">
      <c r="A34" s="51" t="s">
        <v>114</v>
      </c>
      <c r="B34" s="55"/>
      <c r="C34" s="55"/>
      <c r="D34" s="86">
        <v>1</v>
      </c>
      <c r="E34" s="54">
        <f t="shared" ref="E34:E35" si="11">B34*C34/D34</f>
        <v>0</v>
      </c>
    </row>
    <row r="35" spans="1:6">
      <c r="A35" s="51" t="s">
        <v>115</v>
      </c>
      <c r="B35" s="55"/>
      <c r="C35" s="55"/>
      <c r="D35" s="86">
        <v>1</v>
      </c>
      <c r="E35" s="54">
        <f t="shared" si="11"/>
        <v>0</v>
      </c>
    </row>
    <row r="36" spans="1:6" ht="15.75" customHeight="1">
      <c r="A36" s="58" t="s">
        <v>107</v>
      </c>
      <c r="B36" s="104" t="str">
        <f>CONCATENATE("Ēkas adrese: ",'2.8. tabula'!$B$9)</f>
        <v>Ēkas adrese: 7</v>
      </c>
      <c r="C36" s="104"/>
      <c r="D36" s="104"/>
      <c r="E36" s="104"/>
    </row>
    <row r="37" spans="1:6">
      <c r="A37" s="51" t="s">
        <v>112</v>
      </c>
      <c r="B37" s="55"/>
      <c r="C37" s="55"/>
      <c r="D37" s="86">
        <v>1</v>
      </c>
      <c r="E37" s="54">
        <f t="shared" ref="E37" si="12">B37*C37/D37</f>
        <v>0</v>
      </c>
      <c r="F37" s="55"/>
    </row>
    <row r="38" spans="1:6">
      <c r="A38" s="51" t="s">
        <v>113</v>
      </c>
      <c r="B38" s="56"/>
      <c r="C38" s="55"/>
      <c r="D38" s="86">
        <v>1</v>
      </c>
      <c r="E38" s="54">
        <f>B38*C38/D38</f>
        <v>0</v>
      </c>
    </row>
    <row r="39" spans="1:6">
      <c r="A39" s="51" t="s">
        <v>114</v>
      </c>
      <c r="B39" s="55"/>
      <c r="C39" s="55"/>
      <c r="D39" s="86">
        <v>1</v>
      </c>
      <c r="E39" s="54">
        <f t="shared" ref="E39:E40" si="13">B39*C39/D39</f>
        <v>0</v>
      </c>
    </row>
    <row r="40" spans="1:6">
      <c r="A40" s="51" t="s">
        <v>115</v>
      </c>
      <c r="B40" s="55"/>
      <c r="C40" s="55"/>
      <c r="D40" s="86">
        <v>1</v>
      </c>
      <c r="E40" s="54">
        <f t="shared" si="13"/>
        <v>0</v>
      </c>
    </row>
    <row r="41" spans="1:6" ht="15.75" customHeight="1">
      <c r="A41" s="58" t="s">
        <v>108</v>
      </c>
      <c r="B41" s="104" t="str">
        <f>CONCATENATE("Ēkas adrese: ",'2.8. tabula'!$B$10)</f>
        <v>Ēkas adrese: 8</v>
      </c>
      <c r="C41" s="104"/>
      <c r="D41" s="104"/>
      <c r="E41" s="104"/>
    </row>
    <row r="42" spans="1:6">
      <c r="A42" s="51" t="s">
        <v>112</v>
      </c>
      <c r="B42" s="55"/>
      <c r="C42" s="55"/>
      <c r="D42" s="86">
        <v>1</v>
      </c>
      <c r="E42" s="54">
        <f t="shared" ref="E42" si="14">B42*C42/D42</f>
        <v>0</v>
      </c>
      <c r="F42" s="55"/>
    </row>
    <row r="43" spans="1:6">
      <c r="A43" s="51" t="s">
        <v>113</v>
      </c>
      <c r="B43" s="56"/>
      <c r="C43" s="55"/>
      <c r="D43" s="86">
        <v>1</v>
      </c>
      <c r="E43" s="54">
        <f>B43*C43/D43</f>
        <v>0</v>
      </c>
    </row>
    <row r="44" spans="1:6">
      <c r="A44" s="51" t="s">
        <v>114</v>
      </c>
      <c r="B44" s="55"/>
      <c r="C44" s="55"/>
      <c r="D44" s="86">
        <v>1</v>
      </c>
      <c r="E44" s="54">
        <f t="shared" ref="E44:E45" si="15">B44*C44/D44</f>
        <v>0</v>
      </c>
    </row>
    <row r="45" spans="1:6">
      <c r="A45" s="51" t="s">
        <v>115</v>
      </c>
      <c r="B45" s="55"/>
      <c r="C45" s="55"/>
      <c r="D45" s="86">
        <v>1</v>
      </c>
      <c r="E45" s="54">
        <f t="shared" si="15"/>
        <v>0</v>
      </c>
    </row>
    <row r="46" spans="1:6" ht="15.75" customHeight="1">
      <c r="A46" s="58" t="s">
        <v>109</v>
      </c>
      <c r="B46" s="104" t="str">
        <f>CONCATENATE("Ēkas adrese: ",'2.8. tabula'!$B$11)</f>
        <v>Ēkas adrese: 9</v>
      </c>
      <c r="C46" s="104"/>
      <c r="D46" s="104"/>
      <c r="E46" s="104"/>
    </row>
    <row r="47" spans="1:6">
      <c r="A47" s="51" t="s">
        <v>112</v>
      </c>
      <c r="B47" s="55"/>
      <c r="C47" s="55"/>
      <c r="D47" s="86">
        <v>1</v>
      </c>
      <c r="E47" s="54">
        <f t="shared" ref="E47" si="16">B47*C47/D47</f>
        <v>0</v>
      </c>
      <c r="F47" s="55"/>
    </row>
    <row r="48" spans="1:6">
      <c r="A48" s="51" t="s">
        <v>113</v>
      </c>
      <c r="B48" s="56"/>
      <c r="C48" s="55"/>
      <c r="D48" s="86">
        <v>1</v>
      </c>
      <c r="E48" s="54">
        <f>B48*C48/D48</f>
        <v>0</v>
      </c>
    </row>
    <row r="49" spans="1:6">
      <c r="A49" s="51" t="s">
        <v>114</v>
      </c>
      <c r="B49" s="55"/>
      <c r="C49" s="55"/>
      <c r="D49" s="86">
        <v>1</v>
      </c>
      <c r="E49" s="54">
        <f t="shared" ref="E49:E50" si="17">B49*C49/D49</f>
        <v>0</v>
      </c>
    </row>
    <row r="50" spans="1:6">
      <c r="A50" s="51" t="s">
        <v>115</v>
      </c>
      <c r="B50" s="55"/>
      <c r="C50" s="55"/>
      <c r="D50" s="86">
        <v>1</v>
      </c>
      <c r="E50" s="54">
        <f t="shared" si="17"/>
        <v>0</v>
      </c>
    </row>
    <row r="51" spans="1:6" ht="15.75" customHeight="1">
      <c r="A51" s="58" t="s">
        <v>110</v>
      </c>
      <c r="B51" s="104" t="str">
        <f>CONCATENATE("Ēkas adrese: ",'2.8. tabula'!$B$12)</f>
        <v>Ēkas adrese: 10</v>
      </c>
      <c r="C51" s="104"/>
      <c r="D51" s="104"/>
      <c r="E51" s="104"/>
    </row>
    <row r="52" spans="1:6">
      <c r="A52" s="51" t="s">
        <v>112</v>
      </c>
      <c r="B52" s="55"/>
      <c r="C52" s="55"/>
      <c r="D52" s="86">
        <v>1</v>
      </c>
      <c r="E52" s="54">
        <f t="shared" ref="E52" si="18">B52*C52/D52</f>
        <v>0</v>
      </c>
      <c r="F52" s="55"/>
    </row>
    <row r="53" spans="1:6">
      <c r="A53" s="51" t="s">
        <v>113</v>
      </c>
      <c r="B53" s="56"/>
      <c r="C53" s="55"/>
      <c r="D53" s="86">
        <v>1</v>
      </c>
      <c r="E53" s="54">
        <f>B53*C53/D53</f>
        <v>0</v>
      </c>
    </row>
    <row r="54" spans="1:6">
      <c r="A54" s="51" t="s">
        <v>114</v>
      </c>
      <c r="B54" s="55"/>
      <c r="C54" s="55"/>
      <c r="D54" s="86">
        <v>1</v>
      </c>
      <c r="E54" s="54">
        <f t="shared" ref="E54:E55" si="19">B54*C54/D54</f>
        <v>0</v>
      </c>
    </row>
    <row r="55" spans="1:6">
      <c r="A55" s="51" t="s">
        <v>115</v>
      </c>
      <c r="B55" s="55"/>
      <c r="C55" s="55"/>
      <c r="D55" s="86">
        <v>1</v>
      </c>
      <c r="E55" s="54">
        <f t="shared" si="19"/>
        <v>0</v>
      </c>
    </row>
    <row r="56" spans="1:6"/>
  </sheetData>
  <mergeCells count="10">
    <mergeCell ref="B36:E36"/>
    <mergeCell ref="B41:E41"/>
    <mergeCell ref="B46:E46"/>
    <mergeCell ref="B51:E51"/>
    <mergeCell ref="B6:E6"/>
    <mergeCell ref="B11:E11"/>
    <mergeCell ref="B16:E16"/>
    <mergeCell ref="B21:E21"/>
    <mergeCell ref="B26:E26"/>
    <mergeCell ref="B31:E31"/>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sheetPr>
  <dimension ref="A1:M67"/>
  <sheetViews>
    <sheetView zoomScaleSheetLayoutView="115" workbookViewId="0">
      <selection activeCell="A14" sqref="A14:H14"/>
    </sheetView>
  </sheetViews>
  <sheetFormatPr baseColWidth="10" defaultColWidth="0" defaultRowHeight="12" zeroHeight="1" x14ac:dyDescent="0"/>
  <cols>
    <col min="1" max="1" width="45.5" style="25" customWidth="1"/>
    <col min="2" max="2" width="38" style="25" customWidth="1"/>
    <col min="3" max="3" width="12.5" style="25" customWidth="1"/>
    <col min="4" max="4" width="11.6640625" style="25" customWidth="1"/>
    <col min="5" max="5" width="54.1640625" style="25" customWidth="1"/>
    <col min="6" max="10" width="17.1640625" style="25" customWidth="1"/>
    <col min="11" max="11" width="12.83203125" style="25" customWidth="1"/>
    <col min="12" max="12" width="9.6640625" style="25" customWidth="1"/>
    <col min="13" max="13" width="9.6640625" style="25" hidden="1" customWidth="1"/>
    <col min="14" max="16384" width="9" style="25" hidden="1"/>
  </cols>
  <sheetData>
    <row r="1" spans="1:11" ht="120">
      <c r="A1" s="33" t="s">
        <v>93</v>
      </c>
      <c r="B1" s="33" t="s">
        <v>66</v>
      </c>
      <c r="C1" s="33" t="s">
        <v>68</v>
      </c>
      <c r="D1" s="33" t="s">
        <v>69</v>
      </c>
      <c r="E1" s="23" t="s">
        <v>45</v>
      </c>
      <c r="F1" s="23" t="s">
        <v>132</v>
      </c>
      <c r="G1" s="23" t="s">
        <v>136</v>
      </c>
      <c r="H1" s="23" t="s">
        <v>135</v>
      </c>
      <c r="I1" s="23" t="s">
        <v>133</v>
      </c>
      <c r="J1" s="23" t="s">
        <v>134</v>
      </c>
      <c r="K1" s="36" t="s">
        <v>70</v>
      </c>
    </row>
    <row r="2" spans="1:11">
      <c r="B2" s="32"/>
      <c r="C2" s="32"/>
      <c r="D2" s="32"/>
      <c r="E2" s="23">
        <v>1</v>
      </c>
      <c r="F2" s="23">
        <v>2</v>
      </c>
      <c r="G2" s="23" t="s">
        <v>35</v>
      </c>
      <c r="H2" s="23">
        <v>4</v>
      </c>
      <c r="I2" s="23">
        <v>5</v>
      </c>
      <c r="J2" s="23" t="s">
        <v>36</v>
      </c>
      <c r="K2" s="37"/>
    </row>
    <row r="3" spans="1:11">
      <c r="A3" s="69" t="str">
        <f>'2.8. tabula'!B3</f>
        <v>Rīgas iela 1, Rīga</v>
      </c>
      <c r="B3" s="32" t="s">
        <v>198</v>
      </c>
      <c r="C3" s="32"/>
      <c r="D3" s="32"/>
      <c r="E3" s="64"/>
      <c r="F3" s="64"/>
      <c r="G3" s="64"/>
      <c r="H3" s="64"/>
      <c r="I3" s="64"/>
      <c r="J3" s="64"/>
      <c r="K3" s="37"/>
    </row>
    <row r="4" spans="1:11">
      <c r="A4" s="40" t="s">
        <v>29</v>
      </c>
      <c r="B4" s="40" t="s">
        <v>74</v>
      </c>
      <c r="C4" s="41">
        <v>200</v>
      </c>
      <c r="D4" s="41"/>
      <c r="E4" s="34" t="str">
        <f>IF(OR(C4&gt;0,D4&gt;0),CONCATENATE(IF(D4&gt;0,D4,C4),"kW (",B4,")"),"")</f>
        <v>200kW (biomasas katls (≥ 0,80) jauda līdz 0,25 MW)</v>
      </c>
      <c r="F4" s="70">
        <f>ROUND(60000/0.702804,2)</f>
        <v>85372.31</v>
      </c>
      <c r="G4" s="26">
        <f>IF(OR(C4&gt;0,D4&gt;0),F4/IF(D4&gt;0,D4,C4),"")</f>
        <v>426.86154999999997</v>
      </c>
      <c r="H4" s="26">
        <f>IF(OR(C4&gt;0,D4&gt;0),VLOOKUP(B4,$E$49:$F$67,2,FALSE),"")</f>
        <v>483.78</v>
      </c>
      <c r="I4" s="26">
        <f>IF(OR(C4&gt;0,D4&gt;0),IF(D4&gt;0,VLOOKUP(B4,$E$62:$G$67,3,FALSE),VLOOKUP(B4,$E$49:$L$61,IF(C4&lt;50,4,IF(C4&lt;250,5,IF(C4&lt;500,6,IF(C4&lt;1000,7,8)))),FALSE)),"")</f>
        <v>110.98</v>
      </c>
      <c r="J4" s="26">
        <f>IF(PĀRBAUDE!$I$2=1,IF(OR(C4&gt;0,D4&gt;0),(IF(G4&lt;H4,G4,H4)-I4)*IF(D4&gt;0,D4,C4),""),'2. pielikums'!F4)</f>
        <v>63176.30999999999</v>
      </c>
      <c r="K4" s="35">
        <f>IF(OR(C4&gt;0,D4&gt;0),F4-J4,0)</f>
        <v>22196.000000000007</v>
      </c>
    </row>
    <row r="5" spans="1:11">
      <c r="A5" s="40"/>
      <c r="B5" s="40"/>
      <c r="C5" s="41"/>
      <c r="D5" s="41"/>
      <c r="E5" s="34" t="str">
        <f>IF(OR(C5&gt;0,D5&gt;0),CONCATENATE(IF(D5&gt;0,D5,C5),"kW (",B5,")"),"")</f>
        <v/>
      </c>
      <c r="F5" s="70"/>
      <c r="G5" s="26" t="str">
        <f>IF(OR(C5&gt;0,D5&gt;0),F5/IF(D5&gt;0,D5,C5),"")</f>
        <v/>
      </c>
      <c r="H5" s="26" t="str">
        <f>IF(OR(C5&gt;0,D5&gt;0),VLOOKUP(B5,$E$49:$F$67,2,FALSE),"")</f>
        <v/>
      </c>
      <c r="I5" s="26" t="str">
        <f>IF(OR(C5&gt;0,D5&gt;0),IF(D5&gt;0,VLOOKUP(B5,$E$62:$G$67,3,FALSE),VLOOKUP(B5,$E$49:$L$61,IF(C5&lt;50,4,IF(C5&lt;250,5,IF(C5&lt;500,6,IF(C5&lt;1000,7,8)))),FALSE)),"")</f>
        <v/>
      </c>
      <c r="J5" s="26" t="str">
        <f>IF(PĀRBAUDE!$I$2=1,IF(OR(C5&gt;0,D5&gt;0),(IF(G5&lt;H5,G5,H5)-I5)*IF(D5&gt;0,D5,C5),""),'2. pielikums'!F5)</f>
        <v/>
      </c>
      <c r="K5" s="35">
        <f>IF(OR(C5&gt;0,D5&gt;0),F5-J5,0)</f>
        <v>0</v>
      </c>
    </row>
    <row r="6" spans="1:11">
      <c r="A6" s="69">
        <f>'2.8. tabula'!B4</f>
        <v>2</v>
      </c>
      <c r="B6" s="32" t="s">
        <v>199</v>
      </c>
      <c r="C6" s="32"/>
      <c r="D6" s="32"/>
      <c r="E6" s="64"/>
      <c r="F6" s="64"/>
      <c r="G6" s="64"/>
      <c r="H6" s="64"/>
      <c r="I6" s="64"/>
      <c r="J6" s="64"/>
      <c r="K6" s="37"/>
    </row>
    <row r="7" spans="1:11">
      <c r="A7" s="40"/>
      <c r="B7" s="40"/>
      <c r="C7" s="41"/>
      <c r="D7" s="41"/>
      <c r="E7" s="34" t="str">
        <f>IF(OR(C7&gt;0,D7&gt;0),CONCATENATE(IF(D7&gt;0,D7,C7),"kW (",B7,")"),"")</f>
        <v/>
      </c>
      <c r="F7" s="70"/>
      <c r="G7" s="26" t="str">
        <f>IF(OR(C7&gt;0,D7&gt;0),F7/IF(D7&gt;0,D7,C7),"")</f>
        <v/>
      </c>
      <c r="H7" s="26" t="str">
        <f>IF(OR(C7&gt;0,D7&gt;0),VLOOKUP(B7,$E$49:$F$67,2,FALSE),"")</f>
        <v/>
      </c>
      <c r="I7" s="26" t="str">
        <f>IF(OR(C7&gt;0,D7&gt;0),IF(D7&gt;0,VLOOKUP(B7,$E$62:$G$67,3,FALSE),VLOOKUP(B7,$E$49:$L$61,IF(C7&lt;50,4,IF(C7&lt;250,5,IF(C7&lt;500,6,IF(C7&lt;1000,7,8)))),FALSE)),"")</f>
        <v/>
      </c>
      <c r="J7" s="26" t="str">
        <f>IF(PĀRBAUDE!$I$2=1,IF(OR(C7&gt;0,D7&gt;0),(IF(G7&lt;H7,G7,H7)-I7)*IF(D7&gt;0,D7,C7),""),'2. pielikums'!F7)</f>
        <v/>
      </c>
      <c r="K7" s="35">
        <f>IF(OR(C7&gt;0,D7&gt;0),F7-J7,0)</f>
        <v>0</v>
      </c>
    </row>
    <row r="8" spans="1:11">
      <c r="A8" s="40"/>
      <c r="B8" s="40"/>
      <c r="C8" s="41"/>
      <c r="D8" s="41"/>
      <c r="E8" s="34" t="str">
        <f>IF(OR(C8&gt;0,D8&gt;0),CONCATENATE(IF(D8&gt;0,D8,C8),"kW (",B8,")"),"")</f>
        <v/>
      </c>
      <c r="F8" s="70"/>
      <c r="G8" s="26" t="str">
        <f>IF(OR(C8&gt;0,D8&gt;0),F8/IF(D8&gt;0,D8,C8),"")</f>
        <v/>
      </c>
      <c r="H8" s="26" t="str">
        <f>IF(OR(C8&gt;0,D8&gt;0),VLOOKUP(B8,$E$49:$F$67,2,FALSE),"")</f>
        <v/>
      </c>
      <c r="I8" s="26" t="str">
        <f>IF(OR(C8&gt;0,D8&gt;0),IF(D8&gt;0,VLOOKUP(B8,$E$62:$G$67,3,FALSE),VLOOKUP(B8,$E$49:$L$61,IF(C8&lt;50,4,IF(C8&lt;250,5,IF(C8&lt;500,6,IF(C8&lt;1000,7,8)))),FALSE)),"")</f>
        <v/>
      </c>
      <c r="J8" s="26" t="str">
        <f>IF(PĀRBAUDE!$I$2=1,IF(OR(C8&gt;0,D8&gt;0),(IF(G8&lt;H8,G8,H8)-I8)*IF(D8&gt;0,D8,C8),""),'2. pielikums'!F8)</f>
        <v/>
      </c>
      <c r="K8" s="35">
        <f>IF(OR(C8&gt;0,D8&gt;0),F8-J8,0)</f>
        <v>0</v>
      </c>
    </row>
    <row r="9" spans="1:11">
      <c r="A9" s="69">
        <f>'2.8. tabula'!B5</f>
        <v>3</v>
      </c>
      <c r="B9" s="32" t="s">
        <v>200</v>
      </c>
      <c r="C9" s="32"/>
      <c r="D9" s="32"/>
      <c r="E9" s="64"/>
      <c r="F9" s="64"/>
      <c r="G9" s="64"/>
      <c r="H9" s="64"/>
      <c r="I9" s="64"/>
      <c r="J9" s="64"/>
      <c r="K9" s="37"/>
    </row>
    <row r="10" spans="1:11">
      <c r="A10" s="40"/>
      <c r="B10" s="40"/>
      <c r="C10" s="41"/>
      <c r="D10" s="41"/>
      <c r="E10" s="34" t="str">
        <f>IF(OR(C10&gt;0,D10&gt;0),CONCATENATE(IF(D10&gt;0,D10,C10),"kW (",B10,")"),"")</f>
        <v/>
      </c>
      <c r="F10" s="70"/>
      <c r="G10" s="26" t="str">
        <f>IF(OR(C10&gt;0,D10&gt;0),F10/IF(D10&gt;0,D10,C10),"")</f>
        <v/>
      </c>
      <c r="H10" s="26" t="str">
        <f>IF(OR(C10&gt;0,D10&gt;0),VLOOKUP(B10,$E$49:$F$67,2,FALSE),"")</f>
        <v/>
      </c>
      <c r="I10" s="26" t="str">
        <f>IF(OR(C10&gt;0,D10&gt;0),IF(D10&gt;0,VLOOKUP(B10,$E$62:$G$67,3,FALSE),VLOOKUP(B10,$E$49:$L$61,IF(C10&lt;50,4,IF(C10&lt;250,5,IF(C10&lt;500,6,IF(C10&lt;1000,7,8)))),FALSE)),"")</f>
        <v/>
      </c>
      <c r="J10" s="26" t="str">
        <f>IF(PĀRBAUDE!$I$2=1,IF(OR(C10&gt;0,D10&gt;0),(IF(G10&lt;H10,G10,H10)-I10)*IF(D10&gt;0,D10,C10),""),'2. pielikums'!F10)</f>
        <v/>
      </c>
      <c r="K10" s="35">
        <f>IF(OR(C10&gt;0,D10&gt;0),F10-J10,0)</f>
        <v>0</v>
      </c>
    </row>
    <row r="11" spans="1:11">
      <c r="A11" s="40"/>
      <c r="B11" s="40"/>
      <c r="C11" s="41"/>
      <c r="D11" s="41"/>
      <c r="E11" s="34" t="str">
        <f>IF(OR(C11&gt;0,D11&gt;0),CONCATENATE(IF(D11&gt;0,D11,C11),"kW (",B11,")"),"")</f>
        <v/>
      </c>
      <c r="F11" s="70"/>
      <c r="G11" s="26" t="str">
        <f>IF(OR(C11&gt;0,D11&gt;0),F11/IF(D11&gt;0,D11,C11),"")</f>
        <v/>
      </c>
      <c r="H11" s="26" t="str">
        <f>IF(OR(C11&gt;0,D11&gt;0),VLOOKUP(B11,$E$49:$F$67,2,FALSE),"")</f>
        <v/>
      </c>
      <c r="I11" s="26" t="str">
        <f>IF(OR(C11&gt;0,D11&gt;0),IF(D11&gt;0,VLOOKUP(B11,$E$62:$G$67,3,FALSE),VLOOKUP(B11,$E$49:$L$61,IF(C11&lt;50,4,IF(C11&lt;250,5,IF(C11&lt;500,6,IF(C11&lt;1000,7,8)))),FALSE)),"")</f>
        <v/>
      </c>
      <c r="J11" s="26" t="str">
        <f>IF(PĀRBAUDE!$I$2=1,IF(OR(C11&gt;0,D11&gt;0),(IF(G11&lt;H11,G11,H11)-I11)*IF(D11&gt;0,D11,C11),""),'2. pielikums'!F11)</f>
        <v/>
      </c>
      <c r="K11" s="35">
        <f>IF(OR(C11&gt;0,D11&gt;0),F11-J11,0)</f>
        <v>0</v>
      </c>
    </row>
    <row r="12" spans="1:11">
      <c r="A12" s="69">
        <f>'2.8. tabula'!B6</f>
        <v>4</v>
      </c>
      <c r="B12" s="32" t="s">
        <v>201</v>
      </c>
      <c r="C12" s="32"/>
      <c r="D12" s="32"/>
      <c r="E12" s="64"/>
      <c r="F12" s="64"/>
      <c r="G12" s="64"/>
      <c r="H12" s="64"/>
      <c r="I12" s="64"/>
      <c r="J12" s="64"/>
      <c r="K12" s="37"/>
    </row>
    <row r="13" spans="1:11">
      <c r="A13" s="40"/>
      <c r="B13" s="40"/>
      <c r="C13" s="41"/>
      <c r="D13" s="41"/>
      <c r="E13" s="34" t="str">
        <f>IF(OR(C13&gt;0,D13&gt;0),CONCATENATE(IF(D13&gt;0,D13,C13),"kW (",B13,")"),"")</f>
        <v/>
      </c>
      <c r="F13" s="70"/>
      <c r="G13" s="26" t="str">
        <f>IF(OR(C13&gt;0,D13&gt;0),F13/IF(D13&gt;0,D13,C13),"")</f>
        <v/>
      </c>
      <c r="H13" s="26" t="str">
        <f>IF(OR(C13&gt;0,D13&gt;0),VLOOKUP(B13,$E$49:$F$67,2,FALSE),"")</f>
        <v/>
      </c>
      <c r="I13" s="26" t="str">
        <f>IF(OR(C13&gt;0,D13&gt;0),IF(D13&gt;0,VLOOKUP(B13,$E$62:$G$67,3,FALSE),VLOOKUP(B13,$E$49:$L$61,IF(C13&lt;50,4,IF(C13&lt;250,5,IF(C13&lt;500,6,IF(C13&lt;1000,7,8)))),FALSE)),"")</f>
        <v/>
      </c>
      <c r="J13" s="26" t="str">
        <f>IF(PĀRBAUDE!$I$2=1,IF(OR(C13&gt;0,D13&gt;0),(IF(G13&lt;H13,G13,H13)-I13)*IF(D13&gt;0,D13,C13),""),'2. pielikums'!F13)</f>
        <v/>
      </c>
      <c r="K13" s="35">
        <f>IF(OR(C13&gt;0,D13&gt;0),F13-J13,0)</f>
        <v>0</v>
      </c>
    </row>
    <row r="14" spans="1:11">
      <c r="A14" s="40"/>
      <c r="B14" s="40"/>
      <c r="C14" s="41"/>
      <c r="D14" s="41"/>
      <c r="E14" s="34" t="str">
        <f>IF(OR(C14&gt;0,D14&gt;0),CONCATENATE(IF(D14&gt;0,D14,C14),"kW (",B14,")"),"")</f>
        <v/>
      </c>
      <c r="F14" s="70"/>
      <c r="G14" s="26" t="str">
        <f>IF(OR(C14&gt;0,D14&gt;0),F14/IF(D14&gt;0,D14,C14),"")</f>
        <v/>
      </c>
      <c r="H14" s="26" t="str">
        <f>IF(OR(C14&gt;0,D14&gt;0),VLOOKUP(B14,$E$49:$F$67,2,FALSE),"")</f>
        <v/>
      </c>
      <c r="I14" s="26" t="str">
        <f>IF(OR(C14&gt;0,D14&gt;0),IF(D14&gt;0,VLOOKUP(B14,$E$62:$G$67,3,FALSE),VLOOKUP(B14,$E$49:$L$61,IF(C14&lt;50,4,IF(C14&lt;250,5,IF(C14&lt;500,6,IF(C14&lt;1000,7,8)))),FALSE)),"")</f>
        <v/>
      </c>
      <c r="J14" s="26" t="str">
        <f>IF(PĀRBAUDE!$I$2=1,IF(OR(C14&gt;0,D14&gt;0),(IF(G14&lt;H14,G14,H14)-I14)*IF(D14&gt;0,D14,C14),""),'2. pielikums'!F14)</f>
        <v/>
      </c>
      <c r="K14" s="35">
        <f>IF(OR(C14&gt;0,D14&gt;0),F14-J14,0)</f>
        <v>0</v>
      </c>
    </row>
    <row r="15" spans="1:11">
      <c r="A15" s="69">
        <f>'2.8. tabula'!B7</f>
        <v>5</v>
      </c>
      <c r="B15" s="32" t="s">
        <v>202</v>
      </c>
      <c r="C15" s="32"/>
      <c r="D15" s="32"/>
      <c r="E15" s="64"/>
      <c r="F15" s="64"/>
      <c r="G15" s="64"/>
      <c r="H15" s="64"/>
      <c r="I15" s="64"/>
      <c r="J15" s="64"/>
      <c r="K15" s="37"/>
    </row>
    <row r="16" spans="1:11">
      <c r="A16" s="40"/>
      <c r="B16" s="40"/>
      <c r="C16" s="41"/>
      <c r="D16" s="41"/>
      <c r="E16" s="34" t="str">
        <f>IF(OR(C16&gt;0,D16&gt;0),CONCATENATE(IF(D16&gt;0,D16,C16),"kW (",B16,")"),"")</f>
        <v/>
      </c>
      <c r="F16" s="70"/>
      <c r="G16" s="26" t="str">
        <f>IF(OR(C16&gt;0,D16&gt;0),F16/IF(D16&gt;0,D16,C16),"")</f>
        <v/>
      </c>
      <c r="H16" s="26" t="str">
        <f>IF(OR(C16&gt;0,D16&gt;0),VLOOKUP(B16,$E$49:$F$67,2,FALSE),"")</f>
        <v/>
      </c>
      <c r="I16" s="26" t="str">
        <f>IF(OR(C16&gt;0,D16&gt;0),IF(D16&gt;0,VLOOKUP(B16,$E$62:$G$67,3,FALSE),VLOOKUP(B16,$E$49:$L$61,IF(C16&lt;50,4,IF(C16&lt;250,5,IF(C16&lt;500,6,IF(C16&lt;1000,7,8)))),FALSE)),"")</f>
        <v/>
      </c>
      <c r="J16" s="26" t="str">
        <f>IF(PĀRBAUDE!$I$2=1,IF(OR(C16&gt;0,D16&gt;0),(IF(G16&lt;H16,G16,H16)-I16)*IF(D16&gt;0,D16,C16),""),'2. pielikums'!F16)</f>
        <v/>
      </c>
      <c r="K16" s="35">
        <f>IF(OR(C16&gt;0,D16&gt;0),F16-J16,0)</f>
        <v>0</v>
      </c>
    </row>
    <row r="17" spans="1:11">
      <c r="A17" s="40"/>
      <c r="B17" s="40"/>
      <c r="C17" s="41"/>
      <c r="D17" s="41"/>
      <c r="E17" s="34" t="str">
        <f>IF(OR(C17&gt;0,D17&gt;0),CONCATENATE(IF(D17&gt;0,D17,C17),"kW (",B17,")"),"")</f>
        <v/>
      </c>
      <c r="F17" s="70"/>
      <c r="G17" s="26" t="str">
        <f>IF(OR(C17&gt;0,D17&gt;0),F17/IF(D17&gt;0,D17,C17),"")</f>
        <v/>
      </c>
      <c r="H17" s="26" t="str">
        <f>IF(OR(C17&gt;0,D17&gt;0),VLOOKUP(B17,$E$49:$F$67,2,FALSE),"")</f>
        <v/>
      </c>
      <c r="I17" s="26" t="str">
        <f>IF(OR(C17&gt;0,D17&gt;0),IF(D17&gt;0,VLOOKUP(B17,$E$62:$G$67,3,FALSE),VLOOKUP(B17,$E$49:$L$61,IF(C17&lt;50,4,IF(C17&lt;250,5,IF(C17&lt;500,6,IF(C17&lt;1000,7,8)))),FALSE)),"")</f>
        <v/>
      </c>
      <c r="J17" s="26" t="str">
        <f>IF(PĀRBAUDE!$I$2=1,IF(OR(C17&gt;0,D17&gt;0),(IF(G17&lt;H17,G17,H17)-I17)*IF(D17&gt;0,D17,C17),""),'2. pielikums'!F17)</f>
        <v/>
      </c>
      <c r="K17" s="35">
        <f>IF(OR(C17&gt;0,D17&gt;0),F17-J17,0)</f>
        <v>0</v>
      </c>
    </row>
    <row r="18" spans="1:11">
      <c r="A18" s="69">
        <f>'2.8. tabula'!B8</f>
        <v>6</v>
      </c>
      <c r="B18" s="32" t="s">
        <v>203</v>
      </c>
      <c r="C18" s="32"/>
      <c r="D18" s="32"/>
      <c r="E18" s="64"/>
      <c r="F18" s="64"/>
      <c r="G18" s="64"/>
      <c r="H18" s="64"/>
      <c r="I18" s="64"/>
      <c r="J18" s="64"/>
      <c r="K18" s="37"/>
    </row>
    <row r="19" spans="1:11">
      <c r="A19" s="40"/>
      <c r="B19" s="40"/>
      <c r="C19" s="41"/>
      <c r="D19" s="41"/>
      <c r="E19" s="34" t="str">
        <f>IF(OR(C19&gt;0,D19&gt;0),CONCATENATE(IF(D19&gt;0,D19,C19),"kW (",B19,")"),"")</f>
        <v/>
      </c>
      <c r="F19" s="70"/>
      <c r="G19" s="26" t="str">
        <f>IF(OR(C19&gt;0,D19&gt;0),F19/IF(D19&gt;0,D19,C19),"")</f>
        <v/>
      </c>
      <c r="H19" s="26" t="str">
        <f>IF(OR(C19&gt;0,D19&gt;0),VLOOKUP(B19,$E$49:$F$67,2,FALSE),"")</f>
        <v/>
      </c>
      <c r="I19" s="26" t="str">
        <f>IF(OR(C19&gt;0,D19&gt;0),IF(D19&gt;0,VLOOKUP(B19,$E$62:$G$67,3,FALSE),VLOOKUP(B19,$E$49:$L$61,IF(C19&lt;50,4,IF(C19&lt;250,5,IF(C19&lt;500,6,IF(C19&lt;1000,7,8)))),FALSE)),"")</f>
        <v/>
      </c>
      <c r="J19" s="26" t="str">
        <f>IF(PĀRBAUDE!$I$2=1,IF(OR(C19&gt;0,D19&gt;0),(IF(G19&lt;H19,G19,H19)-I19)*IF(D19&gt;0,D19,C19),""),'2. pielikums'!F19)</f>
        <v/>
      </c>
      <c r="K19" s="35">
        <f>IF(OR(C19&gt;0,D19&gt;0),F19-J19,0)</f>
        <v>0</v>
      </c>
    </row>
    <row r="20" spans="1:11">
      <c r="A20" s="40"/>
      <c r="B20" s="40"/>
      <c r="C20" s="41"/>
      <c r="D20" s="41"/>
      <c r="E20" s="34" t="str">
        <f>IF(OR(C20&gt;0,D20&gt;0),CONCATENATE(IF(D20&gt;0,D20,C20),"kW (",B20,")"),"")</f>
        <v/>
      </c>
      <c r="F20" s="70"/>
      <c r="G20" s="26" t="str">
        <f>IF(OR(C20&gt;0,D20&gt;0),F20/IF(D20&gt;0,D20,C20),"")</f>
        <v/>
      </c>
      <c r="H20" s="26" t="str">
        <f>IF(OR(C20&gt;0,D20&gt;0),VLOOKUP(B20,$E$49:$F$67,2,FALSE),"")</f>
        <v/>
      </c>
      <c r="I20" s="26" t="str">
        <f>IF(OR(C20&gt;0,D20&gt;0),IF(D20&gt;0,VLOOKUP(B20,$E$62:$G$67,3,FALSE),VLOOKUP(B20,$E$49:$L$61,IF(C20&lt;50,4,IF(C20&lt;250,5,IF(C20&lt;500,6,IF(C20&lt;1000,7,8)))),FALSE)),"")</f>
        <v/>
      </c>
      <c r="J20" s="26" t="str">
        <f>IF(PĀRBAUDE!$I$2=1,IF(OR(C20&gt;0,D20&gt;0),(IF(G20&lt;H20,G20,H20)-I20)*IF(D20&gt;0,D20,C20),""),'2. pielikums'!F20)</f>
        <v/>
      </c>
      <c r="K20" s="35">
        <f>IF(OR(C20&gt;0,D20&gt;0),F20-J20,0)</f>
        <v>0</v>
      </c>
    </row>
    <row r="21" spans="1:11">
      <c r="A21" s="69">
        <f>'2.8. tabula'!B9</f>
        <v>7</v>
      </c>
      <c r="B21" s="32" t="s">
        <v>204</v>
      </c>
      <c r="C21" s="32"/>
      <c r="D21" s="32"/>
      <c r="E21" s="64"/>
      <c r="F21" s="64"/>
      <c r="G21" s="64"/>
      <c r="H21" s="64"/>
      <c r="I21" s="64"/>
      <c r="J21" s="64"/>
      <c r="K21" s="37"/>
    </row>
    <row r="22" spans="1:11">
      <c r="A22" s="40"/>
      <c r="B22" s="40"/>
      <c r="C22" s="41"/>
      <c r="D22" s="41"/>
      <c r="E22" s="34" t="str">
        <f>IF(OR(C22&gt;0,D22&gt;0),CONCATENATE(IF(D22&gt;0,D22,C22),"kW (",B22,")"),"")</f>
        <v/>
      </c>
      <c r="F22" s="70"/>
      <c r="G22" s="26" t="str">
        <f>IF(OR(C22&gt;0,D22&gt;0),F22/IF(D22&gt;0,D22,C22),"")</f>
        <v/>
      </c>
      <c r="H22" s="26" t="str">
        <f>IF(OR(C22&gt;0,D22&gt;0),VLOOKUP(B22,$E$49:$F$67,2,FALSE),"")</f>
        <v/>
      </c>
      <c r="I22" s="26" t="str">
        <f>IF(OR(C22&gt;0,D22&gt;0),IF(D22&gt;0,VLOOKUP(B22,$E$62:$G$67,3,FALSE),VLOOKUP(B22,$E$49:$L$61,IF(C22&lt;50,4,IF(C22&lt;250,5,IF(C22&lt;500,6,IF(C22&lt;1000,7,8)))),FALSE)),"")</f>
        <v/>
      </c>
      <c r="J22" s="26" t="str">
        <f>IF(PĀRBAUDE!$I$2=1,IF(OR(C22&gt;0,D22&gt;0),(IF(G22&lt;H22,G22,H22)-I22)*IF(D22&gt;0,D22,C22),""),'2. pielikums'!F22)</f>
        <v/>
      </c>
      <c r="K22" s="35">
        <f>IF(OR(C22&gt;0,D22&gt;0),F22-J22,0)</f>
        <v>0</v>
      </c>
    </row>
    <row r="23" spans="1:11">
      <c r="A23" s="40"/>
      <c r="B23" s="40"/>
      <c r="C23" s="41"/>
      <c r="D23" s="41"/>
      <c r="E23" s="34" t="str">
        <f>IF(OR(C23&gt;0,D23&gt;0),CONCATENATE(IF(D23&gt;0,D23,C23),"kW (",B23,")"),"")</f>
        <v/>
      </c>
      <c r="F23" s="70"/>
      <c r="G23" s="26" t="str">
        <f>IF(OR(C23&gt;0,D23&gt;0),F23/IF(D23&gt;0,D23,C23),"")</f>
        <v/>
      </c>
      <c r="H23" s="26" t="str">
        <f>IF(OR(C23&gt;0,D23&gt;0),VLOOKUP(B23,$E$49:$F$67,2,FALSE),"")</f>
        <v/>
      </c>
      <c r="I23" s="26" t="str">
        <f>IF(OR(C23&gt;0,D23&gt;0),IF(D23&gt;0,VLOOKUP(B23,$E$62:$G$67,3,FALSE),VLOOKUP(B23,$E$49:$L$61,IF(C23&lt;50,4,IF(C23&lt;250,5,IF(C23&lt;500,6,IF(C23&lt;1000,7,8)))),FALSE)),"")</f>
        <v/>
      </c>
      <c r="J23" s="26" t="str">
        <f>IF(PĀRBAUDE!$I$2=1,IF(OR(C23&gt;0,D23&gt;0),(IF(G23&lt;H23,G23,H23)-I23)*IF(D23&gt;0,D23,C23),""),'2. pielikums'!F23)</f>
        <v/>
      </c>
      <c r="K23" s="35">
        <f>IF(OR(C23&gt;0,D23&gt;0),F23-J23,0)</f>
        <v>0</v>
      </c>
    </row>
    <row r="24" spans="1:11">
      <c r="A24" s="69">
        <f>'2.8. tabula'!B10</f>
        <v>8</v>
      </c>
      <c r="B24" s="32" t="s">
        <v>205</v>
      </c>
      <c r="C24" s="32"/>
      <c r="D24" s="32"/>
      <c r="E24" s="64"/>
      <c r="F24" s="64"/>
      <c r="G24" s="64"/>
      <c r="H24" s="64"/>
      <c r="I24" s="64"/>
      <c r="J24" s="64"/>
      <c r="K24" s="37"/>
    </row>
    <row r="25" spans="1:11">
      <c r="A25" s="40"/>
      <c r="B25" s="40"/>
      <c r="C25" s="41"/>
      <c r="D25" s="41"/>
      <c r="E25" s="34" t="str">
        <f>IF(OR(C25&gt;0,D25&gt;0),CONCATENATE(IF(D25&gt;0,D25,C25),"kW (",B25,")"),"")</f>
        <v/>
      </c>
      <c r="F25" s="70"/>
      <c r="G25" s="26" t="str">
        <f>IF(OR(C25&gt;0,D25&gt;0),F25/IF(D25&gt;0,D25,C25),"")</f>
        <v/>
      </c>
      <c r="H25" s="26" t="str">
        <f>IF(OR(C25&gt;0,D25&gt;0),VLOOKUP(B25,$E$49:$F$67,2,FALSE),"")</f>
        <v/>
      </c>
      <c r="I25" s="26" t="str">
        <f>IF(OR(C25&gt;0,D25&gt;0),IF(D25&gt;0,VLOOKUP(B25,$E$62:$G$67,3,FALSE),VLOOKUP(B25,$E$49:$L$61,IF(C25&lt;50,4,IF(C25&lt;250,5,IF(C25&lt;500,6,IF(C25&lt;1000,7,8)))),FALSE)),"")</f>
        <v/>
      </c>
      <c r="J25" s="26" t="str">
        <f>IF(PĀRBAUDE!$I$2=1,IF(OR(C25&gt;0,D25&gt;0),(IF(G25&lt;H25,G25,H25)-I25)*IF(D25&gt;0,D25,C25),""),'2. pielikums'!F25)</f>
        <v/>
      </c>
      <c r="K25" s="35">
        <f>IF(OR(C25&gt;0,D25&gt;0),F25-J25,0)</f>
        <v>0</v>
      </c>
    </row>
    <row r="26" spans="1:11">
      <c r="A26" s="40"/>
      <c r="B26" s="40"/>
      <c r="C26" s="41"/>
      <c r="D26" s="41"/>
      <c r="E26" s="34" t="str">
        <f>IF(OR(C26&gt;0,D26&gt;0),CONCATENATE(IF(D26&gt;0,D26,C26),"kW (",B26,")"),"")</f>
        <v/>
      </c>
      <c r="F26" s="70"/>
      <c r="G26" s="26" t="str">
        <f>IF(OR(C26&gt;0,D26&gt;0),F26/IF(D26&gt;0,D26,C26),"")</f>
        <v/>
      </c>
      <c r="H26" s="26" t="str">
        <f>IF(OR(C26&gt;0,D26&gt;0),VLOOKUP(B26,$E$49:$F$67,2,FALSE),"")</f>
        <v/>
      </c>
      <c r="I26" s="26" t="str">
        <f>IF(OR(C26&gt;0,D26&gt;0),IF(D26&gt;0,VLOOKUP(B26,$E$62:$G$67,3,FALSE),VLOOKUP(B26,$E$49:$L$61,IF(C26&lt;50,4,IF(C26&lt;250,5,IF(C26&lt;500,6,IF(C26&lt;1000,7,8)))),FALSE)),"")</f>
        <v/>
      </c>
      <c r="J26" s="26" t="str">
        <f>IF(PĀRBAUDE!$I$2=1,IF(OR(C26&gt;0,D26&gt;0),(IF(G26&lt;H26,G26,H26)-I26)*IF(D26&gt;0,D26,C26),""),'2. pielikums'!F26)</f>
        <v/>
      </c>
      <c r="K26" s="35">
        <f>IF(OR(C26&gt;0,D26&gt;0),F26-J26,0)</f>
        <v>0</v>
      </c>
    </row>
    <row r="27" spans="1:11">
      <c r="A27" s="69">
        <f>'2.8. tabula'!B11</f>
        <v>9</v>
      </c>
      <c r="B27" s="32" t="s">
        <v>206</v>
      </c>
      <c r="C27" s="32"/>
      <c r="D27" s="32"/>
      <c r="E27" s="64"/>
      <c r="F27" s="64"/>
      <c r="G27" s="64"/>
      <c r="H27" s="64"/>
      <c r="I27" s="64"/>
      <c r="J27" s="64"/>
      <c r="K27" s="37"/>
    </row>
    <row r="28" spans="1:11">
      <c r="A28" s="40"/>
      <c r="B28" s="40"/>
      <c r="C28" s="41"/>
      <c r="D28" s="41"/>
      <c r="E28" s="34" t="str">
        <f>IF(OR(C28&gt;0,D28&gt;0),CONCATENATE(IF(D28&gt;0,D28,C28),"kW (",B28,")"),"")</f>
        <v/>
      </c>
      <c r="F28" s="70"/>
      <c r="G28" s="26" t="str">
        <f>IF(OR(C28&gt;0,D28&gt;0),F28/IF(D28&gt;0,D28,C28),"")</f>
        <v/>
      </c>
      <c r="H28" s="26" t="str">
        <f>IF(OR(C28&gt;0,D28&gt;0),VLOOKUP(B28,$E$49:$F$67,2,FALSE),"")</f>
        <v/>
      </c>
      <c r="I28" s="26" t="str">
        <f>IF(OR(C28&gt;0,D28&gt;0),IF(D28&gt;0,VLOOKUP(B28,$E$62:$G$67,3,FALSE),VLOOKUP(B28,$E$49:$L$61,IF(C28&lt;50,4,IF(C28&lt;250,5,IF(C28&lt;500,6,IF(C28&lt;1000,7,8)))),FALSE)),"")</f>
        <v/>
      </c>
      <c r="J28" s="26" t="str">
        <f>IF(PĀRBAUDE!$I$2=1,IF(OR(C28&gt;0,D28&gt;0),(IF(G28&lt;H28,G28,H28)-I28)*IF(D28&gt;0,D28,C28),""),'2. pielikums'!F28)</f>
        <v/>
      </c>
      <c r="K28" s="35">
        <f>IF(OR(C28&gt;0,D28&gt;0),F28-J28,0)</f>
        <v>0</v>
      </c>
    </row>
    <row r="29" spans="1:11">
      <c r="A29" s="40"/>
      <c r="B29" s="40"/>
      <c r="C29" s="41"/>
      <c r="D29" s="41"/>
      <c r="E29" s="34" t="str">
        <f>IF(OR(C29&gt;0,D29&gt;0),CONCATENATE(IF(D29&gt;0,D29,C29),"kW (",B29,")"),"")</f>
        <v/>
      </c>
      <c r="F29" s="70"/>
      <c r="G29" s="26" t="str">
        <f>IF(OR(C29&gt;0,D29&gt;0),F29/IF(D29&gt;0,D29,C29),"")</f>
        <v/>
      </c>
      <c r="H29" s="26" t="str">
        <f>IF(OR(C29&gt;0,D29&gt;0),VLOOKUP(B29,$E$49:$F$67,2,FALSE),"")</f>
        <v/>
      </c>
      <c r="I29" s="26" t="str">
        <f>IF(OR(C29&gt;0,D29&gt;0),IF(D29&gt;0,VLOOKUP(B29,$E$62:$G$67,3,FALSE),VLOOKUP(B29,$E$49:$L$61,IF(C29&lt;50,4,IF(C29&lt;250,5,IF(C29&lt;500,6,IF(C29&lt;1000,7,8)))),FALSE)),"")</f>
        <v/>
      </c>
      <c r="J29" s="26" t="str">
        <f>IF(PĀRBAUDE!$I$2=1,IF(OR(C29&gt;0,D29&gt;0),(IF(G29&lt;H29,G29,H29)-I29)*IF(D29&gt;0,D29,C29),""),'2. pielikums'!F29)</f>
        <v/>
      </c>
      <c r="K29" s="35">
        <f>IF(OR(C29&gt;0,D29&gt;0),F29-J29,0)</f>
        <v>0</v>
      </c>
    </row>
    <row r="30" spans="1:11">
      <c r="A30" s="69">
        <f>'2.8. tabula'!B12</f>
        <v>10</v>
      </c>
      <c r="B30" s="32" t="s">
        <v>207</v>
      </c>
      <c r="C30" s="32"/>
      <c r="D30" s="32"/>
      <c r="E30" s="64"/>
      <c r="F30" s="64"/>
      <c r="G30" s="64"/>
      <c r="H30" s="64"/>
      <c r="I30" s="64"/>
      <c r="J30" s="64"/>
      <c r="K30" s="37"/>
    </row>
    <row r="31" spans="1:11">
      <c r="A31" s="40"/>
      <c r="B31" s="40"/>
      <c r="C31" s="41"/>
      <c r="D31" s="41"/>
      <c r="E31" s="34" t="str">
        <f>IF(OR(C31&gt;0,D31&gt;0),CONCATENATE(IF(D31&gt;0,D31,C31),"kW (",B31,")"),"")</f>
        <v/>
      </c>
      <c r="F31" s="70"/>
      <c r="G31" s="26" t="str">
        <f>IF(OR(C31&gt;0,D31&gt;0),F31/IF(D31&gt;0,D31,C31),"")</f>
        <v/>
      </c>
      <c r="H31" s="26" t="str">
        <f>IF(OR(C31&gt;0,D31&gt;0),VLOOKUP(B31,$E$49:$F$67,2,FALSE),"")</f>
        <v/>
      </c>
      <c r="I31" s="26" t="str">
        <f>IF(OR(C31&gt;0,D31&gt;0),IF(D31&gt;0,VLOOKUP(B31,$E$62:$G$67,3,FALSE),VLOOKUP(B31,$E$49:$L$61,IF(C31&lt;50,4,IF(C31&lt;250,5,IF(C31&lt;500,6,IF(C31&lt;1000,7,8)))),FALSE)),"")</f>
        <v/>
      </c>
      <c r="J31" s="26" t="str">
        <f>IF(PĀRBAUDE!$I$2=1,IF(OR(C31&gt;0,D31&gt;0),(IF(G31&lt;H31,G31,H31)-I31)*IF(D31&gt;0,D31,C31),""),'2. pielikums'!F31)</f>
        <v/>
      </c>
      <c r="K31" s="35">
        <f>IF(OR(C31&gt;0,D31&gt;0),F31-J31,0)</f>
        <v>0</v>
      </c>
    </row>
    <row r="32" spans="1:11">
      <c r="A32" s="40"/>
      <c r="B32" s="40"/>
      <c r="C32" s="41"/>
      <c r="D32" s="41"/>
      <c r="E32" s="34" t="str">
        <f>IF(OR(C32&gt;0,D32&gt;0),CONCATENATE(IF(D32&gt;0,D32,C32),"kW (",B32,")"),"")</f>
        <v/>
      </c>
      <c r="F32" s="70"/>
      <c r="G32" s="26" t="str">
        <f>IF(OR(C32&gt;0,D32&gt;0),F32/IF(D32&gt;0,D32,C32),"")</f>
        <v/>
      </c>
      <c r="H32" s="26" t="str">
        <f>IF(OR(C32&gt;0,D32&gt;0),VLOOKUP(B32,$E$49:$F$67,2,FALSE),"")</f>
        <v/>
      </c>
      <c r="I32" s="26" t="str">
        <f>IF(OR(C32&gt;0,D32&gt;0),IF(D32&gt;0,VLOOKUP(B32,$E$62:$G$67,3,FALSE),VLOOKUP(B32,$E$49:$L$61,IF(C32&lt;50,4,IF(C32&lt;250,5,IF(C32&lt;500,6,IF(C32&lt;1000,7,8)))),FALSE)),"")</f>
        <v/>
      </c>
      <c r="J32" s="26" t="str">
        <f>IF(PĀRBAUDE!$I$2=1,IF(OR(C32&gt;0,D32&gt;0),(IF(G32&lt;H32,G32,H32)-I32)*IF(D32&gt;0,D32,C32),""),'2. pielikums'!F32)</f>
        <v/>
      </c>
      <c r="K32" s="35">
        <f>IF(OR(C32&gt;0,D32&gt;0),F32-J32,0)</f>
        <v>0</v>
      </c>
    </row>
    <row r="33" spans="5:12"/>
    <row r="34" spans="5:12"/>
    <row r="35" spans="5:12" hidden="1"/>
    <row r="36" spans="5:12" hidden="1"/>
    <row r="37" spans="5:12" hidden="1"/>
    <row r="38" spans="5:12" hidden="1"/>
    <row r="39" spans="5:12" hidden="1"/>
    <row r="40" spans="5:12" hidden="1"/>
    <row r="41" spans="5:12" hidden="1"/>
    <row r="42" spans="5:12" hidden="1"/>
    <row r="43" spans="5:12" hidden="1"/>
    <row r="44" spans="5:12" hidden="1"/>
    <row r="45" spans="5:12" hidden="1"/>
    <row r="46" spans="5:12" hidden="1"/>
    <row r="47" spans="5:12" hidden="1"/>
    <row r="48" spans="5:12" hidden="1">
      <c r="E48" s="27" t="s">
        <v>71</v>
      </c>
      <c r="F48" s="27" t="s">
        <v>72</v>
      </c>
      <c r="H48" s="25">
        <v>0.05</v>
      </c>
      <c r="I48" s="25">
        <v>0.25</v>
      </c>
      <c r="J48" s="25">
        <v>0.5</v>
      </c>
      <c r="K48" s="25">
        <v>1</v>
      </c>
      <c r="L48" s="25" t="s">
        <v>73</v>
      </c>
    </row>
    <row r="49" spans="5:13" hidden="1">
      <c r="E49" s="28" t="s">
        <v>74</v>
      </c>
      <c r="F49" s="29">
        <v>483.78</v>
      </c>
      <c r="H49" s="30">
        <v>116.68</v>
      </c>
      <c r="I49" s="30">
        <v>110.98</v>
      </c>
    </row>
    <row r="50" spans="5:13" hidden="1">
      <c r="E50" s="28" t="s">
        <v>75</v>
      </c>
      <c r="F50" s="29">
        <v>462.43</v>
      </c>
      <c r="J50" s="30">
        <v>85.37</v>
      </c>
    </row>
    <row r="51" spans="5:13" hidden="1">
      <c r="E51" s="28" t="s">
        <v>76</v>
      </c>
      <c r="F51" s="29">
        <v>369.95</v>
      </c>
      <c r="K51" s="30">
        <v>81.099999999999994</v>
      </c>
    </row>
    <row r="52" spans="5:13" hidden="1">
      <c r="E52" s="28" t="s">
        <v>77</v>
      </c>
      <c r="F52" s="29">
        <v>313.02999999999997</v>
      </c>
      <c r="L52" s="30">
        <v>59.76</v>
      </c>
    </row>
    <row r="53" spans="5:13" hidden="1">
      <c r="E53" s="29" t="s">
        <v>78</v>
      </c>
      <c r="F53" s="29">
        <v>1280.58</v>
      </c>
      <c r="H53" s="30">
        <v>116.68</v>
      </c>
      <c r="I53" s="30">
        <v>110.98</v>
      </c>
      <c r="J53" s="30">
        <v>85.37</v>
      </c>
      <c r="K53" s="30">
        <v>81.099999999999994</v>
      </c>
      <c r="L53" s="30">
        <v>59.76</v>
      </c>
    </row>
    <row r="54" spans="5:13" hidden="1">
      <c r="E54" s="29" t="s">
        <v>79</v>
      </c>
      <c r="F54" s="29">
        <v>1707.45</v>
      </c>
      <c r="H54" s="30">
        <v>116.68</v>
      </c>
      <c r="I54" s="30">
        <v>110.98</v>
      </c>
      <c r="J54" s="30">
        <v>85.37</v>
      </c>
      <c r="K54" s="30">
        <v>81.099999999999994</v>
      </c>
      <c r="L54" s="30">
        <v>59.76</v>
      </c>
    </row>
    <row r="55" spans="5:13" hidden="1">
      <c r="E55" s="29" t="s">
        <v>80</v>
      </c>
      <c r="F55" s="29">
        <v>1394.41</v>
      </c>
      <c r="H55" s="30">
        <v>116.68</v>
      </c>
      <c r="I55" s="30">
        <v>110.98</v>
      </c>
      <c r="J55" s="30">
        <v>85.37</v>
      </c>
      <c r="K55" s="30">
        <v>81.099999999999994</v>
      </c>
      <c r="L55" s="30">
        <v>59.76</v>
      </c>
    </row>
    <row r="56" spans="5:13" hidden="1">
      <c r="E56" s="29" t="s">
        <v>81</v>
      </c>
      <c r="F56" s="29">
        <v>1565.16</v>
      </c>
      <c r="H56" s="30">
        <v>116.68</v>
      </c>
      <c r="I56" s="30">
        <v>110.98</v>
      </c>
      <c r="J56" s="30">
        <v>85.37</v>
      </c>
      <c r="K56" s="30">
        <v>81.099999999999994</v>
      </c>
      <c r="L56" s="30">
        <v>59.76</v>
      </c>
    </row>
    <row r="57" spans="5:13" hidden="1">
      <c r="E57" s="29" t="s">
        <v>82</v>
      </c>
      <c r="F57" s="29">
        <v>1565.16</v>
      </c>
      <c r="H57" s="30">
        <v>116.68</v>
      </c>
      <c r="I57" s="30">
        <v>110.98</v>
      </c>
      <c r="J57" s="30">
        <v>85.37</v>
      </c>
      <c r="K57" s="30">
        <v>81.099999999999994</v>
      </c>
      <c r="L57" s="30">
        <v>59.76</v>
      </c>
    </row>
    <row r="58" spans="5:13" hidden="1">
      <c r="E58" s="29" t="s">
        <v>83</v>
      </c>
      <c r="F58" s="29">
        <v>1252.1300000000001</v>
      </c>
      <c r="H58" s="30">
        <v>116.68</v>
      </c>
      <c r="I58" s="30">
        <v>110.98</v>
      </c>
      <c r="J58" s="30">
        <v>85.37</v>
      </c>
      <c r="K58" s="30">
        <v>81.099999999999994</v>
      </c>
      <c r="L58" s="30">
        <v>59.76</v>
      </c>
    </row>
    <row r="59" spans="5:13" hidden="1">
      <c r="E59" s="29" t="s">
        <v>84</v>
      </c>
      <c r="F59" s="29">
        <v>1252.1300000000001</v>
      </c>
      <c r="H59" s="30">
        <v>116.68</v>
      </c>
      <c r="I59" s="30">
        <v>110.98</v>
      </c>
      <c r="J59" s="30">
        <v>85.37</v>
      </c>
      <c r="K59" s="30">
        <v>81.099999999999994</v>
      </c>
      <c r="L59" s="30">
        <v>59.76</v>
      </c>
    </row>
    <row r="60" spans="5:13" hidden="1">
      <c r="E60" s="29" t="s">
        <v>85</v>
      </c>
      <c r="F60" s="29">
        <v>1252.1300000000001</v>
      </c>
      <c r="H60" s="30">
        <v>116.68</v>
      </c>
      <c r="I60" s="30">
        <v>110.98</v>
      </c>
      <c r="J60" s="30">
        <v>85.37</v>
      </c>
      <c r="K60" s="30">
        <v>81.099999999999994</v>
      </c>
      <c r="L60" s="30">
        <v>59.76</v>
      </c>
    </row>
    <row r="61" spans="5:13" hidden="1">
      <c r="E61" s="28" t="s">
        <v>86</v>
      </c>
      <c r="F61" s="29">
        <v>825.27</v>
      </c>
      <c r="H61" s="30">
        <v>116.68</v>
      </c>
      <c r="I61" s="30">
        <v>110.98</v>
      </c>
      <c r="J61" s="30">
        <v>85.37</v>
      </c>
      <c r="K61" s="30">
        <v>81.099999999999994</v>
      </c>
      <c r="L61" s="30">
        <v>59.76</v>
      </c>
      <c r="M61" s="31" t="s">
        <v>87</v>
      </c>
    </row>
    <row r="62" spans="5:13" hidden="1">
      <c r="E62" s="28" t="s">
        <v>88</v>
      </c>
      <c r="F62" s="29">
        <v>4980.05</v>
      </c>
      <c r="G62" s="30">
        <v>1920.88</v>
      </c>
    </row>
    <row r="63" spans="5:13" hidden="1">
      <c r="E63" s="28" t="s">
        <v>89</v>
      </c>
      <c r="F63" s="29">
        <v>4553.1899999999996</v>
      </c>
      <c r="G63" s="30">
        <v>1565.16</v>
      </c>
    </row>
    <row r="64" spans="5:13" hidden="1">
      <c r="E64" s="28" t="s">
        <v>90</v>
      </c>
      <c r="F64" s="29">
        <v>4268.62</v>
      </c>
      <c r="G64" s="30">
        <v>1394.41</v>
      </c>
    </row>
    <row r="65" spans="5:7" hidden="1">
      <c r="E65" s="28" t="s">
        <v>91</v>
      </c>
      <c r="F65" s="28">
        <v>1707.45</v>
      </c>
      <c r="G65" s="30">
        <v>711.44</v>
      </c>
    </row>
    <row r="66" spans="5:7" hidden="1">
      <c r="E66" s="28" t="s">
        <v>92</v>
      </c>
      <c r="F66" s="28">
        <v>1351.73</v>
      </c>
      <c r="G66" s="30">
        <v>711.44</v>
      </c>
    </row>
    <row r="67" spans="5:7" hidden="1">
      <c r="E67" s="28" t="s">
        <v>67</v>
      </c>
      <c r="F67" s="28">
        <v>3984.04</v>
      </c>
      <c r="G67" s="30">
        <v>711.44</v>
      </c>
    </row>
  </sheetData>
  <dataValidations count="1">
    <dataValidation type="list" allowBlank="1" showInputMessage="1" showErrorMessage="1" sqref="B4:B5 B13:B14 B10:B11 B7:B8 B16:B17 B19:B20 B28:B29 B25:B26 B22:B23 B31:B32">
      <formula1>$E$49:$E$67</formula1>
    </dataValidation>
  </dataValidations>
  <printOptions horizontalCentered="1"/>
  <pageMargins left="0.39370078740157483" right="0.39370078740157483" top="0.78740157480314965" bottom="0.39370078740157483" header="0.39370078740157483" footer="0.1968503937007874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sheetPr>
  <dimension ref="A1:S1362"/>
  <sheetViews>
    <sheetView zoomScaleSheetLayoutView="130" workbookViewId="0">
      <pane xSplit="1" ySplit="4" topLeftCell="F5" activePane="bottomRight" state="frozenSplit"/>
      <selection activeCell="A14" sqref="A14:H14"/>
      <selection pane="topRight" activeCell="A14" sqref="A14:H14"/>
      <selection pane="bottomLeft" activeCell="A14" sqref="A14:H14"/>
      <selection pane="bottomRight" activeCell="M7" sqref="M7"/>
    </sheetView>
  </sheetViews>
  <sheetFormatPr baseColWidth="10" defaultColWidth="0" defaultRowHeight="12" zeroHeight="1" outlineLevelRow="1" x14ac:dyDescent="0"/>
  <cols>
    <col min="1" max="1" width="53.6640625" style="1" customWidth="1"/>
    <col min="2" max="2" width="8.1640625" style="1" customWidth="1"/>
    <col min="3" max="3" width="6.1640625" style="1" customWidth="1"/>
    <col min="4" max="10" width="9.5" style="1" customWidth="1"/>
    <col min="11" max="11" width="9" style="1" customWidth="1"/>
    <col min="12" max="12" width="9" style="16" customWidth="1"/>
    <col min="13" max="13" width="11.1640625" style="16" customWidth="1"/>
    <col min="14" max="15" width="11.1640625" style="1" customWidth="1"/>
    <col min="16" max="16" width="9" style="1" hidden="1" customWidth="1"/>
    <col min="17" max="19" width="11.1640625" style="1" hidden="1" customWidth="1"/>
    <col min="20" max="20" width="9" style="1" hidden="1" customWidth="1"/>
    <col min="21" max="16384" width="9" style="1" hidden="1"/>
  </cols>
  <sheetData>
    <row r="1" spans="1:19" ht="12.75" customHeight="1">
      <c r="A1" s="107" t="s">
        <v>0</v>
      </c>
      <c r="B1" s="107" t="s">
        <v>1</v>
      </c>
      <c r="C1" s="107" t="s">
        <v>2</v>
      </c>
      <c r="D1" s="107" t="s">
        <v>128</v>
      </c>
      <c r="E1" s="107" t="s">
        <v>129</v>
      </c>
      <c r="F1" s="107" t="s">
        <v>130</v>
      </c>
      <c r="G1" s="107" t="s">
        <v>131</v>
      </c>
      <c r="H1" s="107"/>
      <c r="I1" s="107"/>
      <c r="J1" s="107"/>
      <c r="L1" s="107" t="s">
        <v>231</v>
      </c>
      <c r="M1" s="107" t="s">
        <v>47</v>
      </c>
      <c r="N1" s="107" t="s">
        <v>208</v>
      </c>
      <c r="O1" s="107" t="s">
        <v>209</v>
      </c>
      <c r="Q1" s="107" t="s">
        <v>57</v>
      </c>
      <c r="R1" s="107" t="s">
        <v>57</v>
      </c>
      <c r="S1" s="81"/>
    </row>
    <row r="2" spans="1:19">
      <c r="A2" s="107"/>
      <c r="B2" s="107"/>
      <c r="C2" s="107"/>
      <c r="D2" s="107"/>
      <c r="E2" s="107"/>
      <c r="F2" s="107"/>
      <c r="G2" s="107" t="s">
        <v>3</v>
      </c>
      <c r="H2" s="107"/>
      <c r="I2" s="107"/>
      <c r="J2" s="107" t="s">
        <v>51</v>
      </c>
      <c r="L2" s="107"/>
      <c r="M2" s="107"/>
      <c r="N2" s="107"/>
      <c r="O2" s="107"/>
      <c r="Q2" s="107"/>
      <c r="R2" s="107"/>
      <c r="S2" s="81"/>
    </row>
    <row r="3" spans="1:19" ht="66" customHeight="1">
      <c r="A3" s="107"/>
      <c r="B3" s="107"/>
      <c r="C3" s="107"/>
      <c r="D3" s="107"/>
      <c r="E3" s="107"/>
      <c r="F3" s="107"/>
      <c r="G3" s="3" t="s">
        <v>4</v>
      </c>
      <c r="H3" s="3" t="s">
        <v>138</v>
      </c>
      <c r="I3" s="14" t="s">
        <v>52</v>
      </c>
      <c r="J3" s="107"/>
      <c r="L3" s="107"/>
      <c r="M3" s="107"/>
      <c r="N3" s="107"/>
      <c r="O3" s="107"/>
      <c r="Q3" s="107"/>
      <c r="R3" s="107"/>
      <c r="S3" s="81"/>
    </row>
    <row r="4" spans="1:19">
      <c r="A4" s="3">
        <v>2</v>
      </c>
      <c r="B4" s="3">
        <v>3</v>
      </c>
      <c r="C4" s="3">
        <v>4</v>
      </c>
      <c r="D4" s="3">
        <v>5</v>
      </c>
      <c r="E4" s="3">
        <v>6</v>
      </c>
      <c r="F4" s="3">
        <v>7</v>
      </c>
      <c r="G4" s="3">
        <v>8</v>
      </c>
      <c r="H4" s="3">
        <v>9</v>
      </c>
      <c r="I4" s="3">
        <v>10</v>
      </c>
      <c r="J4" s="3">
        <v>11</v>
      </c>
    </row>
    <row r="5" spans="1:19">
      <c r="A5" s="108" t="str">
        <f>'2.8. tabula'!B3</f>
        <v>Rīgas iela 1, Rīga</v>
      </c>
      <c r="B5" s="108"/>
      <c r="C5" s="108"/>
      <c r="D5" s="108"/>
      <c r="E5" s="108"/>
      <c r="F5" s="108"/>
      <c r="G5" s="108"/>
      <c r="H5" s="108"/>
      <c r="I5" s="108"/>
      <c r="J5" s="108"/>
    </row>
    <row r="6" spans="1:19">
      <c r="A6" s="105" t="s">
        <v>5</v>
      </c>
      <c r="B6" s="105"/>
      <c r="C6" s="105"/>
      <c r="D6" s="105"/>
      <c r="E6" s="105"/>
      <c r="F6" s="105"/>
      <c r="G6" s="105"/>
      <c r="H6" s="105"/>
      <c r="I6" s="105"/>
      <c r="J6" s="105"/>
    </row>
    <row r="7" spans="1:19" ht="60">
      <c r="A7" s="2" t="s">
        <v>6</v>
      </c>
      <c r="B7" s="3"/>
      <c r="C7" s="3"/>
      <c r="D7" s="9"/>
      <c r="E7" s="9">
        <f>SUM(E8:E17)</f>
        <v>3059.1699999999996</v>
      </c>
      <c r="F7" s="9">
        <f>SUM(F8:F17)</f>
        <v>3701.6</v>
      </c>
      <c r="G7" s="9">
        <f>SUM(G8:G17)</f>
        <v>3059.1699999999996</v>
      </c>
      <c r="H7" s="9">
        <f>SUM(H8:H17)</f>
        <v>0</v>
      </c>
      <c r="I7" s="10">
        <f>IF(PĀRBAUDE!$D$3="NĒ",H7,G7)/IF(PĀRBAUDE!$D$3="NĒ",$H$1315,$G$1315)</f>
        <v>1.1136882555339657E-2</v>
      </c>
      <c r="J7" s="9">
        <f>SUM(J8:J17)</f>
        <v>642.43000000000006</v>
      </c>
    </row>
    <row r="8" spans="1:19">
      <c r="A8" s="4" t="s">
        <v>7</v>
      </c>
      <c r="B8" s="7" t="s">
        <v>8</v>
      </c>
      <c r="C8" s="7">
        <v>1</v>
      </c>
      <c r="D8" s="12">
        <f>ROUND(2000/0.702804,2)</f>
        <v>2845.74</v>
      </c>
      <c r="E8" s="8">
        <f>C8*D8</f>
        <v>2845.74</v>
      </c>
      <c r="F8" s="8">
        <f>ROUND(E8*(1+M8),2)</f>
        <v>3443.35</v>
      </c>
      <c r="G8" s="8">
        <f>E8-N8-O8</f>
        <v>2845.74</v>
      </c>
      <c r="H8" s="8">
        <f>IF(PĀRBAUDE!$D$3="NĒ",ROUND(G8*(1+M8),2),0)</f>
        <v>0</v>
      </c>
      <c r="I8" s="11">
        <f>IF(PĀRBAUDE!$D$3="NĒ",H8,G8)/IF(PĀRBAUDE!$D$3="NĒ",$H$1315,$G$1315)</f>
        <v>1.0359892442405056E-2</v>
      </c>
      <c r="J8" s="8">
        <f>IF(PĀRBAUDE!$D$3="NĒ",F8-H8,F8-G8)</f>
        <v>597.61000000000013</v>
      </c>
      <c r="L8" s="42">
        <v>1</v>
      </c>
      <c r="M8" s="42">
        <v>0.21</v>
      </c>
      <c r="N8" s="12">
        <v>0</v>
      </c>
      <c r="O8" s="12">
        <v>0</v>
      </c>
      <c r="Q8" s="8">
        <f>IF(H8=0,G8,H8)*L8</f>
        <v>2845.74</v>
      </c>
      <c r="R8" s="8">
        <f t="shared" ref="R8:R17" si="0">J8*L8</f>
        <v>597.61000000000013</v>
      </c>
      <c r="S8" s="82"/>
    </row>
    <row r="9" spans="1:19">
      <c r="A9" s="4" t="s">
        <v>9</v>
      </c>
      <c r="B9" s="7" t="s">
        <v>8</v>
      </c>
      <c r="C9" s="7">
        <v>1</v>
      </c>
      <c r="D9" s="12">
        <f>ROUND(150/0.702804,2)</f>
        <v>213.43</v>
      </c>
      <c r="E9" s="8">
        <f>C9*D9</f>
        <v>213.43</v>
      </c>
      <c r="F9" s="8">
        <f>ROUND(E9*(1+M9),2)</f>
        <v>258.25</v>
      </c>
      <c r="G9" s="8">
        <f>E9-N9-O9</f>
        <v>213.43</v>
      </c>
      <c r="H9" s="8">
        <f>IF(PĀRBAUDE!$D$3="NĒ",ROUND(G9*(1+M9),2),0)</f>
        <v>0</v>
      </c>
      <c r="I9" s="11">
        <f>IF(PĀRBAUDE!$D$3="NĒ",H9,G9)/IF(PĀRBAUDE!$D$3="NĒ",$H$1315,$G$1315)</f>
        <v>7.7699011293460099E-4</v>
      </c>
      <c r="J9" s="8">
        <f>IF(PĀRBAUDE!$D$3="NĒ",F9-H9,F9-G9)</f>
        <v>44.819999999999993</v>
      </c>
      <c r="L9" s="42">
        <v>1</v>
      </c>
      <c r="M9" s="42">
        <v>0.21</v>
      </c>
      <c r="N9" s="12">
        <v>0</v>
      </c>
      <c r="O9" s="12">
        <v>0</v>
      </c>
      <c r="Q9" s="8">
        <f t="shared" ref="Q9:Q17" si="1">IF(H9=0,G9,H9)*L9</f>
        <v>213.43</v>
      </c>
      <c r="R9" s="8">
        <f t="shared" si="0"/>
        <v>44.819999999999993</v>
      </c>
      <c r="S9" s="82"/>
    </row>
    <row r="10" spans="1:19">
      <c r="A10" s="4" t="s">
        <v>46</v>
      </c>
      <c r="B10" s="7"/>
      <c r="C10" s="7"/>
      <c r="D10" s="12"/>
      <c r="E10" s="8">
        <f t="shared" ref="E10:E17" si="2">C10*D10</f>
        <v>0</v>
      </c>
      <c r="F10" s="8">
        <f t="shared" ref="F10:F17" si="3">ROUND(E10*(1+M10),2)</f>
        <v>0</v>
      </c>
      <c r="G10" s="8">
        <f t="shared" ref="G10:G17" si="4">E10-N10-O10</f>
        <v>0</v>
      </c>
      <c r="H10" s="8">
        <f>IF(PĀRBAUDE!$D$3="NĒ",ROUND(G10*(1+M10),2),0)</f>
        <v>0</v>
      </c>
      <c r="I10" s="11">
        <f>IF(PĀRBAUDE!$D$3="NĒ",H10,G10)/IF(PĀRBAUDE!$D$3="NĒ",$H$1315,$G$1315)</f>
        <v>0</v>
      </c>
      <c r="J10" s="8">
        <f>IF(PĀRBAUDE!$D$3="NĒ",F10-H10,F10-G10)</f>
        <v>0</v>
      </c>
      <c r="L10" s="42">
        <v>1</v>
      </c>
      <c r="M10" s="42">
        <v>0.21</v>
      </c>
      <c r="N10" s="12">
        <v>0</v>
      </c>
      <c r="O10" s="12">
        <v>0</v>
      </c>
      <c r="Q10" s="8">
        <f t="shared" si="1"/>
        <v>0</v>
      </c>
      <c r="R10" s="8">
        <f t="shared" si="0"/>
        <v>0</v>
      </c>
      <c r="S10" s="82"/>
    </row>
    <row r="11" spans="1:19">
      <c r="A11" s="4" t="s">
        <v>139</v>
      </c>
      <c r="B11" s="7"/>
      <c r="C11" s="7"/>
      <c r="D11" s="12"/>
      <c r="E11" s="8">
        <f t="shared" si="2"/>
        <v>0</v>
      </c>
      <c r="F11" s="8">
        <f t="shared" si="3"/>
        <v>0</v>
      </c>
      <c r="G11" s="8">
        <f t="shared" si="4"/>
        <v>0</v>
      </c>
      <c r="H11" s="8">
        <f>IF(PĀRBAUDE!$D$3="NĒ",ROUND(G11*(1+M11),2),0)</f>
        <v>0</v>
      </c>
      <c r="I11" s="11">
        <f>IF(PĀRBAUDE!$D$3="NĒ",H11,G11)/IF(PĀRBAUDE!$D$3="NĒ",$H$1315,$G$1315)</f>
        <v>0</v>
      </c>
      <c r="J11" s="8">
        <f>IF(PĀRBAUDE!$D$3="NĒ",F11-H11,F11-G11)</f>
        <v>0</v>
      </c>
      <c r="L11" s="42">
        <v>1</v>
      </c>
      <c r="M11" s="42">
        <v>0.21</v>
      </c>
      <c r="N11" s="12">
        <v>0</v>
      </c>
      <c r="O11" s="12">
        <v>0</v>
      </c>
      <c r="Q11" s="8">
        <f t="shared" si="1"/>
        <v>0</v>
      </c>
      <c r="R11" s="8">
        <f t="shared" si="0"/>
        <v>0</v>
      </c>
      <c r="S11" s="82"/>
    </row>
    <row r="12" spans="1:19">
      <c r="A12" s="4" t="s">
        <v>140</v>
      </c>
      <c r="B12" s="7"/>
      <c r="C12" s="7"/>
      <c r="D12" s="12"/>
      <c r="E12" s="8">
        <f t="shared" si="2"/>
        <v>0</v>
      </c>
      <c r="F12" s="8">
        <f t="shared" si="3"/>
        <v>0</v>
      </c>
      <c r="G12" s="8">
        <f t="shared" si="4"/>
        <v>0</v>
      </c>
      <c r="H12" s="8">
        <f>IF(PĀRBAUDE!$D$3="NĒ",ROUND(G12*(1+M12),2),0)</f>
        <v>0</v>
      </c>
      <c r="I12" s="11">
        <f>IF(PĀRBAUDE!$D$3="NĒ",H12,G12)/IF(PĀRBAUDE!$D$3="NĒ",$H$1315,$G$1315)</f>
        <v>0</v>
      </c>
      <c r="J12" s="8">
        <f>IF(PĀRBAUDE!$D$3="NĒ",F12-H12,F12-G12)</f>
        <v>0</v>
      </c>
      <c r="L12" s="42">
        <v>1</v>
      </c>
      <c r="M12" s="42">
        <v>0.21</v>
      </c>
      <c r="N12" s="12">
        <v>0</v>
      </c>
      <c r="O12" s="12">
        <v>0</v>
      </c>
      <c r="Q12" s="8">
        <f t="shared" si="1"/>
        <v>0</v>
      </c>
      <c r="R12" s="8">
        <f t="shared" si="0"/>
        <v>0</v>
      </c>
      <c r="S12" s="82"/>
    </row>
    <row r="13" spans="1:19">
      <c r="A13" s="4" t="s">
        <v>141</v>
      </c>
      <c r="B13" s="7"/>
      <c r="C13" s="7"/>
      <c r="D13" s="12"/>
      <c r="E13" s="8">
        <f t="shared" si="2"/>
        <v>0</v>
      </c>
      <c r="F13" s="8">
        <f t="shared" si="3"/>
        <v>0</v>
      </c>
      <c r="G13" s="8">
        <f t="shared" si="4"/>
        <v>0</v>
      </c>
      <c r="H13" s="8">
        <f>IF(PĀRBAUDE!$D$3="NĒ",ROUND(G13*(1+M13),2),0)</f>
        <v>0</v>
      </c>
      <c r="I13" s="11">
        <f>IF(PĀRBAUDE!$D$3="NĒ",H13,G13)/IF(PĀRBAUDE!$D$3="NĒ",$H$1315,$G$1315)</f>
        <v>0</v>
      </c>
      <c r="J13" s="8">
        <f>IF(PĀRBAUDE!$D$3="NĒ",F13-H13,F13-G13)</f>
        <v>0</v>
      </c>
      <c r="L13" s="42">
        <v>1</v>
      </c>
      <c r="M13" s="42">
        <v>0.21</v>
      </c>
      <c r="N13" s="12">
        <v>0</v>
      </c>
      <c r="O13" s="12">
        <v>0</v>
      </c>
      <c r="Q13" s="8">
        <f t="shared" si="1"/>
        <v>0</v>
      </c>
      <c r="R13" s="8">
        <f t="shared" si="0"/>
        <v>0</v>
      </c>
      <c r="S13" s="82"/>
    </row>
    <row r="14" spans="1:19">
      <c r="A14" s="4" t="s">
        <v>142</v>
      </c>
      <c r="B14" s="7"/>
      <c r="C14" s="7"/>
      <c r="D14" s="12"/>
      <c r="E14" s="8">
        <f t="shared" si="2"/>
        <v>0</v>
      </c>
      <c r="F14" s="8">
        <f t="shared" si="3"/>
        <v>0</v>
      </c>
      <c r="G14" s="8">
        <f t="shared" si="4"/>
        <v>0</v>
      </c>
      <c r="H14" s="8">
        <f>IF(PĀRBAUDE!$D$3="NĒ",ROUND(G14*(1+M14),2),0)</f>
        <v>0</v>
      </c>
      <c r="I14" s="11">
        <f>IF(PĀRBAUDE!$D$3="NĒ",H14,G14)/IF(PĀRBAUDE!$D$3="NĒ",$H$1315,$G$1315)</f>
        <v>0</v>
      </c>
      <c r="J14" s="8">
        <f>IF(PĀRBAUDE!$D$3="NĒ",F14-H14,F14-G14)</f>
        <v>0</v>
      </c>
      <c r="L14" s="42">
        <v>1</v>
      </c>
      <c r="M14" s="42">
        <v>0.21</v>
      </c>
      <c r="N14" s="12">
        <v>0</v>
      </c>
      <c r="O14" s="12">
        <v>0</v>
      </c>
      <c r="Q14" s="8">
        <f t="shared" si="1"/>
        <v>0</v>
      </c>
      <c r="R14" s="8">
        <f t="shared" si="0"/>
        <v>0</v>
      </c>
      <c r="S14" s="82"/>
    </row>
    <row r="15" spans="1:19">
      <c r="A15" s="4" t="s">
        <v>143</v>
      </c>
      <c r="B15" s="7"/>
      <c r="C15" s="7"/>
      <c r="D15" s="12"/>
      <c r="E15" s="8">
        <f t="shared" si="2"/>
        <v>0</v>
      </c>
      <c r="F15" s="8">
        <f t="shared" si="3"/>
        <v>0</v>
      </c>
      <c r="G15" s="8">
        <f t="shared" si="4"/>
        <v>0</v>
      </c>
      <c r="H15" s="8">
        <f>IF(PĀRBAUDE!$D$3="NĒ",ROUND(G15*(1+M15),2),0)</f>
        <v>0</v>
      </c>
      <c r="I15" s="11">
        <f>IF(PĀRBAUDE!$D$3="NĒ",H15,G15)/IF(PĀRBAUDE!$D$3="NĒ",$H$1315,$G$1315)</f>
        <v>0</v>
      </c>
      <c r="J15" s="8">
        <f>IF(PĀRBAUDE!$D$3="NĒ",F15-H15,F15-G15)</f>
        <v>0</v>
      </c>
      <c r="L15" s="42">
        <v>1</v>
      </c>
      <c r="M15" s="42">
        <v>0.21</v>
      </c>
      <c r="N15" s="12">
        <v>0</v>
      </c>
      <c r="O15" s="12">
        <v>0</v>
      </c>
      <c r="Q15" s="8">
        <f t="shared" si="1"/>
        <v>0</v>
      </c>
      <c r="R15" s="8">
        <f t="shared" si="0"/>
        <v>0</v>
      </c>
      <c r="S15" s="82"/>
    </row>
    <row r="16" spans="1:19">
      <c r="A16" s="4" t="s">
        <v>144</v>
      </c>
      <c r="B16" s="7"/>
      <c r="C16" s="7"/>
      <c r="D16" s="12"/>
      <c r="E16" s="8">
        <f t="shared" si="2"/>
        <v>0</v>
      </c>
      <c r="F16" s="8">
        <f t="shared" si="3"/>
        <v>0</v>
      </c>
      <c r="G16" s="8">
        <f t="shared" si="4"/>
        <v>0</v>
      </c>
      <c r="H16" s="8">
        <f>IF(PĀRBAUDE!$D$3="NĒ",ROUND(G16*(1+M16),2),0)</f>
        <v>0</v>
      </c>
      <c r="I16" s="11">
        <f>IF(PĀRBAUDE!$D$3="NĒ",H16,G16)/IF(PĀRBAUDE!$D$3="NĒ",$H$1315,$G$1315)</f>
        <v>0</v>
      </c>
      <c r="J16" s="8">
        <f>IF(PĀRBAUDE!$D$3="NĒ",F16-H16,F16-G16)</f>
        <v>0</v>
      </c>
      <c r="L16" s="42">
        <v>1</v>
      </c>
      <c r="M16" s="42">
        <v>0.21</v>
      </c>
      <c r="N16" s="12">
        <v>0</v>
      </c>
      <c r="O16" s="12">
        <v>0</v>
      </c>
      <c r="Q16" s="8">
        <f t="shared" si="1"/>
        <v>0</v>
      </c>
      <c r="R16" s="8">
        <f t="shared" si="0"/>
        <v>0</v>
      </c>
      <c r="S16" s="82"/>
    </row>
    <row r="17" spans="1:19">
      <c r="A17" s="4" t="s">
        <v>145</v>
      </c>
      <c r="B17" s="7"/>
      <c r="C17" s="7"/>
      <c r="D17" s="12"/>
      <c r="E17" s="8">
        <f t="shared" si="2"/>
        <v>0</v>
      </c>
      <c r="F17" s="8">
        <f t="shared" si="3"/>
        <v>0</v>
      </c>
      <c r="G17" s="8">
        <f t="shared" si="4"/>
        <v>0</v>
      </c>
      <c r="H17" s="8">
        <f>IF(PĀRBAUDE!$D$3="NĒ",ROUND(G17*(1+M17),2),0)</f>
        <v>0</v>
      </c>
      <c r="I17" s="11">
        <f>IF(PĀRBAUDE!$D$3="NĒ",H17,G17)/IF(PĀRBAUDE!$D$3="NĒ",$H$1315,$G$1315)</f>
        <v>0</v>
      </c>
      <c r="J17" s="8">
        <f>IF(PĀRBAUDE!$D$3="NĒ",F17-H17,F17-G17)</f>
        <v>0</v>
      </c>
      <c r="L17" s="42">
        <v>1</v>
      </c>
      <c r="M17" s="42">
        <v>0.21</v>
      </c>
      <c r="N17" s="12">
        <v>0</v>
      </c>
      <c r="O17" s="12">
        <v>0</v>
      </c>
      <c r="Q17" s="8">
        <f t="shared" si="1"/>
        <v>0</v>
      </c>
      <c r="R17" s="8">
        <f t="shared" si="0"/>
        <v>0</v>
      </c>
      <c r="S17" s="82"/>
    </row>
    <row r="18" spans="1:19" ht="12.75" customHeight="1">
      <c r="A18" s="2" t="s">
        <v>10</v>
      </c>
      <c r="B18" s="2"/>
      <c r="C18" s="2"/>
      <c r="D18" s="15"/>
      <c r="E18" s="9">
        <f>SUM(E19:E28)</f>
        <v>169321.74</v>
      </c>
      <c r="F18" s="9">
        <f>SUM(F19:F28)</f>
        <v>204879.3</v>
      </c>
      <c r="G18" s="9">
        <f>SUM(G19:G28)</f>
        <v>143710.03999999998</v>
      </c>
      <c r="H18" s="9">
        <f>SUM(H19:H28)</f>
        <v>0</v>
      </c>
      <c r="I18" s="10">
        <f>IF(PĀRBAUDE!$D$3="NĒ",H18,G18)/IF(PĀRBAUDE!$D$3="NĒ",$H$1315,$G$1315)</f>
        <v>0.52317518722501999</v>
      </c>
      <c r="J18" s="9">
        <f>SUM(J19:J28)</f>
        <v>61169.259999999995</v>
      </c>
    </row>
    <row r="19" spans="1:19">
      <c r="A19" s="4" t="s">
        <v>11</v>
      </c>
      <c r="B19" s="7" t="s">
        <v>12</v>
      </c>
      <c r="C19" s="7">
        <v>1</v>
      </c>
      <c r="D19" s="12">
        <f>ROUND(33000/0.702804,2)</f>
        <v>46954.77</v>
      </c>
      <c r="E19" s="8">
        <f>C19*D19</f>
        <v>46954.77</v>
      </c>
      <c r="F19" s="8">
        <f>ROUND(E19*(1+M19),2)</f>
        <v>56815.27</v>
      </c>
      <c r="G19" s="8">
        <f>E19-N19-O19</f>
        <v>34148.919999999991</v>
      </c>
      <c r="H19" s="8">
        <f>IF(PĀRBAUDE!$D$3="NĒ",ROUND(G19*(1+M19),2),0)</f>
        <v>0</v>
      </c>
      <c r="I19" s="11">
        <f>IF(PĀRBAUDE!$D$3="NĒ",H19,G19)/IF(PĀRBAUDE!$D$3="NĒ",$H$1315,$G$1315)</f>
        <v>0.12431885492852292</v>
      </c>
      <c r="J19" s="8">
        <f>IF(PĀRBAUDE!$D$3="NĒ",F19-H19,F19-G19)</f>
        <v>22666.350000000006</v>
      </c>
      <c r="L19" s="42">
        <v>1</v>
      </c>
      <c r="M19" s="42">
        <v>0.21</v>
      </c>
      <c r="N19" s="12">
        <f>ROUND(6000/0.702804,2)</f>
        <v>8537.23</v>
      </c>
      <c r="O19" s="12">
        <f>ROUND(3000/0.702804,2)</f>
        <v>4268.62</v>
      </c>
      <c r="Q19" s="8">
        <f t="shared" ref="Q19:Q28" si="5">IF(H19=0,G19,H19)*L19</f>
        <v>34148.919999999991</v>
      </c>
      <c r="R19" s="8">
        <f t="shared" ref="R19:R28" si="6">J19*L19</f>
        <v>22666.350000000006</v>
      </c>
      <c r="S19" s="82"/>
    </row>
    <row r="20" spans="1:19">
      <c r="A20" s="4" t="s">
        <v>13</v>
      </c>
      <c r="B20" s="7" t="s">
        <v>12</v>
      </c>
      <c r="C20" s="7">
        <v>1</v>
      </c>
      <c r="D20" s="12">
        <f>ROUND(63000/0.702804,2)</f>
        <v>89640.92</v>
      </c>
      <c r="E20" s="8">
        <f t="shared" ref="E20:E28" si="7">C20*D20</f>
        <v>89640.92</v>
      </c>
      <c r="F20" s="8">
        <f t="shared" ref="F20:F28" si="8">ROUND(E20*(1+M20),2)</f>
        <v>108465.51</v>
      </c>
      <c r="G20" s="8">
        <f t="shared" ref="G20:G28" si="9">E20-N20-O20</f>
        <v>76835.070000000007</v>
      </c>
      <c r="H20" s="8">
        <f>IF(PĀRBAUDE!$D$3="NĒ",ROUND(G20*(1+M20),2),0)</f>
        <v>0</v>
      </c>
      <c r="I20" s="11">
        <f>IF(PĀRBAUDE!$D$3="NĒ",H20,G20)/IF(PĀRBAUDE!$D$3="NĒ",$H$1315,$G$1315)</f>
        <v>0.27971742358917667</v>
      </c>
      <c r="J20" s="8">
        <f>IF(PĀRBAUDE!$D$3="NĒ",F20-H20,F20-G20)</f>
        <v>31630.439999999988</v>
      </c>
      <c r="L20" s="42">
        <v>1</v>
      </c>
      <c r="M20" s="42">
        <v>0.21</v>
      </c>
      <c r="N20" s="12">
        <f>ROUND(6000/0.702804,2)</f>
        <v>8537.23</v>
      </c>
      <c r="O20" s="12">
        <f>ROUND(3000/0.702804,2)</f>
        <v>4268.62</v>
      </c>
      <c r="Q20" s="8">
        <f t="shared" si="5"/>
        <v>76835.070000000007</v>
      </c>
      <c r="R20" s="8">
        <f t="shared" si="6"/>
        <v>31630.439999999988</v>
      </c>
      <c r="S20" s="82"/>
    </row>
    <row r="21" spans="1:19">
      <c r="A21" s="4" t="s">
        <v>14</v>
      </c>
      <c r="B21" s="7" t="s">
        <v>15</v>
      </c>
      <c r="C21" s="7">
        <v>1</v>
      </c>
      <c r="D21" s="12">
        <f>ROUND(23000/0.702804,2)</f>
        <v>32726.05</v>
      </c>
      <c r="E21" s="8">
        <f t="shared" si="7"/>
        <v>32726.05</v>
      </c>
      <c r="F21" s="8">
        <f t="shared" si="8"/>
        <v>39598.519999999997</v>
      </c>
      <c r="G21" s="8">
        <f t="shared" si="9"/>
        <v>32726.05</v>
      </c>
      <c r="H21" s="8">
        <f>IF(PĀRBAUDE!$D$3="NĒ",ROUND(G21*(1+M21),2),0)</f>
        <v>0</v>
      </c>
      <c r="I21" s="11">
        <f>IF(PĀRBAUDE!$D$3="NĒ",H21,G21)/IF(PĀRBAUDE!$D$3="NĒ",$H$1315,$G$1315)</f>
        <v>0.11913890870732043</v>
      </c>
      <c r="J21" s="8">
        <f>IF(PĀRBAUDE!$D$3="NĒ",F21-H21,F21-G21)</f>
        <v>6872.4699999999975</v>
      </c>
      <c r="L21" s="42">
        <v>1</v>
      </c>
      <c r="M21" s="42">
        <v>0.21</v>
      </c>
      <c r="N21" s="12"/>
      <c r="O21" s="12"/>
      <c r="Q21" s="8">
        <f t="shared" si="5"/>
        <v>32726.05</v>
      </c>
      <c r="R21" s="8">
        <f t="shared" si="6"/>
        <v>6872.4699999999975</v>
      </c>
      <c r="S21" s="82"/>
    </row>
    <row r="22" spans="1:19">
      <c r="A22" s="4" t="s">
        <v>147</v>
      </c>
      <c r="B22" s="7"/>
      <c r="C22" s="7"/>
      <c r="D22" s="12"/>
      <c r="E22" s="8">
        <f t="shared" si="7"/>
        <v>0</v>
      </c>
      <c r="F22" s="8">
        <f t="shared" si="8"/>
        <v>0</v>
      </c>
      <c r="G22" s="8">
        <f t="shared" si="9"/>
        <v>0</v>
      </c>
      <c r="H22" s="8">
        <f>IF(PĀRBAUDE!$D$3="NĒ",ROUND(G22*(1+M22),2),0)</f>
        <v>0</v>
      </c>
      <c r="I22" s="11">
        <f>IF(PĀRBAUDE!$D$3="NĒ",H22,G22)/IF(PĀRBAUDE!$D$3="NĒ",$H$1315,$G$1315)</f>
        <v>0</v>
      </c>
      <c r="J22" s="8">
        <f>IF(PĀRBAUDE!$D$3="NĒ",F22-H22,F22-G22)</f>
        <v>0</v>
      </c>
      <c r="L22" s="42">
        <v>1</v>
      </c>
      <c r="M22" s="42">
        <v>0.21</v>
      </c>
      <c r="N22" s="12"/>
      <c r="O22" s="12"/>
      <c r="Q22" s="8">
        <f t="shared" si="5"/>
        <v>0</v>
      </c>
      <c r="R22" s="8">
        <f t="shared" si="6"/>
        <v>0</v>
      </c>
      <c r="S22" s="82"/>
    </row>
    <row r="23" spans="1:19">
      <c r="A23" s="4" t="s">
        <v>148</v>
      </c>
      <c r="B23" s="7"/>
      <c r="C23" s="7"/>
      <c r="D23" s="12"/>
      <c r="E23" s="8">
        <f t="shared" si="7"/>
        <v>0</v>
      </c>
      <c r="F23" s="8">
        <f t="shared" si="8"/>
        <v>0</v>
      </c>
      <c r="G23" s="8">
        <f t="shared" si="9"/>
        <v>0</v>
      </c>
      <c r="H23" s="8">
        <f>IF(PĀRBAUDE!$D$3="NĒ",ROUND(G23*(1+M23),2),0)</f>
        <v>0</v>
      </c>
      <c r="I23" s="11">
        <f>IF(PĀRBAUDE!$D$3="NĒ",H23,G23)/IF(PĀRBAUDE!$D$3="NĒ",$H$1315,$G$1315)</f>
        <v>0</v>
      </c>
      <c r="J23" s="8">
        <f>IF(PĀRBAUDE!$D$3="NĒ",F23-H23,F23-G23)</f>
        <v>0</v>
      </c>
      <c r="L23" s="42">
        <v>1</v>
      </c>
      <c r="M23" s="42">
        <v>0.21</v>
      </c>
      <c r="N23" s="12"/>
      <c r="O23" s="12"/>
      <c r="Q23" s="8">
        <f t="shared" si="5"/>
        <v>0</v>
      </c>
      <c r="R23" s="8">
        <f t="shared" si="6"/>
        <v>0</v>
      </c>
      <c r="S23" s="82"/>
    </row>
    <row r="24" spans="1:19">
      <c r="A24" s="4" t="s">
        <v>149</v>
      </c>
      <c r="B24" s="7"/>
      <c r="C24" s="7"/>
      <c r="D24" s="12"/>
      <c r="E24" s="8">
        <f t="shared" si="7"/>
        <v>0</v>
      </c>
      <c r="F24" s="8">
        <f t="shared" si="8"/>
        <v>0</v>
      </c>
      <c r="G24" s="8">
        <f t="shared" si="9"/>
        <v>0</v>
      </c>
      <c r="H24" s="8">
        <f>IF(PĀRBAUDE!$D$3="NĒ",ROUND(G24*(1+M24),2),0)</f>
        <v>0</v>
      </c>
      <c r="I24" s="11">
        <f>IF(PĀRBAUDE!$D$3="NĒ",H24,G24)/IF(PĀRBAUDE!$D$3="NĒ",$H$1315,$G$1315)</f>
        <v>0</v>
      </c>
      <c r="J24" s="8">
        <f>IF(PĀRBAUDE!$D$3="NĒ",F24-H24,F24-G24)</f>
        <v>0</v>
      </c>
      <c r="L24" s="42">
        <v>1</v>
      </c>
      <c r="M24" s="42">
        <v>0.21</v>
      </c>
      <c r="N24" s="12"/>
      <c r="O24" s="12"/>
      <c r="Q24" s="8">
        <f t="shared" si="5"/>
        <v>0</v>
      </c>
      <c r="R24" s="8">
        <f t="shared" si="6"/>
        <v>0</v>
      </c>
      <c r="S24" s="82"/>
    </row>
    <row r="25" spans="1:19">
      <c r="A25" s="4" t="s">
        <v>150</v>
      </c>
      <c r="B25" s="7"/>
      <c r="C25" s="7"/>
      <c r="D25" s="12"/>
      <c r="E25" s="8">
        <f t="shared" si="7"/>
        <v>0</v>
      </c>
      <c r="F25" s="8">
        <f t="shared" si="8"/>
        <v>0</v>
      </c>
      <c r="G25" s="8">
        <f t="shared" si="9"/>
        <v>0</v>
      </c>
      <c r="H25" s="8">
        <f>IF(PĀRBAUDE!$D$3="NĒ",ROUND(G25*(1+M25),2),0)</f>
        <v>0</v>
      </c>
      <c r="I25" s="11">
        <f>IF(PĀRBAUDE!$D$3="NĒ",H25,G25)/IF(PĀRBAUDE!$D$3="NĒ",$H$1315,$G$1315)</f>
        <v>0</v>
      </c>
      <c r="J25" s="8">
        <f>IF(PĀRBAUDE!$D$3="NĒ",F25-H25,F25-G25)</f>
        <v>0</v>
      </c>
      <c r="L25" s="42">
        <v>1</v>
      </c>
      <c r="M25" s="42">
        <v>0.21</v>
      </c>
      <c r="N25" s="12"/>
      <c r="O25" s="12"/>
      <c r="Q25" s="8">
        <f t="shared" si="5"/>
        <v>0</v>
      </c>
      <c r="R25" s="8">
        <f t="shared" si="6"/>
        <v>0</v>
      </c>
      <c r="S25" s="82"/>
    </row>
    <row r="26" spans="1:19">
      <c r="A26" s="4" t="s">
        <v>151</v>
      </c>
      <c r="B26" s="7"/>
      <c r="C26" s="7"/>
      <c r="D26" s="12"/>
      <c r="E26" s="8">
        <f t="shared" si="7"/>
        <v>0</v>
      </c>
      <c r="F26" s="8">
        <f t="shared" si="8"/>
        <v>0</v>
      </c>
      <c r="G26" s="8">
        <f t="shared" si="9"/>
        <v>0</v>
      </c>
      <c r="H26" s="8">
        <f>IF(PĀRBAUDE!$D$3="NĒ",ROUND(G26*(1+M26),2),0)</f>
        <v>0</v>
      </c>
      <c r="I26" s="11">
        <f>IF(PĀRBAUDE!$D$3="NĒ",H26,G26)/IF(PĀRBAUDE!$D$3="NĒ",$H$1315,$G$1315)</f>
        <v>0</v>
      </c>
      <c r="J26" s="8">
        <f>IF(PĀRBAUDE!$D$3="NĒ",F26-H26,F26-G26)</f>
        <v>0</v>
      </c>
      <c r="L26" s="42">
        <v>1</v>
      </c>
      <c r="M26" s="42">
        <v>0.21</v>
      </c>
      <c r="N26" s="12"/>
      <c r="O26" s="12"/>
      <c r="Q26" s="8">
        <f t="shared" si="5"/>
        <v>0</v>
      </c>
      <c r="R26" s="8">
        <f t="shared" si="6"/>
        <v>0</v>
      </c>
      <c r="S26" s="82"/>
    </row>
    <row r="27" spans="1:19">
      <c r="A27" s="4" t="s">
        <v>152</v>
      </c>
      <c r="B27" s="7"/>
      <c r="C27" s="7"/>
      <c r="D27" s="12"/>
      <c r="E27" s="8">
        <f t="shared" si="7"/>
        <v>0</v>
      </c>
      <c r="F27" s="8">
        <f t="shared" si="8"/>
        <v>0</v>
      </c>
      <c r="G27" s="8">
        <f t="shared" si="9"/>
        <v>0</v>
      </c>
      <c r="H27" s="8">
        <f>IF(PĀRBAUDE!$D$3="NĒ",ROUND(G27*(1+M27),2),0)</f>
        <v>0</v>
      </c>
      <c r="I27" s="11">
        <f>IF(PĀRBAUDE!$D$3="NĒ",H27,G27)/IF(PĀRBAUDE!$D$3="NĒ",$H$1315,$G$1315)</f>
        <v>0</v>
      </c>
      <c r="J27" s="8">
        <f>IF(PĀRBAUDE!$D$3="NĒ",F27-H27,F27-G27)</f>
        <v>0</v>
      </c>
      <c r="L27" s="42">
        <v>1</v>
      </c>
      <c r="M27" s="42">
        <v>0.21</v>
      </c>
      <c r="N27" s="12"/>
      <c r="O27" s="12"/>
      <c r="Q27" s="8">
        <f t="shared" si="5"/>
        <v>0</v>
      </c>
      <c r="R27" s="8">
        <f t="shared" si="6"/>
        <v>0</v>
      </c>
      <c r="S27" s="82"/>
    </row>
    <row r="28" spans="1:19">
      <c r="A28" s="4" t="s">
        <v>153</v>
      </c>
      <c r="B28" s="7"/>
      <c r="C28" s="7"/>
      <c r="D28" s="12"/>
      <c r="E28" s="8">
        <f t="shared" si="7"/>
        <v>0</v>
      </c>
      <c r="F28" s="8">
        <f t="shared" si="8"/>
        <v>0</v>
      </c>
      <c r="G28" s="8">
        <f t="shared" si="9"/>
        <v>0</v>
      </c>
      <c r="H28" s="8">
        <f>IF(PĀRBAUDE!$D$3="NĒ",ROUND(G28*(1+M28),2),0)</f>
        <v>0</v>
      </c>
      <c r="I28" s="11">
        <f>IF(PĀRBAUDE!$D$3="NĒ",H28,G28)/IF(PĀRBAUDE!$D$3="NĒ",$H$1315,$G$1315)</f>
        <v>0</v>
      </c>
      <c r="J28" s="8">
        <f>IF(PĀRBAUDE!$D$3="NĒ",F28-H28,F28-G28)</f>
        <v>0</v>
      </c>
      <c r="L28" s="42">
        <v>1</v>
      </c>
      <c r="M28" s="42">
        <v>0.21</v>
      </c>
      <c r="N28" s="12"/>
      <c r="O28" s="12"/>
      <c r="Q28" s="8">
        <f t="shared" si="5"/>
        <v>0</v>
      </c>
      <c r="R28" s="8">
        <f t="shared" si="6"/>
        <v>0</v>
      </c>
      <c r="S28" s="82"/>
    </row>
    <row r="29" spans="1:19">
      <c r="A29" s="2" t="s">
        <v>16</v>
      </c>
      <c r="B29" s="2"/>
      <c r="C29" s="2"/>
      <c r="D29" s="2"/>
      <c r="E29" s="9">
        <f>SUM(E30:E39)</f>
        <v>0</v>
      </c>
      <c r="F29" s="9">
        <f>SUM(F30:F39)</f>
        <v>0</v>
      </c>
      <c r="G29" s="9">
        <f>SUM(G30:G39)</f>
        <v>0</v>
      </c>
      <c r="H29" s="9">
        <f>SUM(H30:H39)</f>
        <v>0</v>
      </c>
      <c r="I29" s="10">
        <f>IF(PĀRBAUDE!$D$3="NĒ",H29,G29)/IF(PĀRBAUDE!$D$3="NĒ",$H$1315,$G$1315)</f>
        <v>0</v>
      </c>
      <c r="J29" s="9">
        <f>SUM(J30:J39)</f>
        <v>0</v>
      </c>
    </row>
    <row r="30" spans="1:19">
      <c r="A30" s="4" t="s">
        <v>17</v>
      </c>
      <c r="B30" s="7"/>
      <c r="C30" s="7"/>
      <c r="D30" s="12"/>
      <c r="E30" s="8">
        <f t="shared" ref="E30:E39" si="10">C30*D30</f>
        <v>0</v>
      </c>
      <c r="F30" s="8">
        <f t="shared" ref="F30:F39" si="11">ROUND(E30*(1+M30),2)</f>
        <v>0</v>
      </c>
      <c r="G30" s="8">
        <f t="shared" ref="G30:G39" si="12">E30-N30-O30</f>
        <v>0</v>
      </c>
      <c r="H30" s="8">
        <f>IF(PĀRBAUDE!$D$3="NĒ",ROUND(G30*(1+M30),2),0)</f>
        <v>0</v>
      </c>
      <c r="I30" s="11">
        <f>IF(PĀRBAUDE!$D$3="NĒ",H30,G30)/IF(PĀRBAUDE!$D$3="NĒ",$H$1315,$G$1315)</f>
        <v>0</v>
      </c>
      <c r="J30" s="8">
        <f>IF(PĀRBAUDE!$D$3="NĒ",F30-H30,F30-G30)</f>
        <v>0</v>
      </c>
      <c r="L30" s="42">
        <v>1</v>
      </c>
      <c r="M30" s="42">
        <v>0.21</v>
      </c>
      <c r="N30" s="12"/>
      <c r="O30" s="12"/>
      <c r="Q30" s="8">
        <f t="shared" ref="Q30:Q39" si="13">IF(H30=0,G30,H30)*L30</f>
        <v>0</v>
      </c>
      <c r="R30" s="8">
        <f>J30*L30</f>
        <v>0</v>
      </c>
      <c r="S30" s="82"/>
    </row>
    <row r="31" spans="1:19">
      <c r="A31" s="4" t="s">
        <v>154</v>
      </c>
      <c r="B31" s="7"/>
      <c r="C31" s="7"/>
      <c r="D31" s="12"/>
      <c r="E31" s="8">
        <f t="shared" si="10"/>
        <v>0</v>
      </c>
      <c r="F31" s="8">
        <f t="shared" si="11"/>
        <v>0</v>
      </c>
      <c r="G31" s="8">
        <f t="shared" si="12"/>
        <v>0</v>
      </c>
      <c r="H31" s="8">
        <f>IF(PĀRBAUDE!$D$3="NĒ",ROUND(G31*(1+M31),2),0)</f>
        <v>0</v>
      </c>
      <c r="I31" s="11">
        <f>IF(PĀRBAUDE!$D$3="NĒ",H31,G31)/IF(PĀRBAUDE!$D$3="NĒ",$H$1315,$G$1315)</f>
        <v>0</v>
      </c>
      <c r="J31" s="8">
        <f>IF(PĀRBAUDE!$D$3="NĒ",F31-H31,F31-G31)</f>
        <v>0</v>
      </c>
      <c r="L31" s="42">
        <v>1</v>
      </c>
      <c r="M31" s="42">
        <v>0.21</v>
      </c>
      <c r="N31" s="12"/>
      <c r="O31" s="12"/>
      <c r="Q31" s="8">
        <f t="shared" si="13"/>
        <v>0</v>
      </c>
      <c r="R31" s="8">
        <f>J31*L31</f>
        <v>0</v>
      </c>
      <c r="S31" s="82"/>
    </row>
    <row r="32" spans="1:19">
      <c r="A32" s="4" t="s">
        <v>155</v>
      </c>
      <c r="B32" s="7"/>
      <c r="C32" s="7"/>
      <c r="D32" s="12"/>
      <c r="E32" s="8">
        <f t="shared" si="10"/>
        <v>0</v>
      </c>
      <c r="F32" s="8">
        <f t="shared" si="11"/>
        <v>0</v>
      </c>
      <c r="G32" s="8">
        <f t="shared" si="12"/>
        <v>0</v>
      </c>
      <c r="H32" s="8">
        <f>IF(PĀRBAUDE!$D$3="NĒ",ROUND(G32*(1+M32),2),0)</f>
        <v>0</v>
      </c>
      <c r="I32" s="11">
        <f>IF(PĀRBAUDE!$D$3="NĒ",H32,G32)/IF(PĀRBAUDE!$D$3="NĒ",$H$1315,$G$1315)</f>
        <v>0</v>
      </c>
      <c r="J32" s="8">
        <f>IF(PĀRBAUDE!$D$3="NĒ",F32-H32,F32-G32)</f>
        <v>0</v>
      </c>
      <c r="L32" s="42">
        <v>1</v>
      </c>
      <c r="M32" s="42">
        <v>0.21</v>
      </c>
      <c r="N32" s="12"/>
      <c r="O32" s="12"/>
      <c r="Q32" s="8">
        <f t="shared" si="13"/>
        <v>0</v>
      </c>
      <c r="R32" s="8">
        <f t="shared" ref="R32:R39" si="14">J32*L32</f>
        <v>0</v>
      </c>
      <c r="S32" s="82"/>
    </row>
    <row r="33" spans="1:19">
      <c r="A33" s="4" t="s">
        <v>156</v>
      </c>
      <c r="B33" s="7"/>
      <c r="C33" s="7"/>
      <c r="D33" s="12"/>
      <c r="E33" s="8">
        <f t="shared" si="10"/>
        <v>0</v>
      </c>
      <c r="F33" s="8">
        <f t="shared" si="11"/>
        <v>0</v>
      </c>
      <c r="G33" s="8">
        <f t="shared" si="12"/>
        <v>0</v>
      </c>
      <c r="H33" s="8">
        <f>IF(PĀRBAUDE!$D$3="NĒ",ROUND(G33*(1+M33),2),0)</f>
        <v>0</v>
      </c>
      <c r="I33" s="11">
        <f>IF(PĀRBAUDE!$D$3="NĒ",H33,G33)/IF(PĀRBAUDE!$D$3="NĒ",$H$1315,$G$1315)</f>
        <v>0</v>
      </c>
      <c r="J33" s="8">
        <f>IF(PĀRBAUDE!$D$3="NĒ",F33-H33,F33-G33)</f>
        <v>0</v>
      </c>
      <c r="L33" s="42">
        <v>1</v>
      </c>
      <c r="M33" s="42">
        <v>0.21</v>
      </c>
      <c r="N33" s="12"/>
      <c r="O33" s="12"/>
      <c r="Q33" s="8">
        <f t="shared" si="13"/>
        <v>0</v>
      </c>
      <c r="R33" s="8">
        <f t="shared" si="14"/>
        <v>0</v>
      </c>
      <c r="S33" s="82"/>
    </row>
    <row r="34" spans="1:19">
      <c r="A34" s="4" t="s">
        <v>157</v>
      </c>
      <c r="B34" s="7"/>
      <c r="C34" s="7"/>
      <c r="D34" s="12"/>
      <c r="E34" s="8">
        <f t="shared" si="10"/>
        <v>0</v>
      </c>
      <c r="F34" s="8">
        <f t="shared" si="11"/>
        <v>0</v>
      </c>
      <c r="G34" s="8">
        <f t="shared" si="12"/>
        <v>0</v>
      </c>
      <c r="H34" s="8">
        <f>IF(PĀRBAUDE!$D$3="NĒ",ROUND(G34*(1+M34),2),0)</f>
        <v>0</v>
      </c>
      <c r="I34" s="11">
        <f>IF(PĀRBAUDE!$D$3="NĒ",H34,G34)/IF(PĀRBAUDE!$D$3="NĒ",$H$1315,$G$1315)</f>
        <v>0</v>
      </c>
      <c r="J34" s="8">
        <f>IF(PĀRBAUDE!$D$3="NĒ",F34-H34,F34-G34)</f>
        <v>0</v>
      </c>
      <c r="L34" s="42">
        <v>1</v>
      </c>
      <c r="M34" s="42">
        <v>0.21</v>
      </c>
      <c r="N34" s="12"/>
      <c r="O34" s="12"/>
      <c r="Q34" s="8">
        <f t="shared" si="13"/>
        <v>0</v>
      </c>
      <c r="R34" s="8">
        <f t="shared" si="14"/>
        <v>0</v>
      </c>
      <c r="S34" s="82"/>
    </row>
    <row r="35" spans="1:19">
      <c r="A35" s="4" t="s">
        <v>158</v>
      </c>
      <c r="B35" s="7"/>
      <c r="C35" s="7"/>
      <c r="D35" s="12"/>
      <c r="E35" s="8">
        <f t="shared" si="10"/>
        <v>0</v>
      </c>
      <c r="F35" s="8">
        <f t="shared" si="11"/>
        <v>0</v>
      </c>
      <c r="G35" s="8">
        <f t="shared" si="12"/>
        <v>0</v>
      </c>
      <c r="H35" s="8">
        <f>IF(PĀRBAUDE!$D$3="NĒ",ROUND(G35*(1+M35),2),0)</f>
        <v>0</v>
      </c>
      <c r="I35" s="11">
        <f>IF(PĀRBAUDE!$D$3="NĒ",H35,G35)/IF(PĀRBAUDE!$D$3="NĒ",$H$1315,$G$1315)</f>
        <v>0</v>
      </c>
      <c r="J35" s="8">
        <f>IF(PĀRBAUDE!$D$3="NĒ",F35-H35,F35-G35)</f>
        <v>0</v>
      </c>
      <c r="L35" s="42">
        <v>1</v>
      </c>
      <c r="M35" s="42">
        <v>0.21</v>
      </c>
      <c r="N35" s="12"/>
      <c r="O35" s="12"/>
      <c r="Q35" s="8">
        <f t="shared" si="13"/>
        <v>0</v>
      </c>
      <c r="R35" s="8">
        <f t="shared" si="14"/>
        <v>0</v>
      </c>
      <c r="S35" s="82"/>
    </row>
    <row r="36" spans="1:19">
      <c r="A36" s="4" t="s">
        <v>159</v>
      </c>
      <c r="B36" s="7"/>
      <c r="C36" s="7"/>
      <c r="D36" s="12"/>
      <c r="E36" s="8">
        <f t="shared" si="10"/>
        <v>0</v>
      </c>
      <c r="F36" s="8">
        <f t="shared" si="11"/>
        <v>0</v>
      </c>
      <c r="G36" s="8">
        <f t="shared" si="12"/>
        <v>0</v>
      </c>
      <c r="H36" s="8">
        <f>IF(PĀRBAUDE!$D$3="NĒ",ROUND(G36*(1+M36),2),0)</f>
        <v>0</v>
      </c>
      <c r="I36" s="11">
        <f>IF(PĀRBAUDE!$D$3="NĒ",H36,G36)/IF(PĀRBAUDE!$D$3="NĒ",$H$1315,$G$1315)</f>
        <v>0</v>
      </c>
      <c r="J36" s="8">
        <f>IF(PĀRBAUDE!$D$3="NĒ",F36-H36,F36-G36)</f>
        <v>0</v>
      </c>
      <c r="L36" s="42">
        <v>1</v>
      </c>
      <c r="M36" s="42">
        <v>0.21</v>
      </c>
      <c r="N36" s="12"/>
      <c r="O36" s="12"/>
      <c r="Q36" s="8">
        <f t="shared" si="13"/>
        <v>0</v>
      </c>
      <c r="R36" s="8">
        <f t="shared" si="14"/>
        <v>0</v>
      </c>
      <c r="S36" s="82"/>
    </row>
    <row r="37" spans="1:19">
      <c r="A37" s="4" t="s">
        <v>160</v>
      </c>
      <c r="B37" s="7"/>
      <c r="C37" s="7"/>
      <c r="D37" s="12"/>
      <c r="E37" s="8">
        <f t="shared" si="10"/>
        <v>0</v>
      </c>
      <c r="F37" s="8">
        <f t="shared" si="11"/>
        <v>0</v>
      </c>
      <c r="G37" s="8">
        <f t="shared" si="12"/>
        <v>0</v>
      </c>
      <c r="H37" s="8">
        <f>IF(PĀRBAUDE!$D$3="NĒ",ROUND(G37*(1+M37),2),0)</f>
        <v>0</v>
      </c>
      <c r="I37" s="11">
        <f>IF(PĀRBAUDE!$D$3="NĒ",H37,G37)/IF(PĀRBAUDE!$D$3="NĒ",$H$1315,$G$1315)</f>
        <v>0</v>
      </c>
      <c r="J37" s="8">
        <f>IF(PĀRBAUDE!$D$3="NĒ",F37-H37,F37-G37)</f>
        <v>0</v>
      </c>
      <c r="L37" s="42">
        <v>1</v>
      </c>
      <c r="M37" s="42">
        <v>0.21</v>
      </c>
      <c r="N37" s="12"/>
      <c r="O37" s="12"/>
      <c r="Q37" s="8">
        <f t="shared" si="13"/>
        <v>0</v>
      </c>
      <c r="R37" s="8">
        <f t="shared" si="14"/>
        <v>0</v>
      </c>
      <c r="S37" s="82"/>
    </row>
    <row r="38" spans="1:19">
      <c r="A38" s="4" t="s">
        <v>161</v>
      </c>
      <c r="B38" s="7"/>
      <c r="C38" s="7"/>
      <c r="D38" s="12"/>
      <c r="E38" s="8">
        <f t="shared" si="10"/>
        <v>0</v>
      </c>
      <c r="F38" s="8">
        <f t="shared" si="11"/>
        <v>0</v>
      </c>
      <c r="G38" s="8">
        <f t="shared" si="12"/>
        <v>0</v>
      </c>
      <c r="H38" s="8">
        <f>IF(PĀRBAUDE!$D$3="NĒ",ROUND(G38*(1+M38),2),0)</f>
        <v>0</v>
      </c>
      <c r="I38" s="11">
        <f>IF(PĀRBAUDE!$D$3="NĒ",H38,G38)/IF(PĀRBAUDE!$D$3="NĒ",$H$1315,$G$1315)</f>
        <v>0</v>
      </c>
      <c r="J38" s="8">
        <f>IF(PĀRBAUDE!$D$3="NĒ",F38-H38,F38-G38)</f>
        <v>0</v>
      </c>
      <c r="L38" s="42">
        <v>1</v>
      </c>
      <c r="M38" s="42">
        <v>0.21</v>
      </c>
      <c r="N38" s="12"/>
      <c r="O38" s="12"/>
      <c r="Q38" s="8">
        <f t="shared" si="13"/>
        <v>0</v>
      </c>
      <c r="R38" s="8">
        <f t="shared" si="14"/>
        <v>0</v>
      </c>
      <c r="S38" s="82"/>
    </row>
    <row r="39" spans="1:19">
      <c r="A39" s="4" t="s">
        <v>162</v>
      </c>
      <c r="B39" s="7"/>
      <c r="C39" s="7"/>
      <c r="D39" s="12"/>
      <c r="E39" s="8">
        <f t="shared" si="10"/>
        <v>0</v>
      </c>
      <c r="F39" s="8">
        <f t="shared" si="11"/>
        <v>0</v>
      </c>
      <c r="G39" s="8">
        <f t="shared" si="12"/>
        <v>0</v>
      </c>
      <c r="H39" s="8">
        <f>IF(PĀRBAUDE!$D$3="NĒ",ROUND(G39*(1+M39),2),0)</f>
        <v>0</v>
      </c>
      <c r="I39" s="11">
        <f>IF(PĀRBAUDE!$D$3="NĒ",H39,G39)/IF(PĀRBAUDE!$D$3="NĒ",$H$1315,$G$1315)</f>
        <v>0</v>
      </c>
      <c r="J39" s="8">
        <f>IF(PĀRBAUDE!$D$3="NĒ",F39-H39,F39-G39)</f>
        <v>0</v>
      </c>
      <c r="L39" s="42">
        <v>1</v>
      </c>
      <c r="M39" s="42">
        <v>0.21</v>
      </c>
      <c r="N39" s="12"/>
      <c r="O39" s="12"/>
      <c r="Q39" s="8">
        <f t="shared" si="13"/>
        <v>0</v>
      </c>
      <c r="R39" s="8">
        <f t="shared" si="14"/>
        <v>0</v>
      </c>
      <c r="S39" s="82"/>
    </row>
    <row r="40" spans="1:19" ht="36">
      <c r="A40" s="2" t="s">
        <v>18</v>
      </c>
      <c r="B40" s="2"/>
      <c r="C40" s="2"/>
      <c r="D40" s="2"/>
      <c r="E40" s="9">
        <f>SUM(E41:E50)</f>
        <v>0</v>
      </c>
      <c r="F40" s="9">
        <f>SUM(F41:F50)</f>
        <v>0</v>
      </c>
      <c r="G40" s="9">
        <f>SUM(G41:G50)</f>
        <v>0</v>
      </c>
      <c r="H40" s="9">
        <f>SUM(H41:H50)</f>
        <v>0</v>
      </c>
      <c r="I40" s="10">
        <f>IF(PĀRBAUDE!$D$3="NĒ",H40,G40)/IF(PĀRBAUDE!$D$3="NĒ",$H$1315,$G$1315)</f>
        <v>0</v>
      </c>
      <c r="J40" s="9">
        <f>SUM(J41:J50)</f>
        <v>0</v>
      </c>
    </row>
    <row r="41" spans="1:19">
      <c r="A41" s="4" t="s">
        <v>163</v>
      </c>
      <c r="B41" s="7"/>
      <c r="C41" s="7"/>
      <c r="D41" s="12"/>
      <c r="E41" s="8">
        <f t="shared" ref="E41:E50" si="15">C41*D41</f>
        <v>0</v>
      </c>
      <c r="F41" s="8">
        <f t="shared" ref="F41:F50" si="16">ROUND(E41*(1+M41),2)</f>
        <v>0</v>
      </c>
      <c r="G41" s="8">
        <f t="shared" ref="G41:G50" si="17">E41-N41-O41</f>
        <v>0</v>
      </c>
      <c r="H41" s="8">
        <f>IF(PĀRBAUDE!$D$3="NĒ",ROUND(G41*(1+M41),2),0)</f>
        <v>0</v>
      </c>
      <c r="I41" s="11">
        <f>IF(PĀRBAUDE!$D$3="NĒ",H41,G41)/IF(PĀRBAUDE!$D$3="NĒ",$H$1315,$G$1315)</f>
        <v>0</v>
      </c>
      <c r="J41" s="8">
        <f>IF(PĀRBAUDE!$D$3="NĒ",F41-H41,F41-G41)</f>
        <v>0</v>
      </c>
      <c r="L41" s="42">
        <v>1</v>
      </c>
      <c r="M41" s="42">
        <v>0.21</v>
      </c>
      <c r="N41" s="12"/>
      <c r="O41" s="12"/>
      <c r="Q41" s="8">
        <f t="shared" ref="Q41:Q50" si="18">IF(H41=0,G41,H41)*L41</f>
        <v>0</v>
      </c>
      <c r="R41" s="8">
        <f t="shared" ref="R41:R50" si="19">J41*L41</f>
        <v>0</v>
      </c>
      <c r="S41" s="82"/>
    </row>
    <row r="42" spans="1:19">
      <c r="A42" s="4" t="s">
        <v>164</v>
      </c>
      <c r="B42" s="7"/>
      <c r="C42" s="7"/>
      <c r="D42" s="12"/>
      <c r="E42" s="8">
        <f t="shared" si="15"/>
        <v>0</v>
      </c>
      <c r="F42" s="8">
        <f t="shared" si="16"/>
        <v>0</v>
      </c>
      <c r="G42" s="8">
        <f t="shared" si="17"/>
        <v>0</v>
      </c>
      <c r="H42" s="8">
        <f>IF(PĀRBAUDE!$D$3="NĒ",ROUND(G42*(1+M42),2),0)</f>
        <v>0</v>
      </c>
      <c r="I42" s="11">
        <f>IF(PĀRBAUDE!$D$3="NĒ",H42,G42)/IF(PĀRBAUDE!$D$3="NĒ",$H$1315,$G$1315)</f>
        <v>0</v>
      </c>
      <c r="J42" s="8">
        <f>IF(PĀRBAUDE!$D$3="NĒ",F42-H42,F42-G42)</f>
        <v>0</v>
      </c>
      <c r="L42" s="42">
        <v>1</v>
      </c>
      <c r="M42" s="42">
        <v>0.21</v>
      </c>
      <c r="N42" s="12"/>
      <c r="O42" s="12"/>
      <c r="Q42" s="8">
        <f t="shared" si="18"/>
        <v>0</v>
      </c>
      <c r="R42" s="8">
        <f t="shared" si="19"/>
        <v>0</v>
      </c>
      <c r="S42" s="82"/>
    </row>
    <row r="43" spans="1:19">
      <c r="A43" s="4" t="s">
        <v>165</v>
      </c>
      <c r="B43" s="7"/>
      <c r="C43" s="7"/>
      <c r="D43" s="12"/>
      <c r="E43" s="8">
        <f t="shared" si="15"/>
        <v>0</v>
      </c>
      <c r="F43" s="8">
        <f t="shared" si="16"/>
        <v>0</v>
      </c>
      <c r="G43" s="8">
        <f t="shared" si="17"/>
        <v>0</v>
      </c>
      <c r="H43" s="8">
        <f>IF(PĀRBAUDE!$D$3="NĒ",ROUND(G43*(1+M43),2),0)</f>
        <v>0</v>
      </c>
      <c r="I43" s="11">
        <f>IF(PĀRBAUDE!$D$3="NĒ",H43,G43)/IF(PĀRBAUDE!$D$3="NĒ",$H$1315,$G$1315)</f>
        <v>0</v>
      </c>
      <c r="J43" s="8">
        <f>IF(PĀRBAUDE!$D$3="NĒ",F43-H43,F43-G43)</f>
        <v>0</v>
      </c>
      <c r="L43" s="42">
        <v>1</v>
      </c>
      <c r="M43" s="42">
        <v>0.21</v>
      </c>
      <c r="N43" s="12"/>
      <c r="O43" s="12"/>
      <c r="Q43" s="8">
        <f t="shared" si="18"/>
        <v>0</v>
      </c>
      <c r="R43" s="8">
        <f t="shared" si="19"/>
        <v>0</v>
      </c>
      <c r="S43" s="82"/>
    </row>
    <row r="44" spans="1:19">
      <c r="A44" s="4" t="s">
        <v>165</v>
      </c>
      <c r="B44" s="7"/>
      <c r="C44" s="7"/>
      <c r="D44" s="12"/>
      <c r="E44" s="8">
        <f t="shared" si="15"/>
        <v>0</v>
      </c>
      <c r="F44" s="8">
        <f t="shared" si="16"/>
        <v>0</v>
      </c>
      <c r="G44" s="8">
        <f t="shared" si="17"/>
        <v>0</v>
      </c>
      <c r="H44" s="8">
        <f>IF(PĀRBAUDE!$D$3="NĒ",ROUND(G44*(1+M44),2),0)</f>
        <v>0</v>
      </c>
      <c r="I44" s="11">
        <f>IF(PĀRBAUDE!$D$3="NĒ",H44,G44)/IF(PĀRBAUDE!$D$3="NĒ",$H$1315,$G$1315)</f>
        <v>0</v>
      </c>
      <c r="J44" s="8">
        <f>IF(PĀRBAUDE!$D$3="NĒ",F44-H44,F44-G44)</f>
        <v>0</v>
      </c>
      <c r="L44" s="42">
        <v>1</v>
      </c>
      <c r="M44" s="42">
        <v>0.21</v>
      </c>
      <c r="N44" s="12"/>
      <c r="O44" s="12"/>
      <c r="Q44" s="8">
        <f t="shared" si="18"/>
        <v>0</v>
      </c>
      <c r="R44" s="8">
        <f t="shared" si="19"/>
        <v>0</v>
      </c>
      <c r="S44" s="82"/>
    </row>
    <row r="45" spans="1:19">
      <c r="A45" s="4" t="s">
        <v>166</v>
      </c>
      <c r="B45" s="7"/>
      <c r="C45" s="7"/>
      <c r="D45" s="12"/>
      <c r="E45" s="8">
        <f t="shared" si="15"/>
        <v>0</v>
      </c>
      <c r="F45" s="8">
        <f t="shared" si="16"/>
        <v>0</v>
      </c>
      <c r="G45" s="8">
        <f t="shared" si="17"/>
        <v>0</v>
      </c>
      <c r="H45" s="8">
        <f>IF(PĀRBAUDE!$D$3="NĒ",ROUND(G45*(1+M45),2),0)</f>
        <v>0</v>
      </c>
      <c r="I45" s="11">
        <f>IF(PĀRBAUDE!$D$3="NĒ",H45,G45)/IF(PĀRBAUDE!$D$3="NĒ",$H$1315,$G$1315)</f>
        <v>0</v>
      </c>
      <c r="J45" s="8">
        <f>IF(PĀRBAUDE!$D$3="NĒ",F45-H45,F45-G45)</f>
        <v>0</v>
      </c>
      <c r="L45" s="42">
        <v>1</v>
      </c>
      <c r="M45" s="42">
        <v>0.21</v>
      </c>
      <c r="N45" s="12"/>
      <c r="O45" s="12"/>
      <c r="Q45" s="8">
        <f t="shared" si="18"/>
        <v>0</v>
      </c>
      <c r="R45" s="8">
        <f t="shared" si="19"/>
        <v>0</v>
      </c>
      <c r="S45" s="82"/>
    </row>
    <row r="46" spans="1:19">
      <c r="A46" s="4" t="s">
        <v>167</v>
      </c>
      <c r="B46" s="7"/>
      <c r="C46" s="7"/>
      <c r="D46" s="12"/>
      <c r="E46" s="8">
        <f t="shared" si="15"/>
        <v>0</v>
      </c>
      <c r="F46" s="8">
        <f t="shared" si="16"/>
        <v>0</v>
      </c>
      <c r="G46" s="8">
        <f t="shared" si="17"/>
        <v>0</v>
      </c>
      <c r="H46" s="8">
        <f>IF(PĀRBAUDE!$D$3="NĒ",ROUND(G46*(1+M46),2),0)</f>
        <v>0</v>
      </c>
      <c r="I46" s="11">
        <f>IF(PĀRBAUDE!$D$3="NĒ",H46,G46)/IF(PĀRBAUDE!$D$3="NĒ",$H$1315,$G$1315)</f>
        <v>0</v>
      </c>
      <c r="J46" s="8">
        <f>IF(PĀRBAUDE!$D$3="NĒ",F46-H46,F46-G46)</f>
        <v>0</v>
      </c>
      <c r="L46" s="42">
        <v>1</v>
      </c>
      <c r="M46" s="42">
        <v>0.21</v>
      </c>
      <c r="N46" s="12"/>
      <c r="O46" s="12"/>
      <c r="Q46" s="8">
        <f t="shared" si="18"/>
        <v>0</v>
      </c>
      <c r="R46" s="8">
        <f t="shared" si="19"/>
        <v>0</v>
      </c>
      <c r="S46" s="82"/>
    </row>
    <row r="47" spans="1:19">
      <c r="A47" s="4" t="s">
        <v>168</v>
      </c>
      <c r="B47" s="7"/>
      <c r="C47" s="7"/>
      <c r="D47" s="12"/>
      <c r="E47" s="8">
        <f t="shared" si="15"/>
        <v>0</v>
      </c>
      <c r="F47" s="8">
        <f t="shared" si="16"/>
        <v>0</v>
      </c>
      <c r="G47" s="8">
        <f t="shared" si="17"/>
        <v>0</v>
      </c>
      <c r="H47" s="8">
        <f>IF(PĀRBAUDE!$D$3="NĒ",ROUND(G47*(1+M47),2),0)</f>
        <v>0</v>
      </c>
      <c r="I47" s="11">
        <f>IF(PĀRBAUDE!$D$3="NĒ",H47,G47)/IF(PĀRBAUDE!$D$3="NĒ",$H$1315,$G$1315)</f>
        <v>0</v>
      </c>
      <c r="J47" s="8">
        <f>IF(PĀRBAUDE!$D$3="NĒ",F47-H47,F47-G47)</f>
        <v>0</v>
      </c>
      <c r="L47" s="42">
        <v>1</v>
      </c>
      <c r="M47" s="42">
        <v>0.21</v>
      </c>
      <c r="N47" s="12"/>
      <c r="O47" s="12"/>
      <c r="Q47" s="8">
        <f t="shared" si="18"/>
        <v>0</v>
      </c>
      <c r="R47" s="8">
        <f t="shared" si="19"/>
        <v>0</v>
      </c>
      <c r="S47" s="82"/>
    </row>
    <row r="48" spans="1:19">
      <c r="A48" s="4" t="s">
        <v>169</v>
      </c>
      <c r="B48" s="7"/>
      <c r="C48" s="7"/>
      <c r="D48" s="12"/>
      <c r="E48" s="8">
        <f t="shared" si="15"/>
        <v>0</v>
      </c>
      <c r="F48" s="8">
        <f t="shared" si="16"/>
        <v>0</v>
      </c>
      <c r="G48" s="8">
        <f t="shared" si="17"/>
        <v>0</v>
      </c>
      <c r="H48" s="8">
        <f>IF(PĀRBAUDE!$D$3="NĒ",ROUND(G48*(1+M48),2),0)</f>
        <v>0</v>
      </c>
      <c r="I48" s="11">
        <f>IF(PĀRBAUDE!$D$3="NĒ",H48,G48)/IF(PĀRBAUDE!$D$3="NĒ",$H$1315,$G$1315)</f>
        <v>0</v>
      </c>
      <c r="J48" s="8">
        <f>IF(PĀRBAUDE!$D$3="NĒ",F48-H48,F48-G48)</f>
        <v>0</v>
      </c>
      <c r="L48" s="42">
        <v>1</v>
      </c>
      <c r="M48" s="42">
        <v>0.21</v>
      </c>
      <c r="N48" s="12"/>
      <c r="O48" s="12"/>
      <c r="Q48" s="8">
        <f t="shared" si="18"/>
        <v>0</v>
      </c>
      <c r="R48" s="8">
        <f t="shared" si="19"/>
        <v>0</v>
      </c>
      <c r="S48" s="82"/>
    </row>
    <row r="49" spans="1:19">
      <c r="A49" s="4" t="s">
        <v>170</v>
      </c>
      <c r="B49" s="7"/>
      <c r="C49" s="7"/>
      <c r="D49" s="12"/>
      <c r="E49" s="8">
        <f t="shared" si="15"/>
        <v>0</v>
      </c>
      <c r="F49" s="8">
        <f t="shared" si="16"/>
        <v>0</v>
      </c>
      <c r="G49" s="8">
        <f t="shared" si="17"/>
        <v>0</v>
      </c>
      <c r="H49" s="8">
        <f>IF(PĀRBAUDE!$D$3="NĒ",ROUND(G49*(1+M49),2),0)</f>
        <v>0</v>
      </c>
      <c r="I49" s="11">
        <f>IF(PĀRBAUDE!$D$3="NĒ",H49,G49)/IF(PĀRBAUDE!$D$3="NĒ",$H$1315,$G$1315)</f>
        <v>0</v>
      </c>
      <c r="J49" s="8">
        <f>IF(PĀRBAUDE!$D$3="NĒ",F49-H49,F49-G49)</f>
        <v>0</v>
      </c>
      <c r="L49" s="42">
        <v>1</v>
      </c>
      <c r="M49" s="42">
        <v>0.21</v>
      </c>
      <c r="N49" s="12"/>
      <c r="O49" s="12"/>
      <c r="Q49" s="8">
        <f t="shared" si="18"/>
        <v>0</v>
      </c>
      <c r="R49" s="8">
        <f t="shared" si="19"/>
        <v>0</v>
      </c>
      <c r="S49" s="82"/>
    </row>
    <row r="50" spans="1:19">
      <c r="A50" s="4" t="s">
        <v>171</v>
      </c>
      <c r="B50" s="7"/>
      <c r="C50" s="7"/>
      <c r="D50" s="12"/>
      <c r="E50" s="8">
        <f t="shared" si="15"/>
        <v>0</v>
      </c>
      <c r="F50" s="8">
        <f t="shared" si="16"/>
        <v>0</v>
      </c>
      <c r="G50" s="8">
        <f t="shared" si="17"/>
        <v>0</v>
      </c>
      <c r="H50" s="8">
        <f>IF(PĀRBAUDE!$D$3="NĒ",ROUND(G50*(1+M50),2),0)</f>
        <v>0</v>
      </c>
      <c r="I50" s="11">
        <f>IF(PĀRBAUDE!$D$3="NĒ",H50,G50)/IF(PĀRBAUDE!$D$3="NĒ",$H$1315,$G$1315)</f>
        <v>0</v>
      </c>
      <c r="J50" s="8">
        <f>IF(PĀRBAUDE!$D$3="NĒ",F50-H50,F50-G50)</f>
        <v>0</v>
      </c>
      <c r="L50" s="42">
        <v>1</v>
      </c>
      <c r="M50" s="42">
        <v>0.21</v>
      </c>
      <c r="N50" s="12"/>
      <c r="O50" s="12"/>
      <c r="Q50" s="8">
        <f t="shared" si="18"/>
        <v>0</v>
      </c>
      <c r="R50" s="8">
        <f t="shared" si="19"/>
        <v>0</v>
      </c>
      <c r="S50" s="82"/>
    </row>
    <row r="51" spans="1:19" ht="36">
      <c r="A51" s="2" t="s">
        <v>20</v>
      </c>
      <c r="B51" s="2"/>
      <c r="C51" s="2"/>
      <c r="D51" s="2"/>
      <c r="E51" s="9">
        <f>SUM(E52:E61)</f>
        <v>0</v>
      </c>
      <c r="F51" s="9">
        <f>SUM(F52:F61)</f>
        <v>0</v>
      </c>
      <c r="G51" s="9">
        <f>SUM(G52:G61)</f>
        <v>0</v>
      </c>
      <c r="H51" s="9">
        <f>SUM(H52:H61)</f>
        <v>0</v>
      </c>
      <c r="I51" s="10">
        <f>IF(PĀRBAUDE!$D$3="NĒ",H51,G51)/IF(PĀRBAUDE!$D$3="NĒ",$H$1315,$G$1315)</f>
        <v>0</v>
      </c>
      <c r="J51" s="9">
        <f>SUM(J52:J61)</f>
        <v>0</v>
      </c>
    </row>
    <row r="52" spans="1:19">
      <c r="A52" s="4" t="s">
        <v>172</v>
      </c>
      <c r="B52" s="7"/>
      <c r="C52" s="7"/>
      <c r="D52" s="12"/>
      <c r="E52" s="8">
        <f t="shared" ref="E52:E61" si="20">C52*D52</f>
        <v>0</v>
      </c>
      <c r="F52" s="8">
        <f t="shared" ref="F52:F61" si="21">ROUND(E52*(1+M52),2)</f>
        <v>0</v>
      </c>
      <c r="G52" s="8">
        <f t="shared" ref="G52:G61" si="22">E52-N52-O52</f>
        <v>0</v>
      </c>
      <c r="H52" s="8">
        <f>IF(PĀRBAUDE!$D$3="NĒ",ROUND(G52*(1+M52),2),0)</f>
        <v>0</v>
      </c>
      <c r="I52" s="11">
        <f>IF(PĀRBAUDE!$D$3="NĒ",H52,G52)/IF(PĀRBAUDE!$D$3="NĒ",$H$1315,$G$1315)</f>
        <v>0</v>
      </c>
      <c r="J52" s="8">
        <f>IF(PĀRBAUDE!$D$3="NĒ",F52-H52,F52-G52)</f>
        <v>0</v>
      </c>
      <c r="L52" s="42">
        <v>1</v>
      </c>
      <c r="M52" s="42">
        <v>0.21</v>
      </c>
      <c r="N52" s="12"/>
      <c r="O52" s="12"/>
      <c r="Q52" s="8">
        <f t="shared" ref="Q52:Q61" si="23">IF(H52=0,G52,H52)*L52</f>
        <v>0</v>
      </c>
      <c r="R52" s="8">
        <f t="shared" ref="R52:R61" si="24">J52*L52</f>
        <v>0</v>
      </c>
      <c r="S52" s="82"/>
    </row>
    <row r="53" spans="1:19">
      <c r="A53" s="4" t="s">
        <v>173</v>
      </c>
      <c r="B53" s="7"/>
      <c r="C53" s="7"/>
      <c r="D53" s="12"/>
      <c r="E53" s="8">
        <f t="shared" si="20"/>
        <v>0</v>
      </c>
      <c r="F53" s="8">
        <f t="shared" si="21"/>
        <v>0</v>
      </c>
      <c r="G53" s="8">
        <f t="shared" si="22"/>
        <v>0</v>
      </c>
      <c r="H53" s="8">
        <f>IF(PĀRBAUDE!$D$3="NĒ",ROUND(G53*(1+M53),2),0)</f>
        <v>0</v>
      </c>
      <c r="I53" s="11">
        <f>IF(PĀRBAUDE!$D$3="NĒ",H53,G53)/IF(PĀRBAUDE!$D$3="NĒ",$H$1315,$G$1315)</f>
        <v>0</v>
      </c>
      <c r="J53" s="8">
        <f>IF(PĀRBAUDE!$D$3="NĒ",F53-H53,F53-G53)</f>
        <v>0</v>
      </c>
      <c r="L53" s="42">
        <v>1</v>
      </c>
      <c r="M53" s="42">
        <v>0.21</v>
      </c>
      <c r="N53" s="12"/>
      <c r="O53" s="12"/>
      <c r="Q53" s="8">
        <f t="shared" si="23"/>
        <v>0</v>
      </c>
      <c r="R53" s="8">
        <f t="shared" si="24"/>
        <v>0</v>
      </c>
      <c r="S53" s="82"/>
    </row>
    <row r="54" spans="1:19">
      <c r="A54" s="4" t="s">
        <v>174</v>
      </c>
      <c r="B54" s="7"/>
      <c r="C54" s="7"/>
      <c r="D54" s="12"/>
      <c r="E54" s="8">
        <f t="shared" si="20"/>
        <v>0</v>
      </c>
      <c r="F54" s="8">
        <f t="shared" si="21"/>
        <v>0</v>
      </c>
      <c r="G54" s="8">
        <f t="shared" si="22"/>
        <v>0</v>
      </c>
      <c r="H54" s="8">
        <f>IF(PĀRBAUDE!$D$3="NĒ",ROUND(G54*(1+M54),2),0)</f>
        <v>0</v>
      </c>
      <c r="I54" s="11">
        <f>IF(PĀRBAUDE!$D$3="NĒ",H54,G54)/IF(PĀRBAUDE!$D$3="NĒ",$H$1315,$G$1315)</f>
        <v>0</v>
      </c>
      <c r="J54" s="8">
        <f>IF(PĀRBAUDE!$D$3="NĒ",F54-H54,F54-G54)</f>
        <v>0</v>
      </c>
      <c r="L54" s="42">
        <v>1</v>
      </c>
      <c r="M54" s="42">
        <v>0.21</v>
      </c>
      <c r="N54" s="12"/>
      <c r="O54" s="12"/>
      <c r="Q54" s="8">
        <f t="shared" si="23"/>
        <v>0</v>
      </c>
      <c r="R54" s="8">
        <f t="shared" si="24"/>
        <v>0</v>
      </c>
      <c r="S54" s="82"/>
    </row>
    <row r="55" spans="1:19">
      <c r="A55" s="4" t="s">
        <v>174</v>
      </c>
      <c r="B55" s="7"/>
      <c r="C55" s="7"/>
      <c r="D55" s="12"/>
      <c r="E55" s="8">
        <f t="shared" si="20"/>
        <v>0</v>
      </c>
      <c r="F55" s="8">
        <f t="shared" si="21"/>
        <v>0</v>
      </c>
      <c r="G55" s="8">
        <f t="shared" si="22"/>
        <v>0</v>
      </c>
      <c r="H55" s="8">
        <f>IF(PĀRBAUDE!$D$3="NĒ",ROUND(G55*(1+M55),2),0)</f>
        <v>0</v>
      </c>
      <c r="I55" s="11">
        <f>IF(PĀRBAUDE!$D$3="NĒ",H55,G55)/IF(PĀRBAUDE!$D$3="NĒ",$H$1315,$G$1315)</f>
        <v>0</v>
      </c>
      <c r="J55" s="8">
        <f>IF(PĀRBAUDE!$D$3="NĒ",F55-H55,F55-G55)</f>
        <v>0</v>
      </c>
      <c r="L55" s="42">
        <v>1</v>
      </c>
      <c r="M55" s="42">
        <v>0.21</v>
      </c>
      <c r="N55" s="12"/>
      <c r="O55" s="12"/>
      <c r="Q55" s="8">
        <f t="shared" si="23"/>
        <v>0</v>
      </c>
      <c r="R55" s="8">
        <f t="shared" si="24"/>
        <v>0</v>
      </c>
      <c r="S55" s="82"/>
    </row>
    <row r="56" spans="1:19">
      <c r="A56" s="4" t="s">
        <v>174</v>
      </c>
      <c r="B56" s="7"/>
      <c r="C56" s="7"/>
      <c r="D56" s="12"/>
      <c r="E56" s="8">
        <f t="shared" si="20"/>
        <v>0</v>
      </c>
      <c r="F56" s="8">
        <f t="shared" si="21"/>
        <v>0</v>
      </c>
      <c r="G56" s="8">
        <f t="shared" si="22"/>
        <v>0</v>
      </c>
      <c r="H56" s="8">
        <f>IF(PĀRBAUDE!$D$3="NĒ",ROUND(G56*(1+M56),2),0)</f>
        <v>0</v>
      </c>
      <c r="I56" s="11">
        <f>IF(PĀRBAUDE!$D$3="NĒ",H56,G56)/IF(PĀRBAUDE!$D$3="NĒ",$H$1315,$G$1315)</f>
        <v>0</v>
      </c>
      <c r="J56" s="8">
        <f>IF(PĀRBAUDE!$D$3="NĒ",F56-H56,F56-G56)</f>
        <v>0</v>
      </c>
      <c r="L56" s="42">
        <v>1</v>
      </c>
      <c r="M56" s="42">
        <v>0.21</v>
      </c>
      <c r="N56" s="12"/>
      <c r="O56" s="12"/>
      <c r="Q56" s="8">
        <f t="shared" si="23"/>
        <v>0</v>
      </c>
      <c r="R56" s="8">
        <f t="shared" si="24"/>
        <v>0</v>
      </c>
      <c r="S56" s="82"/>
    </row>
    <row r="57" spans="1:19">
      <c r="A57" s="4" t="s">
        <v>175</v>
      </c>
      <c r="B57" s="7"/>
      <c r="C57" s="7"/>
      <c r="D57" s="12"/>
      <c r="E57" s="8">
        <f t="shared" si="20"/>
        <v>0</v>
      </c>
      <c r="F57" s="8">
        <f t="shared" si="21"/>
        <v>0</v>
      </c>
      <c r="G57" s="8">
        <f t="shared" si="22"/>
        <v>0</v>
      </c>
      <c r="H57" s="8">
        <f>IF(PĀRBAUDE!$D$3="NĒ",ROUND(G57*(1+M57),2),0)</f>
        <v>0</v>
      </c>
      <c r="I57" s="11">
        <f>IF(PĀRBAUDE!$D$3="NĒ",H57,G57)/IF(PĀRBAUDE!$D$3="NĒ",$H$1315,$G$1315)</f>
        <v>0</v>
      </c>
      <c r="J57" s="8">
        <f>IF(PĀRBAUDE!$D$3="NĒ",F57-H57,F57-G57)</f>
        <v>0</v>
      </c>
      <c r="L57" s="42">
        <v>1</v>
      </c>
      <c r="M57" s="42">
        <v>0.21</v>
      </c>
      <c r="N57" s="12"/>
      <c r="O57" s="12"/>
      <c r="Q57" s="8">
        <f t="shared" si="23"/>
        <v>0</v>
      </c>
      <c r="R57" s="8">
        <f t="shared" si="24"/>
        <v>0</v>
      </c>
      <c r="S57" s="82"/>
    </row>
    <row r="58" spans="1:19">
      <c r="A58" s="4" t="s">
        <v>176</v>
      </c>
      <c r="B58" s="7"/>
      <c r="C58" s="7"/>
      <c r="D58" s="12"/>
      <c r="E58" s="8">
        <f t="shared" si="20"/>
        <v>0</v>
      </c>
      <c r="F58" s="8">
        <f t="shared" si="21"/>
        <v>0</v>
      </c>
      <c r="G58" s="8">
        <f t="shared" si="22"/>
        <v>0</v>
      </c>
      <c r="H58" s="8">
        <f>IF(PĀRBAUDE!$D$3="NĒ",ROUND(G58*(1+M58),2),0)</f>
        <v>0</v>
      </c>
      <c r="I58" s="11">
        <f>IF(PĀRBAUDE!$D$3="NĒ",H58,G58)/IF(PĀRBAUDE!$D$3="NĒ",$H$1315,$G$1315)</f>
        <v>0</v>
      </c>
      <c r="J58" s="8">
        <f>IF(PĀRBAUDE!$D$3="NĒ",F58-H58,F58-G58)</f>
        <v>0</v>
      </c>
      <c r="L58" s="42">
        <v>1</v>
      </c>
      <c r="M58" s="42">
        <v>0.21</v>
      </c>
      <c r="N58" s="12"/>
      <c r="O58" s="12"/>
      <c r="Q58" s="8">
        <f t="shared" si="23"/>
        <v>0</v>
      </c>
      <c r="R58" s="8">
        <f t="shared" si="24"/>
        <v>0</v>
      </c>
      <c r="S58" s="82"/>
    </row>
    <row r="59" spans="1:19">
      <c r="A59" s="4" t="s">
        <v>177</v>
      </c>
      <c r="B59" s="7"/>
      <c r="C59" s="7"/>
      <c r="D59" s="12"/>
      <c r="E59" s="8">
        <f t="shared" si="20"/>
        <v>0</v>
      </c>
      <c r="F59" s="8">
        <f t="shared" si="21"/>
        <v>0</v>
      </c>
      <c r="G59" s="8">
        <f t="shared" si="22"/>
        <v>0</v>
      </c>
      <c r="H59" s="8">
        <f>IF(PĀRBAUDE!$D$3="NĒ",ROUND(G59*(1+M59),2),0)</f>
        <v>0</v>
      </c>
      <c r="I59" s="11">
        <f>IF(PĀRBAUDE!$D$3="NĒ",H59,G59)/IF(PĀRBAUDE!$D$3="NĒ",$H$1315,$G$1315)</f>
        <v>0</v>
      </c>
      <c r="J59" s="8">
        <f>IF(PĀRBAUDE!$D$3="NĒ",F59-H59,F59-G59)</f>
        <v>0</v>
      </c>
      <c r="L59" s="42">
        <v>1</v>
      </c>
      <c r="M59" s="42">
        <v>0.21</v>
      </c>
      <c r="N59" s="12"/>
      <c r="O59" s="12"/>
      <c r="Q59" s="8">
        <f t="shared" si="23"/>
        <v>0</v>
      </c>
      <c r="R59" s="8">
        <f t="shared" si="24"/>
        <v>0</v>
      </c>
      <c r="S59" s="82"/>
    </row>
    <row r="60" spans="1:19">
      <c r="A60" s="4" t="s">
        <v>178</v>
      </c>
      <c r="B60" s="7"/>
      <c r="C60" s="7"/>
      <c r="D60" s="12"/>
      <c r="E60" s="8">
        <f t="shared" si="20"/>
        <v>0</v>
      </c>
      <c r="F60" s="8">
        <f t="shared" si="21"/>
        <v>0</v>
      </c>
      <c r="G60" s="8">
        <f t="shared" si="22"/>
        <v>0</v>
      </c>
      <c r="H60" s="8">
        <f>IF(PĀRBAUDE!$D$3="NĒ",ROUND(G60*(1+M60),2),0)</f>
        <v>0</v>
      </c>
      <c r="I60" s="11">
        <f>IF(PĀRBAUDE!$D$3="NĒ",H60,G60)/IF(PĀRBAUDE!$D$3="NĒ",$H$1315,$G$1315)</f>
        <v>0</v>
      </c>
      <c r="J60" s="8">
        <f>IF(PĀRBAUDE!$D$3="NĒ",F60-H60,F60-G60)</f>
        <v>0</v>
      </c>
      <c r="L60" s="42">
        <v>1</v>
      </c>
      <c r="M60" s="42">
        <v>0.21</v>
      </c>
      <c r="N60" s="12"/>
      <c r="O60" s="12"/>
      <c r="Q60" s="8">
        <f t="shared" si="23"/>
        <v>0</v>
      </c>
      <c r="R60" s="8">
        <f t="shared" si="24"/>
        <v>0</v>
      </c>
      <c r="S60" s="82"/>
    </row>
    <row r="61" spans="1:19">
      <c r="A61" s="4" t="s">
        <v>179</v>
      </c>
      <c r="B61" s="7"/>
      <c r="C61" s="7"/>
      <c r="D61" s="12"/>
      <c r="E61" s="8">
        <f t="shared" si="20"/>
        <v>0</v>
      </c>
      <c r="F61" s="8">
        <f t="shared" si="21"/>
        <v>0</v>
      </c>
      <c r="G61" s="8">
        <f t="shared" si="22"/>
        <v>0</v>
      </c>
      <c r="H61" s="8">
        <f>IF(PĀRBAUDE!$D$3="NĒ",ROUND(G61*(1+M61),2),0)</f>
        <v>0</v>
      </c>
      <c r="I61" s="11">
        <f>IF(PĀRBAUDE!$D$3="NĒ",H61,G61)/IF(PĀRBAUDE!$D$3="NĒ",$H$1315,$G$1315)</f>
        <v>0</v>
      </c>
      <c r="J61" s="8">
        <f>IF(PĀRBAUDE!$D$3="NĒ",F61-H61,F61-G61)</f>
        <v>0</v>
      </c>
      <c r="L61" s="42">
        <v>1</v>
      </c>
      <c r="M61" s="42">
        <v>0.21</v>
      </c>
      <c r="N61" s="12"/>
      <c r="O61" s="12"/>
      <c r="Q61" s="8">
        <f t="shared" si="23"/>
        <v>0</v>
      </c>
      <c r="R61" s="8">
        <f t="shared" si="24"/>
        <v>0</v>
      </c>
      <c r="S61" s="82"/>
    </row>
    <row r="62" spans="1:19" ht="60">
      <c r="A62" s="5" t="s">
        <v>21</v>
      </c>
      <c r="B62" s="2"/>
      <c r="C62" s="2"/>
      <c r="D62" s="2"/>
      <c r="E62" s="9">
        <f>SUM(E63:E72)</f>
        <v>0</v>
      </c>
      <c r="F62" s="9">
        <f>SUM(F63:F72)</f>
        <v>0</v>
      </c>
      <c r="G62" s="9">
        <f>SUM(G63:G72)</f>
        <v>0</v>
      </c>
      <c r="H62" s="9">
        <f>SUM(H63:H72)</f>
        <v>0</v>
      </c>
      <c r="I62" s="10">
        <f>IF(PĀRBAUDE!$D$3="NĒ",H62,G62)/IF(PĀRBAUDE!$D$3="NĒ",$H$1315,$G$1315)</f>
        <v>0</v>
      </c>
      <c r="J62" s="9">
        <f>SUM(J63:J72)</f>
        <v>0</v>
      </c>
    </row>
    <row r="63" spans="1:19">
      <c r="A63" s="4" t="s">
        <v>180</v>
      </c>
      <c r="B63" s="7"/>
      <c r="C63" s="7"/>
      <c r="D63" s="12"/>
      <c r="E63" s="8">
        <f t="shared" ref="E63:E72" si="25">C63*D63</f>
        <v>0</v>
      </c>
      <c r="F63" s="8">
        <f t="shared" ref="F63:F72" si="26">ROUND(E63*(1+M63),2)</f>
        <v>0</v>
      </c>
      <c r="G63" s="8">
        <f t="shared" ref="G63:G72" si="27">E63-N63-O63</f>
        <v>0</v>
      </c>
      <c r="H63" s="8">
        <f>IF(PĀRBAUDE!$D$3="NĒ",ROUND(G63*(1+M63),2),0)</f>
        <v>0</v>
      </c>
      <c r="I63" s="11">
        <f>IF(PĀRBAUDE!$D$3="NĒ",H63,G63)/IF(PĀRBAUDE!$D$3="NĒ",$H$1315,$G$1315)</f>
        <v>0</v>
      </c>
      <c r="J63" s="8">
        <f>IF(PĀRBAUDE!$D$3="NĒ",F63-H63,F63-G63)</f>
        <v>0</v>
      </c>
      <c r="L63" s="42">
        <v>1</v>
      </c>
      <c r="M63" s="42">
        <v>0.21</v>
      </c>
      <c r="N63" s="12"/>
      <c r="O63" s="12"/>
      <c r="Q63" s="8">
        <f t="shared" ref="Q63:Q72" si="28">IF(H63=0,G63,H63)*L63</f>
        <v>0</v>
      </c>
      <c r="R63" s="8">
        <f t="shared" ref="R63:R72" si="29">J63*L63</f>
        <v>0</v>
      </c>
      <c r="S63" s="82"/>
    </row>
    <row r="64" spans="1:19">
      <c r="A64" s="4" t="s">
        <v>181</v>
      </c>
      <c r="B64" s="7"/>
      <c r="C64" s="7"/>
      <c r="D64" s="12"/>
      <c r="E64" s="8">
        <f t="shared" si="25"/>
        <v>0</v>
      </c>
      <c r="F64" s="8">
        <f t="shared" si="26"/>
        <v>0</v>
      </c>
      <c r="G64" s="8">
        <f t="shared" si="27"/>
        <v>0</v>
      </c>
      <c r="H64" s="8">
        <f>IF(PĀRBAUDE!$D$3="NĒ",ROUND(G64*(1+M64),2),0)</f>
        <v>0</v>
      </c>
      <c r="I64" s="11">
        <f>IF(PĀRBAUDE!$D$3="NĒ",H64,G64)/IF(PĀRBAUDE!$D$3="NĒ",$H$1315,$G$1315)</f>
        <v>0</v>
      </c>
      <c r="J64" s="8">
        <f>IF(PĀRBAUDE!$D$3="NĒ",F64-H64,F64-G64)</f>
        <v>0</v>
      </c>
      <c r="L64" s="42">
        <v>1</v>
      </c>
      <c r="M64" s="42">
        <v>0.21</v>
      </c>
      <c r="N64" s="12"/>
      <c r="O64" s="12"/>
      <c r="Q64" s="8">
        <f t="shared" si="28"/>
        <v>0</v>
      </c>
      <c r="R64" s="8">
        <f t="shared" si="29"/>
        <v>0</v>
      </c>
      <c r="S64" s="82"/>
    </row>
    <row r="65" spans="1:19">
      <c r="A65" s="4" t="s">
        <v>182</v>
      </c>
      <c r="B65" s="7"/>
      <c r="C65" s="7"/>
      <c r="D65" s="12"/>
      <c r="E65" s="8">
        <f t="shared" si="25"/>
        <v>0</v>
      </c>
      <c r="F65" s="8">
        <f t="shared" si="26"/>
        <v>0</v>
      </c>
      <c r="G65" s="8">
        <f t="shared" si="27"/>
        <v>0</v>
      </c>
      <c r="H65" s="8">
        <f>IF(PĀRBAUDE!$D$3="NĒ",ROUND(G65*(1+M65),2),0)</f>
        <v>0</v>
      </c>
      <c r="I65" s="11">
        <f>IF(PĀRBAUDE!$D$3="NĒ",H65,G65)/IF(PĀRBAUDE!$D$3="NĒ",$H$1315,$G$1315)</f>
        <v>0</v>
      </c>
      <c r="J65" s="8">
        <f>IF(PĀRBAUDE!$D$3="NĒ",F65-H65,F65-G65)</f>
        <v>0</v>
      </c>
      <c r="L65" s="42">
        <v>1</v>
      </c>
      <c r="M65" s="42">
        <v>0.21</v>
      </c>
      <c r="N65" s="12"/>
      <c r="O65" s="12"/>
      <c r="Q65" s="8">
        <f t="shared" si="28"/>
        <v>0</v>
      </c>
      <c r="R65" s="8">
        <f t="shared" si="29"/>
        <v>0</v>
      </c>
      <c r="S65" s="82"/>
    </row>
    <row r="66" spans="1:19">
      <c r="A66" s="4" t="s">
        <v>182</v>
      </c>
      <c r="B66" s="7"/>
      <c r="C66" s="7"/>
      <c r="D66" s="12"/>
      <c r="E66" s="8">
        <f t="shared" si="25"/>
        <v>0</v>
      </c>
      <c r="F66" s="8">
        <f t="shared" si="26"/>
        <v>0</v>
      </c>
      <c r="G66" s="8">
        <f t="shared" si="27"/>
        <v>0</v>
      </c>
      <c r="H66" s="8">
        <f>IF(PĀRBAUDE!$D$3="NĒ",ROUND(G66*(1+M66),2),0)</f>
        <v>0</v>
      </c>
      <c r="I66" s="11">
        <f>IF(PĀRBAUDE!$D$3="NĒ",H66,G66)/IF(PĀRBAUDE!$D$3="NĒ",$H$1315,$G$1315)</f>
        <v>0</v>
      </c>
      <c r="J66" s="8">
        <f>IF(PĀRBAUDE!$D$3="NĒ",F66-H66,F66-G66)</f>
        <v>0</v>
      </c>
      <c r="L66" s="42">
        <v>1</v>
      </c>
      <c r="M66" s="42">
        <v>0.21</v>
      </c>
      <c r="N66" s="12"/>
      <c r="O66" s="12"/>
      <c r="Q66" s="8">
        <f t="shared" si="28"/>
        <v>0</v>
      </c>
      <c r="R66" s="8">
        <f t="shared" si="29"/>
        <v>0</v>
      </c>
      <c r="S66" s="82"/>
    </row>
    <row r="67" spans="1:19">
      <c r="A67" s="4" t="s">
        <v>182</v>
      </c>
      <c r="B67" s="7"/>
      <c r="C67" s="7"/>
      <c r="D67" s="12"/>
      <c r="E67" s="8">
        <f t="shared" si="25"/>
        <v>0</v>
      </c>
      <c r="F67" s="8">
        <f t="shared" si="26"/>
        <v>0</v>
      </c>
      <c r="G67" s="8">
        <f t="shared" si="27"/>
        <v>0</v>
      </c>
      <c r="H67" s="8">
        <f>IF(PĀRBAUDE!$D$3="NĒ",ROUND(G67*(1+M67),2),0)</f>
        <v>0</v>
      </c>
      <c r="I67" s="11">
        <f>IF(PĀRBAUDE!$D$3="NĒ",H67,G67)/IF(PĀRBAUDE!$D$3="NĒ",$H$1315,$G$1315)</f>
        <v>0</v>
      </c>
      <c r="J67" s="8">
        <f>IF(PĀRBAUDE!$D$3="NĒ",F67-H67,F67-G67)</f>
        <v>0</v>
      </c>
      <c r="L67" s="42">
        <v>1</v>
      </c>
      <c r="M67" s="42">
        <v>0.21</v>
      </c>
      <c r="N67" s="12"/>
      <c r="O67" s="12"/>
      <c r="Q67" s="8">
        <f t="shared" si="28"/>
        <v>0</v>
      </c>
      <c r="R67" s="8">
        <f t="shared" si="29"/>
        <v>0</v>
      </c>
      <c r="S67" s="82"/>
    </row>
    <row r="68" spans="1:19">
      <c r="A68" s="4" t="s">
        <v>182</v>
      </c>
      <c r="B68" s="7"/>
      <c r="C68" s="7"/>
      <c r="D68" s="12"/>
      <c r="E68" s="8">
        <f t="shared" si="25"/>
        <v>0</v>
      </c>
      <c r="F68" s="8">
        <f t="shared" si="26"/>
        <v>0</v>
      </c>
      <c r="G68" s="8">
        <f t="shared" si="27"/>
        <v>0</v>
      </c>
      <c r="H68" s="8">
        <f>IF(PĀRBAUDE!$D$3="NĒ",ROUND(G68*(1+M68),2),0)</f>
        <v>0</v>
      </c>
      <c r="I68" s="11">
        <f>IF(PĀRBAUDE!$D$3="NĒ",H68,G68)/IF(PĀRBAUDE!$D$3="NĒ",$H$1315,$G$1315)</f>
        <v>0</v>
      </c>
      <c r="J68" s="8">
        <f>IF(PĀRBAUDE!$D$3="NĒ",F68-H68,F68-G68)</f>
        <v>0</v>
      </c>
      <c r="L68" s="42">
        <v>1</v>
      </c>
      <c r="M68" s="42">
        <v>0.21</v>
      </c>
      <c r="N68" s="12"/>
      <c r="O68" s="12"/>
      <c r="Q68" s="8">
        <f t="shared" si="28"/>
        <v>0</v>
      </c>
      <c r="R68" s="8">
        <f t="shared" si="29"/>
        <v>0</v>
      </c>
      <c r="S68" s="82"/>
    </row>
    <row r="69" spans="1:19">
      <c r="A69" s="4" t="s">
        <v>183</v>
      </c>
      <c r="B69" s="7"/>
      <c r="C69" s="7"/>
      <c r="D69" s="12"/>
      <c r="E69" s="8">
        <f t="shared" si="25"/>
        <v>0</v>
      </c>
      <c r="F69" s="8">
        <f t="shared" si="26"/>
        <v>0</v>
      </c>
      <c r="G69" s="8">
        <f t="shared" si="27"/>
        <v>0</v>
      </c>
      <c r="H69" s="8">
        <f>IF(PĀRBAUDE!$D$3="NĒ",ROUND(G69*(1+M69),2),0)</f>
        <v>0</v>
      </c>
      <c r="I69" s="11">
        <f>IF(PĀRBAUDE!$D$3="NĒ",H69,G69)/IF(PĀRBAUDE!$D$3="NĒ",$H$1315,$G$1315)</f>
        <v>0</v>
      </c>
      <c r="J69" s="8">
        <f>IF(PĀRBAUDE!$D$3="NĒ",F69-H69,F69-G69)</f>
        <v>0</v>
      </c>
      <c r="L69" s="42">
        <v>1</v>
      </c>
      <c r="M69" s="42">
        <v>0.21</v>
      </c>
      <c r="N69" s="12"/>
      <c r="O69" s="12"/>
      <c r="Q69" s="8">
        <f t="shared" si="28"/>
        <v>0</v>
      </c>
      <c r="R69" s="8">
        <f t="shared" si="29"/>
        <v>0</v>
      </c>
      <c r="S69" s="82"/>
    </row>
    <row r="70" spans="1:19">
      <c r="A70" s="4" t="s">
        <v>184</v>
      </c>
      <c r="B70" s="7"/>
      <c r="C70" s="7"/>
      <c r="D70" s="12"/>
      <c r="E70" s="8">
        <f t="shared" si="25"/>
        <v>0</v>
      </c>
      <c r="F70" s="8">
        <f t="shared" si="26"/>
        <v>0</v>
      </c>
      <c r="G70" s="8">
        <f t="shared" si="27"/>
        <v>0</v>
      </c>
      <c r="H70" s="8">
        <f>IF(PĀRBAUDE!$D$3="NĒ",ROUND(G70*(1+M70),2),0)</f>
        <v>0</v>
      </c>
      <c r="I70" s="11">
        <f>IF(PĀRBAUDE!$D$3="NĒ",H70,G70)/IF(PĀRBAUDE!$D$3="NĒ",$H$1315,$G$1315)</f>
        <v>0</v>
      </c>
      <c r="J70" s="8">
        <f>IF(PĀRBAUDE!$D$3="NĒ",F70-H70,F70-G70)</f>
        <v>0</v>
      </c>
      <c r="L70" s="42">
        <v>1</v>
      </c>
      <c r="M70" s="42">
        <v>0.21</v>
      </c>
      <c r="N70" s="12"/>
      <c r="O70" s="12"/>
      <c r="Q70" s="8">
        <f t="shared" si="28"/>
        <v>0</v>
      </c>
      <c r="R70" s="8">
        <f t="shared" si="29"/>
        <v>0</v>
      </c>
      <c r="S70" s="82"/>
    </row>
    <row r="71" spans="1:19">
      <c r="A71" s="4" t="s">
        <v>185</v>
      </c>
      <c r="B71" s="7"/>
      <c r="C71" s="7"/>
      <c r="D71" s="12"/>
      <c r="E71" s="8">
        <f t="shared" si="25"/>
        <v>0</v>
      </c>
      <c r="F71" s="8">
        <f t="shared" si="26"/>
        <v>0</v>
      </c>
      <c r="G71" s="8">
        <f t="shared" si="27"/>
        <v>0</v>
      </c>
      <c r="H71" s="8">
        <f>IF(PĀRBAUDE!$D$3="NĒ",ROUND(G71*(1+M71),2),0)</f>
        <v>0</v>
      </c>
      <c r="I71" s="11">
        <f>IF(PĀRBAUDE!$D$3="NĒ",H71,G71)/IF(PĀRBAUDE!$D$3="NĒ",$H$1315,$G$1315)</f>
        <v>0</v>
      </c>
      <c r="J71" s="8">
        <f>IF(PĀRBAUDE!$D$3="NĒ",F71-H71,F71-G71)</f>
        <v>0</v>
      </c>
      <c r="L71" s="42">
        <v>1</v>
      </c>
      <c r="M71" s="42">
        <v>0.21</v>
      </c>
      <c r="N71" s="12"/>
      <c r="O71" s="12"/>
      <c r="Q71" s="8">
        <f t="shared" si="28"/>
        <v>0</v>
      </c>
      <c r="R71" s="8">
        <f t="shared" si="29"/>
        <v>0</v>
      </c>
      <c r="S71" s="82"/>
    </row>
    <row r="72" spans="1:19">
      <c r="A72" s="4" t="s">
        <v>186</v>
      </c>
      <c r="B72" s="7"/>
      <c r="C72" s="7"/>
      <c r="D72" s="12"/>
      <c r="E72" s="8">
        <f t="shared" si="25"/>
        <v>0</v>
      </c>
      <c r="F72" s="8">
        <f t="shared" si="26"/>
        <v>0</v>
      </c>
      <c r="G72" s="8">
        <f t="shared" si="27"/>
        <v>0</v>
      </c>
      <c r="H72" s="8">
        <f>IF(PĀRBAUDE!$D$3="NĒ",ROUND(G72*(1+M72),2),0)</f>
        <v>0</v>
      </c>
      <c r="I72" s="11">
        <f>IF(PĀRBAUDE!$D$3="NĒ",H72,G72)/IF(PĀRBAUDE!$D$3="NĒ",$H$1315,$G$1315)</f>
        <v>0</v>
      </c>
      <c r="J72" s="8">
        <f>IF(PĀRBAUDE!$D$3="NĒ",F72-H72,F72-G72)</f>
        <v>0</v>
      </c>
      <c r="L72" s="42">
        <v>1</v>
      </c>
      <c r="M72" s="42">
        <v>0.21</v>
      </c>
      <c r="N72" s="12"/>
      <c r="O72" s="12"/>
      <c r="Q72" s="8">
        <f t="shared" si="28"/>
        <v>0</v>
      </c>
      <c r="R72" s="8">
        <f t="shared" si="29"/>
        <v>0</v>
      </c>
      <c r="S72" s="82"/>
    </row>
    <row r="73" spans="1:19" ht="24">
      <c r="A73" s="2" t="s">
        <v>22</v>
      </c>
      <c r="B73" s="2"/>
      <c r="C73" s="2"/>
      <c r="D73" s="2"/>
      <c r="E73" s="9">
        <f>SUM(E74:E83)</f>
        <v>0</v>
      </c>
      <c r="F73" s="9">
        <f>SUM(F74:F83)</f>
        <v>0</v>
      </c>
      <c r="G73" s="9">
        <f>SUM(G74:G83)</f>
        <v>0</v>
      </c>
      <c r="H73" s="9">
        <f>SUM(H74:H83)</f>
        <v>0</v>
      </c>
      <c r="I73" s="10">
        <f>IF(PĀRBAUDE!$D$3="NĒ",H73,G73)/IF(PĀRBAUDE!$D$3="NĒ",$H$1315,$G$1315)</f>
        <v>0</v>
      </c>
      <c r="J73" s="9">
        <f>SUM(J74:J83)</f>
        <v>0</v>
      </c>
    </row>
    <row r="74" spans="1:19">
      <c r="A74" s="4" t="s">
        <v>187</v>
      </c>
      <c r="B74" s="7"/>
      <c r="C74" s="7"/>
      <c r="D74" s="12"/>
      <c r="E74" s="8">
        <f t="shared" ref="E74:E83" si="30">C74*D74</f>
        <v>0</v>
      </c>
      <c r="F74" s="8">
        <f t="shared" ref="F74:F83" si="31">ROUND(E74*(1+M74),2)</f>
        <v>0</v>
      </c>
      <c r="G74" s="8">
        <f t="shared" ref="G74:G83" si="32">E74-N74-O74</f>
        <v>0</v>
      </c>
      <c r="H74" s="8">
        <f>IF(PĀRBAUDE!$D$3="NĒ",ROUND(G74*(1+M74),2),0)</f>
        <v>0</v>
      </c>
      <c r="I74" s="11">
        <f>IF(PĀRBAUDE!$D$3="NĒ",H74,G74)/IF(PĀRBAUDE!$D$3="NĒ",$H$1315,$G$1315)</f>
        <v>0</v>
      </c>
      <c r="J74" s="8">
        <f>IF(PĀRBAUDE!$D$3="NĒ",F74-H74,F74-G74)</f>
        <v>0</v>
      </c>
      <c r="L74" s="42">
        <v>1</v>
      </c>
      <c r="M74" s="42">
        <v>0.21</v>
      </c>
      <c r="N74" s="12"/>
      <c r="O74" s="12"/>
      <c r="Q74" s="8">
        <f t="shared" ref="Q74:Q83" si="33">IF(H74=0,G74,H74)*L74</f>
        <v>0</v>
      </c>
      <c r="R74" s="8">
        <f t="shared" ref="R74:R83" si="34">J74*L74</f>
        <v>0</v>
      </c>
      <c r="S74" s="82"/>
    </row>
    <row r="75" spans="1:19">
      <c r="A75" s="4" t="s">
        <v>188</v>
      </c>
      <c r="B75" s="7"/>
      <c r="C75" s="7"/>
      <c r="D75" s="12"/>
      <c r="E75" s="8">
        <f t="shared" si="30"/>
        <v>0</v>
      </c>
      <c r="F75" s="8">
        <f t="shared" si="31"/>
        <v>0</v>
      </c>
      <c r="G75" s="8">
        <f t="shared" si="32"/>
        <v>0</v>
      </c>
      <c r="H75" s="8">
        <f>IF(PĀRBAUDE!$D$3="NĒ",ROUND(G75*(1+M75),2),0)</f>
        <v>0</v>
      </c>
      <c r="I75" s="11">
        <f>IF(PĀRBAUDE!$D$3="NĒ",H75,G75)/IF(PĀRBAUDE!$D$3="NĒ",$H$1315,$G$1315)</f>
        <v>0</v>
      </c>
      <c r="J75" s="8">
        <f>IF(PĀRBAUDE!$D$3="NĒ",F75-H75,F75-G75)</f>
        <v>0</v>
      </c>
      <c r="L75" s="42">
        <v>1</v>
      </c>
      <c r="M75" s="42">
        <v>0.21</v>
      </c>
      <c r="N75" s="12"/>
      <c r="O75" s="12"/>
      <c r="Q75" s="8">
        <f t="shared" si="33"/>
        <v>0</v>
      </c>
      <c r="R75" s="8">
        <f t="shared" si="34"/>
        <v>0</v>
      </c>
      <c r="S75" s="82"/>
    </row>
    <row r="76" spans="1:19">
      <c r="A76" s="4" t="s">
        <v>189</v>
      </c>
      <c r="B76" s="7"/>
      <c r="C76" s="7"/>
      <c r="D76" s="12"/>
      <c r="E76" s="8">
        <f t="shared" si="30"/>
        <v>0</v>
      </c>
      <c r="F76" s="8">
        <f t="shared" si="31"/>
        <v>0</v>
      </c>
      <c r="G76" s="8">
        <f t="shared" si="32"/>
        <v>0</v>
      </c>
      <c r="H76" s="8">
        <f>IF(PĀRBAUDE!$D$3="NĒ",ROUND(G76*(1+M76),2),0)</f>
        <v>0</v>
      </c>
      <c r="I76" s="11">
        <f>IF(PĀRBAUDE!$D$3="NĒ",H76,G76)/IF(PĀRBAUDE!$D$3="NĒ",$H$1315,$G$1315)</f>
        <v>0</v>
      </c>
      <c r="J76" s="8">
        <f>IF(PĀRBAUDE!$D$3="NĒ",F76-H76,F76-G76)</f>
        <v>0</v>
      </c>
      <c r="L76" s="42">
        <v>1</v>
      </c>
      <c r="M76" s="42">
        <v>0.21</v>
      </c>
      <c r="N76" s="12"/>
      <c r="O76" s="12"/>
      <c r="Q76" s="8">
        <f t="shared" si="33"/>
        <v>0</v>
      </c>
      <c r="R76" s="8">
        <f t="shared" si="34"/>
        <v>0</v>
      </c>
      <c r="S76" s="82"/>
    </row>
    <row r="77" spans="1:19">
      <c r="A77" s="4" t="s">
        <v>189</v>
      </c>
      <c r="B77" s="7"/>
      <c r="C77" s="7"/>
      <c r="D77" s="12"/>
      <c r="E77" s="8">
        <f t="shared" si="30"/>
        <v>0</v>
      </c>
      <c r="F77" s="8">
        <f t="shared" si="31"/>
        <v>0</v>
      </c>
      <c r="G77" s="8">
        <f t="shared" si="32"/>
        <v>0</v>
      </c>
      <c r="H77" s="8">
        <f>IF(PĀRBAUDE!$D$3="NĒ",ROUND(G77*(1+M77),2),0)</f>
        <v>0</v>
      </c>
      <c r="I77" s="11">
        <f>IF(PĀRBAUDE!$D$3="NĒ",H77,G77)/IF(PĀRBAUDE!$D$3="NĒ",$H$1315,$G$1315)</f>
        <v>0</v>
      </c>
      <c r="J77" s="8">
        <f>IF(PĀRBAUDE!$D$3="NĒ",F77-H77,F77-G77)</f>
        <v>0</v>
      </c>
      <c r="L77" s="42">
        <v>1</v>
      </c>
      <c r="M77" s="42">
        <v>0.21</v>
      </c>
      <c r="N77" s="12"/>
      <c r="O77" s="12"/>
      <c r="Q77" s="8">
        <f t="shared" si="33"/>
        <v>0</v>
      </c>
      <c r="R77" s="8">
        <f t="shared" si="34"/>
        <v>0</v>
      </c>
      <c r="S77" s="82"/>
    </row>
    <row r="78" spans="1:19">
      <c r="A78" s="4" t="s">
        <v>189</v>
      </c>
      <c r="B78" s="7"/>
      <c r="C78" s="7"/>
      <c r="D78" s="12"/>
      <c r="E78" s="8">
        <f t="shared" si="30"/>
        <v>0</v>
      </c>
      <c r="F78" s="8">
        <f t="shared" si="31"/>
        <v>0</v>
      </c>
      <c r="G78" s="8">
        <f t="shared" si="32"/>
        <v>0</v>
      </c>
      <c r="H78" s="8">
        <f>IF(PĀRBAUDE!$D$3="NĒ",ROUND(G78*(1+M78),2),0)</f>
        <v>0</v>
      </c>
      <c r="I78" s="11">
        <f>IF(PĀRBAUDE!$D$3="NĒ",H78,G78)/IF(PĀRBAUDE!$D$3="NĒ",$H$1315,$G$1315)</f>
        <v>0</v>
      </c>
      <c r="J78" s="8">
        <f>IF(PĀRBAUDE!$D$3="NĒ",F78-H78,F78-G78)</f>
        <v>0</v>
      </c>
      <c r="L78" s="42">
        <v>1</v>
      </c>
      <c r="M78" s="42">
        <v>0.21</v>
      </c>
      <c r="N78" s="12"/>
      <c r="O78" s="12"/>
      <c r="Q78" s="8">
        <f t="shared" si="33"/>
        <v>0</v>
      </c>
      <c r="R78" s="8">
        <f t="shared" si="34"/>
        <v>0</v>
      </c>
      <c r="S78" s="82"/>
    </row>
    <row r="79" spans="1:19">
      <c r="A79" s="4" t="s">
        <v>189</v>
      </c>
      <c r="B79" s="7"/>
      <c r="C79" s="7"/>
      <c r="D79" s="12"/>
      <c r="E79" s="8">
        <f t="shared" si="30"/>
        <v>0</v>
      </c>
      <c r="F79" s="8">
        <f t="shared" si="31"/>
        <v>0</v>
      </c>
      <c r="G79" s="8">
        <f t="shared" si="32"/>
        <v>0</v>
      </c>
      <c r="H79" s="8">
        <f>IF(PĀRBAUDE!$D$3="NĒ",ROUND(G79*(1+M79),2),0)</f>
        <v>0</v>
      </c>
      <c r="I79" s="11">
        <f>IF(PĀRBAUDE!$D$3="NĒ",H79,G79)/IF(PĀRBAUDE!$D$3="NĒ",$H$1315,$G$1315)</f>
        <v>0</v>
      </c>
      <c r="J79" s="8">
        <f>IF(PĀRBAUDE!$D$3="NĒ",F79-H79,F79-G79)</f>
        <v>0</v>
      </c>
      <c r="L79" s="42">
        <v>1</v>
      </c>
      <c r="M79" s="42">
        <v>0.21</v>
      </c>
      <c r="N79" s="12"/>
      <c r="O79" s="12"/>
      <c r="Q79" s="8">
        <f t="shared" si="33"/>
        <v>0</v>
      </c>
      <c r="R79" s="8">
        <f t="shared" si="34"/>
        <v>0</v>
      </c>
      <c r="S79" s="82"/>
    </row>
    <row r="80" spans="1:19">
      <c r="A80" s="4" t="s">
        <v>189</v>
      </c>
      <c r="B80" s="7"/>
      <c r="C80" s="7"/>
      <c r="D80" s="12"/>
      <c r="E80" s="8">
        <f t="shared" si="30"/>
        <v>0</v>
      </c>
      <c r="F80" s="8">
        <f t="shared" si="31"/>
        <v>0</v>
      </c>
      <c r="G80" s="8">
        <f t="shared" si="32"/>
        <v>0</v>
      </c>
      <c r="H80" s="8">
        <f>IF(PĀRBAUDE!$D$3="NĒ",ROUND(G80*(1+M80),2),0)</f>
        <v>0</v>
      </c>
      <c r="I80" s="11">
        <f>IF(PĀRBAUDE!$D$3="NĒ",H80,G80)/IF(PĀRBAUDE!$D$3="NĒ",$H$1315,$G$1315)</f>
        <v>0</v>
      </c>
      <c r="J80" s="8">
        <f>IF(PĀRBAUDE!$D$3="NĒ",F80-H80,F80-G80)</f>
        <v>0</v>
      </c>
      <c r="L80" s="42">
        <v>1</v>
      </c>
      <c r="M80" s="42">
        <v>0.21</v>
      </c>
      <c r="N80" s="12"/>
      <c r="O80" s="12"/>
      <c r="Q80" s="8">
        <f t="shared" si="33"/>
        <v>0</v>
      </c>
      <c r="R80" s="8">
        <f t="shared" si="34"/>
        <v>0</v>
      </c>
      <c r="S80" s="82"/>
    </row>
    <row r="81" spans="1:19">
      <c r="A81" s="4" t="s">
        <v>190</v>
      </c>
      <c r="B81" s="7"/>
      <c r="C81" s="7"/>
      <c r="D81" s="12"/>
      <c r="E81" s="8">
        <f t="shared" si="30"/>
        <v>0</v>
      </c>
      <c r="F81" s="8">
        <f t="shared" si="31"/>
        <v>0</v>
      </c>
      <c r="G81" s="8">
        <f t="shared" si="32"/>
        <v>0</v>
      </c>
      <c r="H81" s="8">
        <f>IF(PĀRBAUDE!$D$3="NĒ",ROUND(G81*(1+M81),2),0)</f>
        <v>0</v>
      </c>
      <c r="I81" s="11">
        <f>IF(PĀRBAUDE!$D$3="NĒ",H81,G81)/IF(PĀRBAUDE!$D$3="NĒ",$H$1315,$G$1315)</f>
        <v>0</v>
      </c>
      <c r="J81" s="8">
        <f>IF(PĀRBAUDE!$D$3="NĒ",F81-H81,F81-G81)</f>
        <v>0</v>
      </c>
      <c r="L81" s="42">
        <v>1</v>
      </c>
      <c r="M81" s="42">
        <v>0.21</v>
      </c>
      <c r="N81" s="12"/>
      <c r="O81" s="12"/>
      <c r="Q81" s="8">
        <f t="shared" si="33"/>
        <v>0</v>
      </c>
      <c r="R81" s="8">
        <f t="shared" si="34"/>
        <v>0</v>
      </c>
      <c r="S81" s="82"/>
    </row>
    <row r="82" spans="1:19">
      <c r="A82" s="4" t="s">
        <v>191</v>
      </c>
      <c r="B82" s="7"/>
      <c r="C82" s="7"/>
      <c r="D82" s="12"/>
      <c r="E82" s="8">
        <f t="shared" si="30"/>
        <v>0</v>
      </c>
      <c r="F82" s="8">
        <f t="shared" si="31"/>
        <v>0</v>
      </c>
      <c r="G82" s="8">
        <f t="shared" si="32"/>
        <v>0</v>
      </c>
      <c r="H82" s="8">
        <f>IF(PĀRBAUDE!$D$3="NĒ",ROUND(G82*(1+M82),2),0)</f>
        <v>0</v>
      </c>
      <c r="I82" s="11">
        <f>IF(PĀRBAUDE!$D$3="NĒ",H82,G82)/IF(PĀRBAUDE!$D$3="NĒ",$H$1315,$G$1315)</f>
        <v>0</v>
      </c>
      <c r="J82" s="8">
        <f>IF(PĀRBAUDE!$D$3="NĒ",F82-H82,F82-G82)</f>
        <v>0</v>
      </c>
      <c r="L82" s="42">
        <v>1</v>
      </c>
      <c r="M82" s="42">
        <v>0.21</v>
      </c>
      <c r="N82" s="12"/>
      <c r="O82" s="12"/>
      <c r="Q82" s="8">
        <f t="shared" si="33"/>
        <v>0</v>
      </c>
      <c r="R82" s="8">
        <f t="shared" si="34"/>
        <v>0</v>
      </c>
      <c r="S82" s="82"/>
    </row>
    <row r="83" spans="1:19">
      <c r="A83" s="4" t="s">
        <v>192</v>
      </c>
      <c r="B83" s="7"/>
      <c r="C83" s="7"/>
      <c r="D83" s="12"/>
      <c r="E83" s="8">
        <f t="shared" si="30"/>
        <v>0</v>
      </c>
      <c r="F83" s="8">
        <f t="shared" si="31"/>
        <v>0</v>
      </c>
      <c r="G83" s="8">
        <f t="shared" si="32"/>
        <v>0</v>
      </c>
      <c r="H83" s="8">
        <f>IF(PĀRBAUDE!$D$3="NĒ",ROUND(G83*(1+M83),2),0)</f>
        <v>0</v>
      </c>
      <c r="I83" s="11">
        <f>IF(PĀRBAUDE!$D$3="NĒ",H83,G83)/IF(PĀRBAUDE!$D$3="NĒ",$H$1315,$G$1315)</f>
        <v>0</v>
      </c>
      <c r="J83" s="8">
        <f>IF(PĀRBAUDE!$D$3="NĒ",F83-H83,F83-G83)</f>
        <v>0</v>
      </c>
      <c r="L83" s="42">
        <v>1</v>
      </c>
      <c r="M83" s="42">
        <v>0.21</v>
      </c>
      <c r="N83" s="12"/>
      <c r="O83" s="12"/>
      <c r="Q83" s="8">
        <f t="shared" si="33"/>
        <v>0</v>
      </c>
      <c r="R83" s="8">
        <f t="shared" si="34"/>
        <v>0</v>
      </c>
      <c r="S83" s="82"/>
    </row>
    <row r="84" spans="1:19" ht="24">
      <c r="A84" s="2" t="s">
        <v>23</v>
      </c>
      <c r="B84" s="2"/>
      <c r="C84" s="2"/>
      <c r="D84" s="2"/>
      <c r="E84" s="9">
        <f>SUM(E85:E94)</f>
        <v>71143.59</v>
      </c>
      <c r="F84" s="9">
        <f>SUM(F85:F94)</f>
        <v>86083.74</v>
      </c>
      <c r="G84" s="9">
        <f>SUM(G85:G94)</f>
        <v>61470.049999999996</v>
      </c>
      <c r="H84" s="9">
        <f>SUM(H85:H94)</f>
        <v>0</v>
      </c>
      <c r="I84" s="10">
        <f>IF(PĀRBAUDE!$D$3="NĒ",H84,G84)/IF(PĀRBAUDE!$D$3="NĒ",$H$1315,$G$1315)</f>
        <v>0.22378119801150526</v>
      </c>
      <c r="J84" s="9">
        <f>SUM(J85:J94)</f>
        <v>24613.69000000001</v>
      </c>
      <c r="L84" s="42">
        <v>1</v>
      </c>
    </row>
    <row r="85" spans="1:19">
      <c r="A85" s="4" t="s">
        <v>50</v>
      </c>
      <c r="B85" s="7" t="s">
        <v>15</v>
      </c>
      <c r="C85" s="7">
        <v>1</v>
      </c>
      <c r="D85" s="12">
        <f>ROUND(50000/0.702804,2)</f>
        <v>71143.59</v>
      </c>
      <c r="E85" s="8">
        <f t="shared" ref="E85:E94" si="35">C85*D85</f>
        <v>71143.59</v>
      </c>
      <c r="F85" s="8">
        <f t="shared" ref="F85:F94" si="36">ROUND(E85*(1+M85),2)</f>
        <v>86083.74</v>
      </c>
      <c r="G85" s="8">
        <f t="shared" ref="G85:G94" si="37">E85-N85-O85</f>
        <v>61470.049999999996</v>
      </c>
      <c r="H85" s="8">
        <f>IF(PĀRBAUDE!$D$3="NĒ",ROUND(G85*(1+M85),2),0)</f>
        <v>0</v>
      </c>
      <c r="I85" s="11">
        <f>IF(PĀRBAUDE!$D$3="NĒ",H85,G85)/IF(PĀRBAUDE!$D$3="NĒ",$H$1315,$G$1315)</f>
        <v>0.22378119801150526</v>
      </c>
      <c r="J85" s="8">
        <f>IF(PĀRBAUDE!$D$3="NĒ",F85-H85,F85-G85)</f>
        <v>24613.69000000001</v>
      </c>
      <c r="L85" s="42">
        <v>1</v>
      </c>
      <c r="M85" s="42">
        <v>0.21</v>
      </c>
      <c r="N85" s="12"/>
      <c r="O85" s="12">
        <f>ROUND(6798.6/0.702804,2)</f>
        <v>9673.5400000000009</v>
      </c>
      <c r="Q85" s="8">
        <f t="shared" ref="Q85:Q95" si="38">IF(H85=0,G85,H85)*L85</f>
        <v>61470.049999999996</v>
      </c>
      <c r="R85" s="8">
        <f t="shared" ref="R85:R95" si="39">J85*L85</f>
        <v>24613.69000000001</v>
      </c>
      <c r="S85" s="82"/>
    </row>
    <row r="86" spans="1:19">
      <c r="A86" s="4" t="s">
        <v>193</v>
      </c>
      <c r="B86" s="7"/>
      <c r="C86" s="7"/>
      <c r="D86" s="12"/>
      <c r="E86" s="8">
        <f t="shared" si="35"/>
        <v>0</v>
      </c>
      <c r="F86" s="8">
        <f t="shared" si="36"/>
        <v>0</v>
      </c>
      <c r="G86" s="8">
        <f t="shared" si="37"/>
        <v>0</v>
      </c>
      <c r="H86" s="8">
        <f>IF(PĀRBAUDE!$D$3="NĒ",ROUND(G86*(1+M86),2),0)</f>
        <v>0</v>
      </c>
      <c r="I86" s="11">
        <f>IF(PĀRBAUDE!$D$3="NĒ",H86,G86)/IF(PĀRBAUDE!$D$3="NĒ",$H$1315,$G$1315)</f>
        <v>0</v>
      </c>
      <c r="J86" s="8">
        <f>IF(PĀRBAUDE!$D$3="NĒ",F86-H86,F86-G86)</f>
        <v>0</v>
      </c>
      <c r="L86" s="42">
        <v>1</v>
      </c>
      <c r="M86" s="42">
        <v>0.21</v>
      </c>
      <c r="N86" s="12"/>
      <c r="O86" s="12"/>
      <c r="Q86" s="8">
        <f t="shared" si="38"/>
        <v>0</v>
      </c>
      <c r="R86" s="8">
        <f t="shared" si="39"/>
        <v>0</v>
      </c>
      <c r="S86" s="82"/>
    </row>
    <row r="87" spans="1:19">
      <c r="A87" s="4" t="s">
        <v>194</v>
      </c>
      <c r="B87" s="7"/>
      <c r="C87" s="7"/>
      <c r="D87" s="12"/>
      <c r="E87" s="8">
        <f t="shared" si="35"/>
        <v>0</v>
      </c>
      <c r="F87" s="8">
        <f t="shared" si="36"/>
        <v>0</v>
      </c>
      <c r="G87" s="8">
        <f t="shared" si="37"/>
        <v>0</v>
      </c>
      <c r="H87" s="8">
        <f>IF(PĀRBAUDE!$D$3="NĒ",ROUND(G87*(1+M87),2),0)</f>
        <v>0</v>
      </c>
      <c r="I87" s="11">
        <f>IF(PĀRBAUDE!$D$3="NĒ",H87,G87)/IF(PĀRBAUDE!$D$3="NĒ",$H$1315,$G$1315)</f>
        <v>0</v>
      </c>
      <c r="J87" s="8">
        <f>IF(PĀRBAUDE!$D$3="NĒ",F87-H87,F87-G87)</f>
        <v>0</v>
      </c>
      <c r="L87" s="42">
        <v>1</v>
      </c>
      <c r="M87" s="42">
        <v>0.21</v>
      </c>
      <c r="N87" s="12"/>
      <c r="O87" s="12"/>
      <c r="Q87" s="8">
        <f t="shared" si="38"/>
        <v>0</v>
      </c>
      <c r="R87" s="8">
        <f t="shared" si="39"/>
        <v>0</v>
      </c>
      <c r="S87" s="82"/>
    </row>
    <row r="88" spans="1:19">
      <c r="A88" s="4" t="s">
        <v>194</v>
      </c>
      <c r="B88" s="7"/>
      <c r="C88" s="7"/>
      <c r="D88" s="12"/>
      <c r="E88" s="8">
        <f t="shared" si="35"/>
        <v>0</v>
      </c>
      <c r="F88" s="8">
        <f t="shared" si="36"/>
        <v>0</v>
      </c>
      <c r="G88" s="8">
        <f t="shared" si="37"/>
        <v>0</v>
      </c>
      <c r="H88" s="8">
        <f>IF(PĀRBAUDE!$D$3="NĒ",ROUND(G88*(1+M88),2),0)</f>
        <v>0</v>
      </c>
      <c r="I88" s="11">
        <f>IF(PĀRBAUDE!$D$3="NĒ",H88,G88)/IF(PĀRBAUDE!$D$3="NĒ",$H$1315,$G$1315)</f>
        <v>0</v>
      </c>
      <c r="J88" s="8">
        <f>IF(PĀRBAUDE!$D$3="NĒ",F88-H88,F88-G88)</f>
        <v>0</v>
      </c>
      <c r="L88" s="42">
        <v>1</v>
      </c>
      <c r="M88" s="42">
        <v>0.21</v>
      </c>
      <c r="N88" s="12"/>
      <c r="O88" s="12"/>
      <c r="Q88" s="8">
        <f t="shared" si="38"/>
        <v>0</v>
      </c>
      <c r="R88" s="8">
        <f t="shared" si="39"/>
        <v>0</v>
      </c>
      <c r="S88" s="82"/>
    </row>
    <row r="89" spans="1:19">
      <c r="A89" s="4" t="s">
        <v>194</v>
      </c>
      <c r="B89" s="7"/>
      <c r="C89" s="7"/>
      <c r="D89" s="12"/>
      <c r="E89" s="8">
        <f t="shared" si="35"/>
        <v>0</v>
      </c>
      <c r="F89" s="8">
        <f t="shared" si="36"/>
        <v>0</v>
      </c>
      <c r="G89" s="8">
        <f t="shared" si="37"/>
        <v>0</v>
      </c>
      <c r="H89" s="8">
        <f>IF(PĀRBAUDE!$D$3="NĒ",ROUND(G89*(1+M89),2),0)</f>
        <v>0</v>
      </c>
      <c r="I89" s="11">
        <f>IF(PĀRBAUDE!$D$3="NĒ",H89,G89)/IF(PĀRBAUDE!$D$3="NĒ",$H$1315,$G$1315)</f>
        <v>0</v>
      </c>
      <c r="J89" s="8">
        <f>IF(PĀRBAUDE!$D$3="NĒ",F89-H89,F89-G89)</f>
        <v>0</v>
      </c>
      <c r="L89" s="42">
        <v>1</v>
      </c>
      <c r="M89" s="42">
        <v>0.21</v>
      </c>
      <c r="N89" s="12"/>
      <c r="O89" s="12"/>
      <c r="Q89" s="8">
        <f t="shared" si="38"/>
        <v>0</v>
      </c>
      <c r="R89" s="8">
        <f t="shared" si="39"/>
        <v>0</v>
      </c>
      <c r="S89" s="82"/>
    </row>
    <row r="90" spans="1:19">
      <c r="A90" s="4" t="s">
        <v>194</v>
      </c>
      <c r="B90" s="7"/>
      <c r="C90" s="7"/>
      <c r="D90" s="12"/>
      <c r="E90" s="8">
        <f t="shared" si="35"/>
        <v>0</v>
      </c>
      <c r="F90" s="8">
        <f t="shared" si="36"/>
        <v>0</v>
      </c>
      <c r="G90" s="8">
        <f t="shared" si="37"/>
        <v>0</v>
      </c>
      <c r="H90" s="8">
        <f>IF(PĀRBAUDE!$D$3="NĒ",ROUND(G90*(1+M90),2),0)</f>
        <v>0</v>
      </c>
      <c r="I90" s="11">
        <f>IF(PĀRBAUDE!$D$3="NĒ",H90,G90)/IF(PĀRBAUDE!$D$3="NĒ",$H$1315,$G$1315)</f>
        <v>0</v>
      </c>
      <c r="J90" s="8">
        <f>IF(PĀRBAUDE!$D$3="NĒ",F90-H90,F90-G90)</f>
        <v>0</v>
      </c>
      <c r="L90" s="42">
        <v>1</v>
      </c>
      <c r="M90" s="42">
        <v>0.21</v>
      </c>
      <c r="N90" s="12"/>
      <c r="O90" s="12"/>
      <c r="Q90" s="8">
        <f t="shared" si="38"/>
        <v>0</v>
      </c>
      <c r="R90" s="8">
        <f t="shared" si="39"/>
        <v>0</v>
      </c>
      <c r="S90" s="82"/>
    </row>
    <row r="91" spans="1:19">
      <c r="A91" s="4" t="s">
        <v>194</v>
      </c>
      <c r="B91" s="7"/>
      <c r="C91" s="7"/>
      <c r="D91" s="12"/>
      <c r="E91" s="8">
        <f t="shared" si="35"/>
        <v>0</v>
      </c>
      <c r="F91" s="8">
        <f t="shared" si="36"/>
        <v>0</v>
      </c>
      <c r="G91" s="8">
        <f t="shared" si="37"/>
        <v>0</v>
      </c>
      <c r="H91" s="8">
        <f>IF(PĀRBAUDE!$D$3="NĒ",ROUND(G91*(1+M91),2),0)</f>
        <v>0</v>
      </c>
      <c r="I91" s="11">
        <f>IF(PĀRBAUDE!$D$3="NĒ",H91,G91)/IF(PĀRBAUDE!$D$3="NĒ",$H$1315,$G$1315)</f>
        <v>0</v>
      </c>
      <c r="J91" s="8">
        <f>IF(PĀRBAUDE!$D$3="NĒ",F91-H91,F91-G91)</f>
        <v>0</v>
      </c>
      <c r="L91" s="42">
        <v>1</v>
      </c>
      <c r="M91" s="42">
        <v>0.21</v>
      </c>
      <c r="N91" s="12"/>
      <c r="O91" s="12"/>
      <c r="Q91" s="8">
        <f t="shared" si="38"/>
        <v>0</v>
      </c>
      <c r="R91" s="8">
        <f t="shared" si="39"/>
        <v>0</v>
      </c>
      <c r="S91" s="82"/>
    </row>
    <row r="92" spans="1:19">
      <c r="A92" s="4" t="s">
        <v>194</v>
      </c>
      <c r="B92" s="7"/>
      <c r="C92" s="7"/>
      <c r="D92" s="12"/>
      <c r="E92" s="8">
        <f t="shared" si="35"/>
        <v>0</v>
      </c>
      <c r="F92" s="8">
        <f t="shared" si="36"/>
        <v>0</v>
      </c>
      <c r="G92" s="8">
        <f t="shared" si="37"/>
        <v>0</v>
      </c>
      <c r="H92" s="8">
        <f>IF(PĀRBAUDE!$D$3="NĒ",ROUND(G92*(1+M92),2),0)</f>
        <v>0</v>
      </c>
      <c r="I92" s="11">
        <f>IF(PĀRBAUDE!$D$3="NĒ",H92,G92)/IF(PĀRBAUDE!$D$3="NĒ",$H$1315,$G$1315)</f>
        <v>0</v>
      </c>
      <c r="J92" s="8">
        <f>IF(PĀRBAUDE!$D$3="NĒ",F92-H92,F92-G92)</f>
        <v>0</v>
      </c>
      <c r="L92" s="42">
        <v>1</v>
      </c>
      <c r="M92" s="42">
        <v>0.21</v>
      </c>
      <c r="N92" s="12"/>
      <c r="O92" s="12"/>
      <c r="Q92" s="8">
        <f t="shared" si="38"/>
        <v>0</v>
      </c>
      <c r="R92" s="8">
        <f t="shared" si="39"/>
        <v>0</v>
      </c>
      <c r="S92" s="82"/>
    </row>
    <row r="93" spans="1:19">
      <c r="A93" s="4" t="s">
        <v>195</v>
      </c>
      <c r="B93" s="7"/>
      <c r="C93" s="7"/>
      <c r="D93" s="12"/>
      <c r="E93" s="8">
        <f t="shared" si="35"/>
        <v>0</v>
      </c>
      <c r="F93" s="8">
        <f t="shared" si="36"/>
        <v>0</v>
      </c>
      <c r="G93" s="8">
        <f t="shared" si="37"/>
        <v>0</v>
      </c>
      <c r="H93" s="8">
        <f>IF(PĀRBAUDE!$D$3="NĒ",ROUND(G93*(1+M93),2),0)</f>
        <v>0</v>
      </c>
      <c r="I93" s="11">
        <f>IF(PĀRBAUDE!$D$3="NĒ",H93,G93)/IF(PĀRBAUDE!$D$3="NĒ",$H$1315,$G$1315)</f>
        <v>0</v>
      </c>
      <c r="J93" s="8">
        <f>IF(PĀRBAUDE!$D$3="NĒ",F93-H93,F93-G93)</f>
        <v>0</v>
      </c>
      <c r="L93" s="42">
        <v>1</v>
      </c>
      <c r="M93" s="42">
        <v>0.21</v>
      </c>
      <c r="N93" s="12"/>
      <c r="O93" s="12"/>
      <c r="Q93" s="8">
        <f t="shared" si="38"/>
        <v>0</v>
      </c>
      <c r="R93" s="8">
        <f t="shared" si="39"/>
        <v>0</v>
      </c>
      <c r="S93" s="82"/>
    </row>
    <row r="94" spans="1:19">
      <c r="A94" s="4" t="s">
        <v>196</v>
      </c>
      <c r="B94" s="7"/>
      <c r="C94" s="7"/>
      <c r="D94" s="12"/>
      <c r="E94" s="8">
        <f t="shared" si="35"/>
        <v>0</v>
      </c>
      <c r="F94" s="8">
        <f t="shared" si="36"/>
        <v>0</v>
      </c>
      <c r="G94" s="8">
        <f t="shared" si="37"/>
        <v>0</v>
      </c>
      <c r="H94" s="8">
        <f>IF(PĀRBAUDE!$D$3="NĒ",ROUND(G94*(1+M94),2),0)</f>
        <v>0</v>
      </c>
      <c r="I94" s="11">
        <f>IF(PĀRBAUDE!$D$3="NĒ",H94,G94)/IF(PĀRBAUDE!$D$3="NĒ",$H$1315,$G$1315)</f>
        <v>0</v>
      </c>
      <c r="J94" s="8">
        <f>IF(PĀRBAUDE!$D$3="NĒ",F94-H94,F94-G94)</f>
        <v>0</v>
      </c>
      <c r="L94" s="42">
        <v>1</v>
      </c>
      <c r="M94" s="42">
        <v>0.21</v>
      </c>
      <c r="N94" s="12"/>
      <c r="O94" s="12"/>
      <c r="Q94" s="8">
        <f t="shared" si="38"/>
        <v>0</v>
      </c>
      <c r="R94" s="8">
        <f t="shared" si="39"/>
        <v>0</v>
      </c>
      <c r="S94" s="82"/>
    </row>
    <row r="95" spans="1:19" ht="24">
      <c r="A95" s="2" t="s">
        <v>24</v>
      </c>
      <c r="B95" s="3"/>
      <c r="C95" s="3"/>
      <c r="D95" s="12"/>
      <c r="E95" s="13">
        <f>D95</f>
        <v>0</v>
      </c>
      <c r="F95" s="9">
        <f t="shared" ref="F95" si="40">ROUND(E95*(1+M95),2)</f>
        <v>0</v>
      </c>
      <c r="G95" s="9">
        <f>E95-N95</f>
        <v>0</v>
      </c>
      <c r="H95" s="9">
        <f>IF(PĀRBAUDE!$D$3="NĒ",ROUND(G95*(1+M95),2),0)</f>
        <v>0</v>
      </c>
      <c r="I95" s="10">
        <f>IF(PĀRBAUDE!$D$3="NĒ",H95,G95)/IF(PĀRBAUDE!$D$3="NĒ",$H$1315,$G$1315)</f>
        <v>0</v>
      </c>
      <c r="J95" s="9">
        <f>IF(PĀRBAUDE!$D$3="NĒ",F95-H95,ROUND(N95*(1+M95),2))</f>
        <v>0</v>
      </c>
      <c r="L95" s="42">
        <v>1</v>
      </c>
      <c r="M95" s="42">
        <v>0.21</v>
      </c>
      <c r="N95" s="12"/>
      <c r="Q95" s="8">
        <f t="shared" si="38"/>
        <v>0</v>
      </c>
      <c r="R95" s="8">
        <f t="shared" si="39"/>
        <v>0</v>
      </c>
      <c r="S95" s="82"/>
    </row>
    <row r="96" spans="1:19">
      <c r="A96" s="105" t="s">
        <v>25</v>
      </c>
      <c r="B96" s="105"/>
      <c r="C96" s="105"/>
      <c r="D96" s="105"/>
      <c r="E96" s="105"/>
      <c r="F96" s="105"/>
      <c r="G96" s="105"/>
      <c r="H96" s="105"/>
      <c r="I96" s="105"/>
      <c r="J96" s="105"/>
    </row>
    <row r="97" spans="1:19" ht="36">
      <c r="A97" s="2" t="s">
        <v>26</v>
      </c>
      <c r="B97" s="2"/>
      <c r="C97" s="3"/>
      <c r="D97" s="3"/>
      <c r="E97" s="9">
        <f>SUM(E98:E107)</f>
        <v>2134.31</v>
      </c>
      <c r="F97" s="9">
        <f>SUM(F98:F107)</f>
        <v>2582.52</v>
      </c>
      <c r="G97" s="9">
        <f>SUM(G98:G107)</f>
        <v>2134.31</v>
      </c>
      <c r="H97" s="9">
        <f>SUM(H98:H107)</f>
        <v>0</v>
      </c>
      <c r="I97" s="10">
        <f>IF(PĀRBAUDE!$D$3="NĒ",H97,G97)/IF(PĀRBAUDE!$D$3="NĒ",$H$1315,$G$1315)</f>
        <v>7.7699375342615761E-3</v>
      </c>
      <c r="J97" s="9">
        <f>SUM(J98:J107)</f>
        <v>448.21000000000004</v>
      </c>
    </row>
    <row r="98" spans="1:19">
      <c r="A98" s="4" t="s">
        <v>27</v>
      </c>
      <c r="B98" s="7" t="s">
        <v>8</v>
      </c>
      <c r="C98" s="7">
        <v>1</v>
      </c>
      <c r="D98" s="12">
        <f>ROUND(1500/0.702804,2)</f>
        <v>2134.31</v>
      </c>
      <c r="E98" s="8">
        <f t="shared" ref="E98" si="41">C98*D98</f>
        <v>2134.31</v>
      </c>
      <c r="F98" s="8">
        <f t="shared" ref="F98" si="42">ROUND(E98*(1+M98),2)</f>
        <v>2582.52</v>
      </c>
      <c r="G98" s="8">
        <f t="shared" ref="G98" si="43">E98-N98-O98</f>
        <v>2134.31</v>
      </c>
      <c r="H98" s="8">
        <f>IF(PĀRBAUDE!$D$3="NĒ",ROUND(G98*(1+M98),2),0)</f>
        <v>0</v>
      </c>
      <c r="I98" s="11">
        <f>IF(PĀRBAUDE!$D$3="NĒ",H98,G98)/IF(PĀRBAUDE!$D$3="NĒ",$H$1315,$G$1315)</f>
        <v>7.7699375342615761E-3</v>
      </c>
      <c r="J98" s="8">
        <f>IF(PĀRBAUDE!$D$3="NĒ",F98-H98,F98-G98)</f>
        <v>448.21000000000004</v>
      </c>
      <c r="L98" s="42">
        <v>1</v>
      </c>
      <c r="M98" s="42">
        <v>0.21</v>
      </c>
      <c r="N98" s="12"/>
      <c r="O98" s="12"/>
      <c r="Q98" s="8">
        <f t="shared" ref="Q98:Q107" si="44">IF(H98=0,G98,H98)*L98</f>
        <v>2134.31</v>
      </c>
      <c r="R98" s="8">
        <f t="shared" ref="R98:R107" si="45">J98*L98</f>
        <v>448.21000000000004</v>
      </c>
      <c r="S98" s="82"/>
    </row>
    <row r="99" spans="1:19">
      <c r="A99" s="4" t="s">
        <v>197</v>
      </c>
      <c r="B99" s="7"/>
      <c r="C99" s="7"/>
      <c r="D99" s="12"/>
      <c r="E99" s="8">
        <f t="shared" ref="E99:E107" si="46">C99*D99</f>
        <v>0</v>
      </c>
      <c r="F99" s="8">
        <f t="shared" ref="F99:F107" si="47">ROUND(E99*(1+M99),2)</f>
        <v>0</v>
      </c>
      <c r="G99" s="8">
        <f t="shared" ref="G99:G107" si="48">E99-N99-O99</f>
        <v>0</v>
      </c>
      <c r="H99" s="8">
        <f>IF(PĀRBAUDE!$D$3="NĒ",ROUND(G99*(1+M99),2),0)</f>
        <v>0</v>
      </c>
      <c r="I99" s="11">
        <f>IF(PĀRBAUDE!$D$3="NĒ",H99,G99)/IF(PĀRBAUDE!$D$3="NĒ",$H$1315,$G$1315)</f>
        <v>0</v>
      </c>
      <c r="J99" s="8">
        <f>IF(PĀRBAUDE!$D$3="NĒ",F99-H99,F99-G99)</f>
        <v>0</v>
      </c>
      <c r="L99" s="42">
        <v>1</v>
      </c>
      <c r="M99" s="42">
        <v>0.21</v>
      </c>
      <c r="N99" s="12"/>
      <c r="O99" s="12"/>
      <c r="Q99" s="8">
        <f t="shared" si="44"/>
        <v>0</v>
      </c>
      <c r="R99" s="8">
        <f t="shared" si="45"/>
        <v>0</v>
      </c>
      <c r="S99" s="82"/>
    </row>
    <row r="100" spans="1:19">
      <c r="A100" s="4" t="s">
        <v>46</v>
      </c>
      <c r="B100" s="7"/>
      <c r="C100" s="7"/>
      <c r="D100" s="12"/>
      <c r="E100" s="8">
        <f t="shared" si="46"/>
        <v>0</v>
      </c>
      <c r="F100" s="8">
        <f t="shared" si="47"/>
        <v>0</v>
      </c>
      <c r="G100" s="8">
        <f t="shared" si="48"/>
        <v>0</v>
      </c>
      <c r="H100" s="8">
        <f>IF(PĀRBAUDE!$D$3="NĒ",ROUND(G100*(1+M100),2),0)</f>
        <v>0</v>
      </c>
      <c r="I100" s="11">
        <f>IF(PĀRBAUDE!$D$3="NĒ",H100,G100)/IF(PĀRBAUDE!$D$3="NĒ",$H$1315,$G$1315)</f>
        <v>0</v>
      </c>
      <c r="J100" s="8">
        <f>IF(PĀRBAUDE!$D$3="NĒ",F100-H100,F100-G100)</f>
        <v>0</v>
      </c>
      <c r="L100" s="42">
        <v>1</v>
      </c>
      <c r="M100" s="42">
        <v>0.21</v>
      </c>
      <c r="N100" s="12"/>
      <c r="O100" s="12"/>
      <c r="Q100" s="8">
        <f t="shared" si="44"/>
        <v>0</v>
      </c>
      <c r="R100" s="8">
        <f t="shared" si="45"/>
        <v>0</v>
      </c>
      <c r="S100" s="82"/>
    </row>
    <row r="101" spans="1:19">
      <c r="A101" s="4" t="s">
        <v>139</v>
      </c>
      <c r="B101" s="7"/>
      <c r="C101" s="7"/>
      <c r="D101" s="12"/>
      <c r="E101" s="8">
        <f t="shared" si="46"/>
        <v>0</v>
      </c>
      <c r="F101" s="8">
        <f t="shared" si="47"/>
        <v>0</v>
      </c>
      <c r="G101" s="8">
        <f t="shared" si="48"/>
        <v>0</v>
      </c>
      <c r="H101" s="8">
        <f>IF(PĀRBAUDE!$D$3="NĒ",ROUND(G101*(1+M101),2),0)</f>
        <v>0</v>
      </c>
      <c r="I101" s="11">
        <f>IF(PĀRBAUDE!$D$3="NĒ",H101,G101)/IF(PĀRBAUDE!$D$3="NĒ",$H$1315,$G$1315)</f>
        <v>0</v>
      </c>
      <c r="J101" s="8">
        <f>IF(PĀRBAUDE!$D$3="NĒ",F101-H101,F101-G101)</f>
        <v>0</v>
      </c>
      <c r="L101" s="42">
        <v>1</v>
      </c>
      <c r="M101" s="42">
        <v>0.21</v>
      </c>
      <c r="N101" s="12"/>
      <c r="O101" s="12"/>
      <c r="Q101" s="8">
        <f t="shared" si="44"/>
        <v>0</v>
      </c>
      <c r="R101" s="8">
        <f t="shared" si="45"/>
        <v>0</v>
      </c>
      <c r="S101" s="82"/>
    </row>
    <row r="102" spans="1:19">
      <c r="A102" s="4" t="s">
        <v>140</v>
      </c>
      <c r="B102" s="7"/>
      <c r="C102" s="7"/>
      <c r="D102" s="12"/>
      <c r="E102" s="8">
        <f t="shared" si="46"/>
        <v>0</v>
      </c>
      <c r="F102" s="8">
        <f t="shared" si="47"/>
        <v>0</v>
      </c>
      <c r="G102" s="8">
        <f t="shared" si="48"/>
        <v>0</v>
      </c>
      <c r="H102" s="8">
        <f>IF(PĀRBAUDE!$D$3="NĒ",ROUND(G102*(1+M102),2),0)</f>
        <v>0</v>
      </c>
      <c r="I102" s="11">
        <f>IF(PĀRBAUDE!$D$3="NĒ",H102,G102)/IF(PĀRBAUDE!$D$3="NĒ",$H$1315,$G$1315)</f>
        <v>0</v>
      </c>
      <c r="J102" s="8">
        <f>IF(PĀRBAUDE!$D$3="NĒ",F102-H102,F102-G102)</f>
        <v>0</v>
      </c>
      <c r="L102" s="42">
        <v>1</v>
      </c>
      <c r="M102" s="42">
        <v>0.21</v>
      </c>
      <c r="N102" s="12"/>
      <c r="O102" s="12"/>
      <c r="Q102" s="8">
        <f t="shared" si="44"/>
        <v>0</v>
      </c>
      <c r="R102" s="8">
        <f t="shared" si="45"/>
        <v>0</v>
      </c>
      <c r="S102" s="82"/>
    </row>
    <row r="103" spans="1:19">
      <c r="A103" s="4" t="s">
        <v>141</v>
      </c>
      <c r="B103" s="7"/>
      <c r="C103" s="7"/>
      <c r="D103" s="12"/>
      <c r="E103" s="8">
        <f t="shared" si="46"/>
        <v>0</v>
      </c>
      <c r="F103" s="8">
        <f t="shared" si="47"/>
        <v>0</v>
      </c>
      <c r="G103" s="8">
        <f t="shared" si="48"/>
        <v>0</v>
      </c>
      <c r="H103" s="8">
        <f>IF(PĀRBAUDE!$D$3="NĒ",ROUND(G103*(1+M103),2),0)</f>
        <v>0</v>
      </c>
      <c r="I103" s="11">
        <f>IF(PĀRBAUDE!$D$3="NĒ",H103,G103)/IF(PĀRBAUDE!$D$3="NĒ",$H$1315,$G$1315)</f>
        <v>0</v>
      </c>
      <c r="J103" s="8">
        <f>IF(PĀRBAUDE!$D$3="NĒ",F103-H103,F103-G103)</f>
        <v>0</v>
      </c>
      <c r="L103" s="42">
        <v>1</v>
      </c>
      <c r="M103" s="42">
        <v>0.21</v>
      </c>
      <c r="N103" s="12"/>
      <c r="O103" s="12"/>
      <c r="Q103" s="8">
        <f t="shared" si="44"/>
        <v>0</v>
      </c>
      <c r="R103" s="8">
        <f t="shared" si="45"/>
        <v>0</v>
      </c>
      <c r="S103" s="82"/>
    </row>
    <row r="104" spans="1:19">
      <c r="A104" s="4" t="s">
        <v>142</v>
      </c>
      <c r="B104" s="7"/>
      <c r="C104" s="7"/>
      <c r="D104" s="12"/>
      <c r="E104" s="8">
        <f t="shared" si="46"/>
        <v>0</v>
      </c>
      <c r="F104" s="8">
        <f t="shared" si="47"/>
        <v>0</v>
      </c>
      <c r="G104" s="8">
        <f t="shared" si="48"/>
        <v>0</v>
      </c>
      <c r="H104" s="8">
        <f>IF(PĀRBAUDE!$D$3="NĒ",ROUND(G104*(1+M104),2),0)</f>
        <v>0</v>
      </c>
      <c r="I104" s="11">
        <f>IF(PĀRBAUDE!$D$3="NĒ",H104,G104)/IF(PĀRBAUDE!$D$3="NĒ",$H$1315,$G$1315)</f>
        <v>0</v>
      </c>
      <c r="J104" s="8">
        <f>IF(PĀRBAUDE!$D$3="NĒ",F104-H104,F104-G104)</f>
        <v>0</v>
      </c>
      <c r="L104" s="42">
        <v>1</v>
      </c>
      <c r="M104" s="42">
        <v>0.21</v>
      </c>
      <c r="N104" s="12"/>
      <c r="O104" s="12"/>
      <c r="Q104" s="8">
        <f t="shared" si="44"/>
        <v>0</v>
      </c>
      <c r="R104" s="8">
        <f t="shared" si="45"/>
        <v>0</v>
      </c>
      <c r="S104" s="82"/>
    </row>
    <row r="105" spans="1:19">
      <c r="A105" s="4" t="s">
        <v>143</v>
      </c>
      <c r="B105" s="7"/>
      <c r="C105" s="7"/>
      <c r="D105" s="12"/>
      <c r="E105" s="8">
        <f t="shared" si="46"/>
        <v>0</v>
      </c>
      <c r="F105" s="8">
        <f t="shared" si="47"/>
        <v>0</v>
      </c>
      <c r="G105" s="8">
        <f t="shared" si="48"/>
        <v>0</v>
      </c>
      <c r="H105" s="8">
        <f>IF(PĀRBAUDE!$D$3="NĒ",ROUND(G105*(1+M105),2),0)</f>
        <v>0</v>
      </c>
      <c r="I105" s="11">
        <f>IF(PĀRBAUDE!$D$3="NĒ",H105,G105)/IF(PĀRBAUDE!$D$3="NĒ",$H$1315,$G$1315)</f>
        <v>0</v>
      </c>
      <c r="J105" s="8">
        <f>IF(PĀRBAUDE!$D$3="NĒ",F105-H105,F105-G105)</f>
        <v>0</v>
      </c>
      <c r="L105" s="42">
        <v>1</v>
      </c>
      <c r="M105" s="42">
        <v>0.21</v>
      </c>
      <c r="N105" s="12"/>
      <c r="O105" s="12"/>
      <c r="Q105" s="8">
        <f t="shared" si="44"/>
        <v>0</v>
      </c>
      <c r="R105" s="8">
        <f t="shared" si="45"/>
        <v>0</v>
      </c>
      <c r="S105" s="82"/>
    </row>
    <row r="106" spans="1:19">
      <c r="A106" s="4" t="s">
        <v>144</v>
      </c>
      <c r="B106" s="7"/>
      <c r="C106" s="7"/>
      <c r="D106" s="12"/>
      <c r="E106" s="8">
        <f t="shared" si="46"/>
        <v>0</v>
      </c>
      <c r="F106" s="8">
        <f t="shared" si="47"/>
        <v>0</v>
      </c>
      <c r="G106" s="8">
        <f t="shared" si="48"/>
        <v>0</v>
      </c>
      <c r="H106" s="8">
        <f>IF(PĀRBAUDE!$D$3="NĒ",ROUND(G106*(1+M106),2),0)</f>
        <v>0</v>
      </c>
      <c r="I106" s="11">
        <f>IF(PĀRBAUDE!$D$3="NĒ",H106,G106)/IF(PĀRBAUDE!$D$3="NĒ",$H$1315,$G$1315)</f>
        <v>0</v>
      </c>
      <c r="J106" s="8">
        <f>IF(PĀRBAUDE!$D$3="NĒ",F106-H106,F106-G106)</f>
        <v>0</v>
      </c>
      <c r="L106" s="42">
        <v>1</v>
      </c>
      <c r="M106" s="42">
        <v>0.21</v>
      </c>
      <c r="N106" s="12"/>
      <c r="O106" s="12"/>
      <c r="Q106" s="8">
        <f t="shared" si="44"/>
        <v>0</v>
      </c>
      <c r="R106" s="8">
        <f t="shared" si="45"/>
        <v>0</v>
      </c>
      <c r="S106" s="82"/>
    </row>
    <row r="107" spans="1:19">
      <c r="A107" s="4" t="s">
        <v>145</v>
      </c>
      <c r="B107" s="7"/>
      <c r="C107" s="7"/>
      <c r="D107" s="12"/>
      <c r="E107" s="8">
        <f t="shared" si="46"/>
        <v>0</v>
      </c>
      <c r="F107" s="8">
        <f t="shared" si="47"/>
        <v>0</v>
      </c>
      <c r="G107" s="8">
        <f t="shared" si="48"/>
        <v>0</v>
      </c>
      <c r="H107" s="8">
        <f>IF(PĀRBAUDE!$D$3="NĒ",ROUND(G107*(1+M107),2),0)</f>
        <v>0</v>
      </c>
      <c r="I107" s="11">
        <f>IF(PĀRBAUDE!$D$3="NĒ",H107,G107)/IF(PĀRBAUDE!$D$3="NĒ",$H$1315,$G$1315)</f>
        <v>0</v>
      </c>
      <c r="J107" s="8">
        <f>IF(PĀRBAUDE!$D$3="NĒ",F107-H107,F107-G107)</f>
        <v>0</v>
      </c>
      <c r="L107" s="42">
        <v>1</v>
      </c>
      <c r="M107" s="42">
        <v>0.21</v>
      </c>
      <c r="N107" s="12"/>
      <c r="O107" s="12"/>
      <c r="Q107" s="8">
        <f t="shared" si="44"/>
        <v>0</v>
      </c>
      <c r="R107" s="8">
        <f t="shared" si="45"/>
        <v>0</v>
      </c>
      <c r="S107" s="82"/>
    </row>
    <row r="108" spans="1:19" ht="24">
      <c r="A108" s="2" t="s">
        <v>28</v>
      </c>
      <c r="B108" s="3"/>
      <c r="C108" s="3"/>
      <c r="D108" s="3"/>
      <c r="E108" s="9">
        <f>SUM(E109:E110)</f>
        <v>85372.31</v>
      </c>
      <c r="F108" s="9">
        <f>SUM(F109:F110)</f>
        <v>103300.5</v>
      </c>
      <c r="G108" s="9">
        <f>SUM(G109:G110)</f>
        <v>63176.30999999999</v>
      </c>
      <c r="H108" s="9">
        <f>SUM(H109:H110)</f>
        <v>0</v>
      </c>
      <c r="I108" s="10">
        <f>IF(PĀRBAUDE!$D$3="NĒ",H108,G108)/IF(PĀRBAUDE!$D$3="NĒ",$H$1315,$G$1315)</f>
        <v>0.22999282313494521</v>
      </c>
      <c r="J108" s="9">
        <f>SUM(J109:J110)</f>
        <v>40124.19000000001</v>
      </c>
    </row>
    <row r="109" spans="1:19">
      <c r="A109" s="38" t="str">
        <f>IF(LEN('2. pielikums'!A4)&gt;5,'2. pielikums'!A4,"")</f>
        <v>2.1.Biomasas granulu katla iegāde, piegāde un uzstādīšana</v>
      </c>
      <c r="B109" s="7" t="s">
        <v>15</v>
      </c>
      <c r="C109" s="7">
        <v>1</v>
      </c>
      <c r="D109" s="39">
        <f>IF(A109="",,'2. pielikums'!F4)</f>
        <v>85372.31</v>
      </c>
      <c r="E109" s="8">
        <f>C109*D109</f>
        <v>85372.31</v>
      </c>
      <c r="F109" s="8">
        <f>ROUND(E109*(1+M109),2)</f>
        <v>103300.5</v>
      </c>
      <c r="G109" s="8">
        <f>E109-'2. pielikums'!K4*'1. pielikums'!C109</f>
        <v>63176.30999999999</v>
      </c>
      <c r="H109" s="8">
        <f>IF(PĀRBAUDE!$D$3="NĒ",ROUND(G109*(1+M109),2),0)</f>
        <v>0</v>
      </c>
      <c r="I109" s="11">
        <f>IF(PĀRBAUDE!$D$3="NĒ",H109,G109)/IF(PĀRBAUDE!$D$3="NĒ",$H$1315,$G$1315)</f>
        <v>0.22999282313494521</v>
      </c>
      <c r="J109" s="8">
        <f>IF(PĀRBAUDE!$D$3="NĒ",F109-H109,F109-G109)</f>
        <v>40124.19000000001</v>
      </c>
      <c r="L109" s="42">
        <v>1</v>
      </c>
      <c r="M109" s="42">
        <v>0.21</v>
      </c>
      <c r="N109" s="12">
        <f>IF(A109="",,'2. pielikums'!K4)</f>
        <v>22196.000000000007</v>
      </c>
      <c r="O109" s="12"/>
      <c r="Q109" s="8">
        <f t="shared" ref="Q109:Q110" si="49">IF(H109=0,G109,H109)*L109</f>
        <v>63176.30999999999</v>
      </c>
      <c r="R109" s="8">
        <f t="shared" ref="R109:R110" si="50">J109*L109</f>
        <v>40124.19000000001</v>
      </c>
      <c r="S109" s="82"/>
    </row>
    <row r="110" spans="1:19">
      <c r="A110" s="38" t="str">
        <f>IF(LEN('2. pielikums'!A5)&gt;5,'2. pielikums'!A5,"")</f>
        <v/>
      </c>
      <c r="B110" s="7"/>
      <c r="C110" s="7"/>
      <c r="D110" s="39">
        <f>IF(A110="",,'2. pielikums'!F5)</f>
        <v>0</v>
      </c>
      <c r="E110" s="8">
        <f>C110*D110</f>
        <v>0</v>
      </c>
      <c r="F110" s="8">
        <f>ROUND(E110*(1+M110),2)</f>
        <v>0</v>
      </c>
      <c r="G110" s="8">
        <f>E110-'2. pielikums'!K5*'1. pielikums'!C110</f>
        <v>0</v>
      </c>
      <c r="H110" s="8">
        <f>IF(PĀRBAUDE!$D$3="NĒ",ROUND(G110*(1+M110),2),0)</f>
        <v>0</v>
      </c>
      <c r="I110" s="11">
        <f>IF(PĀRBAUDE!$D$3="NĒ",H110,G110)/IF(PĀRBAUDE!$D$3="NĒ",$H$1315,$G$1315)</f>
        <v>0</v>
      </c>
      <c r="J110" s="8">
        <f>IF(PĀRBAUDE!$D$3="NĒ",F110-H110,F110-G110)</f>
        <v>0</v>
      </c>
      <c r="L110" s="42">
        <v>1</v>
      </c>
      <c r="M110" s="42">
        <v>0.21</v>
      </c>
      <c r="N110" s="12">
        <f>IF(A110="",,'2. pielikums'!K5)</f>
        <v>0</v>
      </c>
      <c r="O110" s="12"/>
      <c r="Q110" s="8">
        <f t="shared" si="49"/>
        <v>0</v>
      </c>
      <c r="R110" s="8">
        <f t="shared" si="50"/>
        <v>0</v>
      </c>
      <c r="S110" s="82"/>
    </row>
    <row r="111" spans="1:19" ht="60">
      <c r="A111" s="2" t="s">
        <v>30</v>
      </c>
      <c r="B111" s="3"/>
      <c r="C111" s="3"/>
      <c r="D111" s="3"/>
      <c r="E111" s="9">
        <f>SUM(E112:E121)</f>
        <v>0</v>
      </c>
      <c r="F111" s="9">
        <f>SUM(F112:F121)</f>
        <v>0</v>
      </c>
      <c r="G111" s="9">
        <f>SUM(G112:G121)</f>
        <v>0</v>
      </c>
      <c r="H111" s="9">
        <f>SUM(H112:H121)</f>
        <v>0</v>
      </c>
      <c r="I111" s="10">
        <f>IF(PĀRBAUDE!$D$3="NĒ",H111,G111)/IF(PĀRBAUDE!$D$3="NĒ",$H$1315,$G$1315)</f>
        <v>0</v>
      </c>
      <c r="J111" s="9">
        <f>SUM(J112:J121)</f>
        <v>0</v>
      </c>
    </row>
    <row r="112" spans="1:19">
      <c r="A112" s="4" t="s">
        <v>17</v>
      </c>
      <c r="B112" s="7"/>
      <c r="C112" s="7"/>
      <c r="D112" s="12"/>
      <c r="E112" s="8">
        <f t="shared" ref="E112:E121" si="51">C112*D112</f>
        <v>0</v>
      </c>
      <c r="F112" s="8">
        <f t="shared" ref="F112:F121" si="52">ROUND(E112*(1+M112),2)</f>
        <v>0</v>
      </c>
      <c r="G112" s="8">
        <f t="shared" ref="G112:G121" si="53">E112-N112-O112</f>
        <v>0</v>
      </c>
      <c r="H112" s="8">
        <f>IF(PĀRBAUDE!$D$3="NĒ",ROUND(G112*(1+M112),2),0)</f>
        <v>0</v>
      </c>
      <c r="I112" s="11">
        <f>IF(PĀRBAUDE!$D$3="NĒ",H112,G112)/IF(PĀRBAUDE!$D$3="NĒ",$H$1315,$G$1315)</f>
        <v>0</v>
      </c>
      <c r="J112" s="8">
        <f>IF(PĀRBAUDE!$D$3="NĒ",F112-H112,F112-G112)</f>
        <v>0</v>
      </c>
      <c r="L112" s="42">
        <v>1</v>
      </c>
      <c r="M112" s="42">
        <v>0.21</v>
      </c>
      <c r="N112" s="12"/>
      <c r="O112" s="12"/>
      <c r="Q112" s="8">
        <f t="shared" ref="Q112:Q121" si="54">IF(H112=0,G112,H112)*L112</f>
        <v>0</v>
      </c>
      <c r="R112" s="8">
        <f t="shared" ref="R112:R121" si="55">J112*L112</f>
        <v>0</v>
      </c>
      <c r="S112" s="82"/>
    </row>
    <row r="113" spans="1:19">
      <c r="A113" s="4" t="s">
        <v>154</v>
      </c>
      <c r="B113" s="7"/>
      <c r="C113" s="7"/>
      <c r="D113" s="12"/>
      <c r="E113" s="8">
        <f t="shared" si="51"/>
        <v>0</v>
      </c>
      <c r="F113" s="8">
        <f t="shared" si="52"/>
        <v>0</v>
      </c>
      <c r="G113" s="8">
        <f t="shared" si="53"/>
        <v>0</v>
      </c>
      <c r="H113" s="8">
        <f>IF(PĀRBAUDE!$D$3="NĒ",ROUND(G113*(1+M113),2),0)</f>
        <v>0</v>
      </c>
      <c r="I113" s="11">
        <f>IF(PĀRBAUDE!$D$3="NĒ",H113,G113)/IF(PĀRBAUDE!$D$3="NĒ",$H$1315,$G$1315)</f>
        <v>0</v>
      </c>
      <c r="J113" s="8">
        <f>IF(PĀRBAUDE!$D$3="NĒ",F113-H113,F113-G113)</f>
        <v>0</v>
      </c>
      <c r="L113" s="42">
        <v>1</v>
      </c>
      <c r="M113" s="42">
        <v>0.21</v>
      </c>
      <c r="N113" s="12"/>
      <c r="O113" s="12"/>
      <c r="Q113" s="8">
        <f t="shared" si="54"/>
        <v>0</v>
      </c>
      <c r="R113" s="8">
        <f t="shared" si="55"/>
        <v>0</v>
      </c>
      <c r="S113" s="82"/>
    </row>
    <row r="114" spans="1:19">
      <c r="A114" s="4" t="s">
        <v>155</v>
      </c>
      <c r="B114" s="7"/>
      <c r="C114" s="7"/>
      <c r="D114" s="12"/>
      <c r="E114" s="8">
        <f t="shared" si="51"/>
        <v>0</v>
      </c>
      <c r="F114" s="8">
        <f t="shared" si="52"/>
        <v>0</v>
      </c>
      <c r="G114" s="8">
        <f t="shared" si="53"/>
        <v>0</v>
      </c>
      <c r="H114" s="8">
        <f>IF(PĀRBAUDE!$D$3="NĒ",ROUND(G114*(1+M114),2),0)</f>
        <v>0</v>
      </c>
      <c r="I114" s="11">
        <f>IF(PĀRBAUDE!$D$3="NĒ",H114,G114)/IF(PĀRBAUDE!$D$3="NĒ",$H$1315,$G$1315)</f>
        <v>0</v>
      </c>
      <c r="J114" s="8">
        <f>IF(PĀRBAUDE!$D$3="NĒ",F114-H114,F114-G114)</f>
        <v>0</v>
      </c>
      <c r="L114" s="42">
        <v>1</v>
      </c>
      <c r="M114" s="42">
        <v>0.21</v>
      </c>
      <c r="N114" s="12"/>
      <c r="O114" s="12"/>
      <c r="Q114" s="8">
        <f t="shared" si="54"/>
        <v>0</v>
      </c>
      <c r="R114" s="8">
        <f t="shared" si="55"/>
        <v>0</v>
      </c>
      <c r="S114" s="82"/>
    </row>
    <row r="115" spans="1:19">
      <c r="A115" s="4" t="s">
        <v>156</v>
      </c>
      <c r="B115" s="7"/>
      <c r="C115" s="7"/>
      <c r="D115" s="12"/>
      <c r="E115" s="8">
        <f t="shared" si="51"/>
        <v>0</v>
      </c>
      <c r="F115" s="8">
        <f t="shared" si="52"/>
        <v>0</v>
      </c>
      <c r="G115" s="8">
        <f t="shared" si="53"/>
        <v>0</v>
      </c>
      <c r="H115" s="8">
        <f>IF(PĀRBAUDE!$D$3="NĒ",ROUND(G115*(1+M115),2),0)</f>
        <v>0</v>
      </c>
      <c r="I115" s="11">
        <f>IF(PĀRBAUDE!$D$3="NĒ",H115,G115)/IF(PĀRBAUDE!$D$3="NĒ",$H$1315,$G$1315)</f>
        <v>0</v>
      </c>
      <c r="J115" s="8">
        <f>IF(PĀRBAUDE!$D$3="NĒ",F115-H115,F115-G115)</f>
        <v>0</v>
      </c>
      <c r="L115" s="42">
        <v>1</v>
      </c>
      <c r="M115" s="42">
        <v>0.21</v>
      </c>
      <c r="N115" s="12"/>
      <c r="O115" s="12"/>
      <c r="Q115" s="8">
        <f t="shared" si="54"/>
        <v>0</v>
      </c>
      <c r="R115" s="8">
        <f t="shared" si="55"/>
        <v>0</v>
      </c>
      <c r="S115" s="82"/>
    </row>
    <row r="116" spans="1:19">
      <c r="A116" s="4" t="s">
        <v>157</v>
      </c>
      <c r="B116" s="7"/>
      <c r="C116" s="7"/>
      <c r="D116" s="12"/>
      <c r="E116" s="8">
        <f t="shared" si="51"/>
        <v>0</v>
      </c>
      <c r="F116" s="8">
        <f t="shared" si="52"/>
        <v>0</v>
      </c>
      <c r="G116" s="8">
        <f t="shared" si="53"/>
        <v>0</v>
      </c>
      <c r="H116" s="8">
        <f>IF(PĀRBAUDE!$D$3="NĒ",ROUND(G116*(1+M116),2),0)</f>
        <v>0</v>
      </c>
      <c r="I116" s="11">
        <f>IF(PĀRBAUDE!$D$3="NĒ",H116,G116)/IF(PĀRBAUDE!$D$3="NĒ",$H$1315,$G$1315)</f>
        <v>0</v>
      </c>
      <c r="J116" s="8">
        <f>IF(PĀRBAUDE!$D$3="NĒ",F116-H116,F116-G116)</f>
        <v>0</v>
      </c>
      <c r="L116" s="42">
        <v>1</v>
      </c>
      <c r="M116" s="42">
        <v>0.21</v>
      </c>
      <c r="N116" s="12"/>
      <c r="O116" s="12"/>
      <c r="Q116" s="8">
        <f t="shared" si="54"/>
        <v>0</v>
      </c>
      <c r="R116" s="8">
        <f t="shared" si="55"/>
        <v>0</v>
      </c>
      <c r="S116" s="82"/>
    </row>
    <row r="117" spans="1:19">
      <c r="A117" s="4" t="s">
        <v>158</v>
      </c>
      <c r="B117" s="7"/>
      <c r="C117" s="7"/>
      <c r="D117" s="12"/>
      <c r="E117" s="8">
        <f t="shared" si="51"/>
        <v>0</v>
      </c>
      <c r="F117" s="8">
        <f t="shared" si="52"/>
        <v>0</v>
      </c>
      <c r="G117" s="8">
        <f t="shared" si="53"/>
        <v>0</v>
      </c>
      <c r="H117" s="8">
        <f>IF(PĀRBAUDE!$D$3="NĒ",ROUND(G117*(1+M117),2),0)</f>
        <v>0</v>
      </c>
      <c r="I117" s="11">
        <f>IF(PĀRBAUDE!$D$3="NĒ",H117,G117)/IF(PĀRBAUDE!$D$3="NĒ",$H$1315,$G$1315)</f>
        <v>0</v>
      </c>
      <c r="J117" s="8">
        <f>IF(PĀRBAUDE!$D$3="NĒ",F117-H117,F117-G117)</f>
        <v>0</v>
      </c>
      <c r="L117" s="42">
        <v>1</v>
      </c>
      <c r="M117" s="42">
        <v>0.21</v>
      </c>
      <c r="N117" s="12"/>
      <c r="O117" s="12"/>
      <c r="Q117" s="8">
        <f t="shared" si="54"/>
        <v>0</v>
      </c>
      <c r="R117" s="8">
        <f t="shared" si="55"/>
        <v>0</v>
      </c>
      <c r="S117" s="82"/>
    </row>
    <row r="118" spans="1:19">
      <c r="A118" s="4" t="s">
        <v>159</v>
      </c>
      <c r="B118" s="7"/>
      <c r="C118" s="7"/>
      <c r="D118" s="12"/>
      <c r="E118" s="8">
        <f t="shared" si="51"/>
        <v>0</v>
      </c>
      <c r="F118" s="8">
        <f t="shared" si="52"/>
        <v>0</v>
      </c>
      <c r="G118" s="8">
        <f t="shared" si="53"/>
        <v>0</v>
      </c>
      <c r="H118" s="8">
        <f>IF(PĀRBAUDE!$D$3="NĒ",ROUND(G118*(1+M118),2),0)</f>
        <v>0</v>
      </c>
      <c r="I118" s="11">
        <f>IF(PĀRBAUDE!$D$3="NĒ",H118,G118)/IF(PĀRBAUDE!$D$3="NĒ",$H$1315,$G$1315)</f>
        <v>0</v>
      </c>
      <c r="J118" s="8">
        <f>IF(PĀRBAUDE!$D$3="NĒ",F118-H118,F118-G118)</f>
        <v>0</v>
      </c>
      <c r="L118" s="42">
        <v>1</v>
      </c>
      <c r="M118" s="42">
        <v>0.21</v>
      </c>
      <c r="N118" s="12"/>
      <c r="O118" s="12"/>
      <c r="Q118" s="8">
        <f t="shared" si="54"/>
        <v>0</v>
      </c>
      <c r="R118" s="8">
        <f t="shared" si="55"/>
        <v>0</v>
      </c>
      <c r="S118" s="82"/>
    </row>
    <row r="119" spans="1:19">
      <c r="A119" s="4" t="s">
        <v>160</v>
      </c>
      <c r="B119" s="7"/>
      <c r="C119" s="7"/>
      <c r="D119" s="12"/>
      <c r="E119" s="8">
        <f t="shared" si="51"/>
        <v>0</v>
      </c>
      <c r="F119" s="8">
        <f t="shared" si="52"/>
        <v>0</v>
      </c>
      <c r="G119" s="8">
        <f t="shared" si="53"/>
        <v>0</v>
      </c>
      <c r="H119" s="8">
        <f>IF(PĀRBAUDE!$D$3="NĒ",ROUND(G119*(1+M119),2),0)</f>
        <v>0</v>
      </c>
      <c r="I119" s="11">
        <f>IF(PĀRBAUDE!$D$3="NĒ",H119,G119)/IF(PĀRBAUDE!$D$3="NĒ",$H$1315,$G$1315)</f>
        <v>0</v>
      </c>
      <c r="J119" s="8">
        <f>IF(PĀRBAUDE!$D$3="NĒ",F119-H119,F119-G119)</f>
        <v>0</v>
      </c>
      <c r="L119" s="42">
        <v>1</v>
      </c>
      <c r="M119" s="42">
        <v>0.21</v>
      </c>
      <c r="N119" s="12"/>
      <c r="O119" s="12"/>
      <c r="Q119" s="8">
        <f t="shared" si="54"/>
        <v>0</v>
      </c>
      <c r="R119" s="8">
        <f t="shared" si="55"/>
        <v>0</v>
      </c>
      <c r="S119" s="82"/>
    </row>
    <row r="120" spans="1:19">
      <c r="A120" s="4" t="s">
        <v>161</v>
      </c>
      <c r="B120" s="7"/>
      <c r="C120" s="7"/>
      <c r="D120" s="12"/>
      <c r="E120" s="8">
        <f t="shared" si="51"/>
        <v>0</v>
      </c>
      <c r="F120" s="8">
        <f t="shared" si="52"/>
        <v>0</v>
      </c>
      <c r="G120" s="8">
        <f t="shared" si="53"/>
        <v>0</v>
      </c>
      <c r="H120" s="8">
        <f>IF(PĀRBAUDE!$D$3="NĒ",ROUND(G120*(1+M120),2),0)</f>
        <v>0</v>
      </c>
      <c r="I120" s="11">
        <f>IF(PĀRBAUDE!$D$3="NĒ",H120,G120)/IF(PĀRBAUDE!$D$3="NĒ",$H$1315,$G$1315)</f>
        <v>0</v>
      </c>
      <c r="J120" s="8">
        <f>IF(PĀRBAUDE!$D$3="NĒ",F120-H120,F120-G120)</f>
        <v>0</v>
      </c>
      <c r="L120" s="42">
        <v>1</v>
      </c>
      <c r="M120" s="42">
        <v>0.21</v>
      </c>
      <c r="N120" s="12"/>
      <c r="O120" s="12"/>
      <c r="Q120" s="8">
        <f t="shared" si="54"/>
        <v>0</v>
      </c>
      <c r="R120" s="8">
        <f t="shared" si="55"/>
        <v>0</v>
      </c>
      <c r="S120" s="82"/>
    </row>
    <row r="121" spans="1:19">
      <c r="A121" s="4" t="s">
        <v>162</v>
      </c>
      <c r="B121" s="7"/>
      <c r="C121" s="7"/>
      <c r="D121" s="12"/>
      <c r="E121" s="8">
        <f t="shared" si="51"/>
        <v>0</v>
      </c>
      <c r="F121" s="8">
        <f t="shared" si="52"/>
        <v>0</v>
      </c>
      <c r="G121" s="8">
        <f t="shared" si="53"/>
        <v>0</v>
      </c>
      <c r="H121" s="8">
        <f>IF(PĀRBAUDE!$D$3="NĒ",ROUND(G121*(1+M121),2),0)</f>
        <v>0</v>
      </c>
      <c r="I121" s="11">
        <f>IF(PĀRBAUDE!$D$3="NĒ",H121,G121)/IF(PĀRBAUDE!$D$3="NĒ",$H$1315,$G$1315)</f>
        <v>0</v>
      </c>
      <c r="J121" s="8">
        <f>IF(PĀRBAUDE!$D$3="NĒ",F121-H121,F121-G121)</f>
        <v>0</v>
      </c>
      <c r="L121" s="42">
        <v>1</v>
      </c>
      <c r="M121" s="42">
        <v>0.21</v>
      </c>
      <c r="N121" s="12"/>
      <c r="O121" s="12"/>
      <c r="Q121" s="8">
        <f t="shared" si="54"/>
        <v>0</v>
      </c>
      <c r="R121" s="8">
        <f t="shared" si="55"/>
        <v>0</v>
      </c>
      <c r="S121" s="82"/>
    </row>
    <row r="122" spans="1:19" ht="24">
      <c r="A122" s="2" t="s">
        <v>31</v>
      </c>
      <c r="B122" s="3"/>
      <c r="C122" s="3"/>
      <c r="D122" s="3"/>
      <c r="E122" s="9">
        <f>SUM(E123:E132)</f>
        <v>1138.3</v>
      </c>
      <c r="F122" s="9">
        <f>SUM(F123:F132)</f>
        <v>1377.34</v>
      </c>
      <c r="G122" s="9">
        <f>SUM(G123:G132)</f>
        <v>1138.3</v>
      </c>
      <c r="H122" s="9">
        <f>SUM(H123:H132)</f>
        <v>0</v>
      </c>
      <c r="I122" s="10">
        <f>IF(PĀRBAUDE!$D$3="NĒ",H122,G122)/IF(PĀRBAUDE!$D$3="NĒ",$H$1315,$G$1315)</f>
        <v>4.143971538928249E-3</v>
      </c>
      <c r="J122" s="9">
        <f>SUM(J123:J132)</f>
        <v>239.03999999999996</v>
      </c>
    </row>
    <row r="123" spans="1:19">
      <c r="A123" s="4" t="s">
        <v>32</v>
      </c>
      <c r="B123" s="7" t="s">
        <v>8</v>
      </c>
      <c r="C123" s="7">
        <v>1</v>
      </c>
      <c r="D123" s="12">
        <f>ROUND(800/0.702804,2)</f>
        <v>1138.3</v>
      </c>
      <c r="E123" s="8">
        <f t="shared" ref="E123:E132" si="56">C123*D123</f>
        <v>1138.3</v>
      </c>
      <c r="F123" s="8">
        <f t="shared" ref="F123:F133" si="57">ROUND(E123*(1+M123),2)</f>
        <v>1377.34</v>
      </c>
      <c r="G123" s="8">
        <f t="shared" ref="G123:G132" si="58">E123-N123-O123</f>
        <v>1138.3</v>
      </c>
      <c r="H123" s="8">
        <f>IF(PĀRBAUDE!$D$3="NĒ",ROUND(G123*(1+M123),2),0)</f>
        <v>0</v>
      </c>
      <c r="I123" s="11">
        <f>IF(PĀRBAUDE!$D$3="NĒ",H123,G123)/IF(PĀRBAUDE!$D$3="NĒ",$H$1315,$G$1315)</f>
        <v>4.143971538928249E-3</v>
      </c>
      <c r="J123" s="8">
        <f>IF(PĀRBAUDE!$D$3="NĒ",F123-H123,F123-G123)</f>
        <v>239.03999999999996</v>
      </c>
      <c r="L123" s="42">
        <v>1</v>
      </c>
      <c r="M123" s="42">
        <v>0.21</v>
      </c>
      <c r="N123" s="12"/>
      <c r="O123" s="12"/>
      <c r="Q123" s="8">
        <f t="shared" ref="Q123:Q133" si="59">IF(H123=0,G123,H123)*L123</f>
        <v>1138.3</v>
      </c>
      <c r="R123" s="8">
        <f t="shared" ref="R123:R133" si="60">J123*L123</f>
        <v>239.03999999999996</v>
      </c>
      <c r="S123" s="82"/>
    </row>
    <row r="124" spans="1:19">
      <c r="A124" s="4" t="s">
        <v>164</v>
      </c>
      <c r="B124" s="7"/>
      <c r="C124" s="7"/>
      <c r="D124" s="12"/>
      <c r="E124" s="8">
        <f t="shared" si="56"/>
        <v>0</v>
      </c>
      <c r="F124" s="8">
        <f t="shared" si="57"/>
        <v>0</v>
      </c>
      <c r="G124" s="8">
        <f t="shared" si="58"/>
        <v>0</v>
      </c>
      <c r="H124" s="8">
        <f>IF(PĀRBAUDE!$D$3="NĒ",ROUND(G124*(1+M124),2),0)</f>
        <v>0</v>
      </c>
      <c r="I124" s="11">
        <f>IF(PĀRBAUDE!$D$3="NĒ",H124,G124)/IF(PĀRBAUDE!$D$3="NĒ",$H$1315,$G$1315)</f>
        <v>0</v>
      </c>
      <c r="J124" s="8">
        <f>IF(PĀRBAUDE!$D$3="NĒ",F124-H124,F124-G124)</f>
        <v>0</v>
      </c>
      <c r="L124" s="42">
        <v>1</v>
      </c>
      <c r="M124" s="42">
        <v>0.21</v>
      </c>
      <c r="N124" s="12"/>
      <c r="O124" s="12"/>
      <c r="Q124" s="8">
        <f t="shared" si="59"/>
        <v>0</v>
      </c>
      <c r="R124" s="8">
        <f t="shared" si="60"/>
        <v>0</v>
      </c>
      <c r="S124" s="82"/>
    </row>
    <row r="125" spans="1:19">
      <c r="A125" s="4" t="s">
        <v>165</v>
      </c>
      <c r="B125" s="7"/>
      <c r="C125" s="7"/>
      <c r="D125" s="12"/>
      <c r="E125" s="8">
        <f t="shared" si="56"/>
        <v>0</v>
      </c>
      <c r="F125" s="8">
        <f t="shared" si="57"/>
        <v>0</v>
      </c>
      <c r="G125" s="8">
        <f t="shared" si="58"/>
        <v>0</v>
      </c>
      <c r="H125" s="8">
        <f>IF(PĀRBAUDE!$D$3="NĒ",ROUND(G125*(1+M125),2),0)</f>
        <v>0</v>
      </c>
      <c r="I125" s="11">
        <f>IF(PĀRBAUDE!$D$3="NĒ",H125,G125)/IF(PĀRBAUDE!$D$3="NĒ",$H$1315,$G$1315)</f>
        <v>0</v>
      </c>
      <c r="J125" s="8">
        <f>IF(PĀRBAUDE!$D$3="NĒ",F125-H125,F125-G125)</f>
        <v>0</v>
      </c>
      <c r="L125" s="42">
        <v>1</v>
      </c>
      <c r="M125" s="42">
        <v>0.21</v>
      </c>
      <c r="N125" s="12"/>
      <c r="O125" s="12"/>
      <c r="Q125" s="8">
        <f t="shared" si="59"/>
        <v>0</v>
      </c>
      <c r="R125" s="8">
        <f t="shared" si="60"/>
        <v>0</v>
      </c>
      <c r="S125" s="82"/>
    </row>
    <row r="126" spans="1:19">
      <c r="A126" s="4" t="s">
        <v>165</v>
      </c>
      <c r="B126" s="7"/>
      <c r="C126" s="7"/>
      <c r="D126" s="12"/>
      <c r="E126" s="8">
        <f t="shared" si="56"/>
        <v>0</v>
      </c>
      <c r="F126" s="8">
        <f t="shared" si="57"/>
        <v>0</v>
      </c>
      <c r="G126" s="8">
        <f t="shared" si="58"/>
        <v>0</v>
      </c>
      <c r="H126" s="8">
        <f>IF(PĀRBAUDE!$D$3="NĒ",ROUND(G126*(1+M126),2),0)</f>
        <v>0</v>
      </c>
      <c r="I126" s="11">
        <f>IF(PĀRBAUDE!$D$3="NĒ",H126,G126)/IF(PĀRBAUDE!$D$3="NĒ",$H$1315,$G$1315)</f>
        <v>0</v>
      </c>
      <c r="J126" s="8">
        <f>IF(PĀRBAUDE!$D$3="NĒ",F126-H126,F126-G126)</f>
        <v>0</v>
      </c>
      <c r="L126" s="42">
        <v>1</v>
      </c>
      <c r="M126" s="42">
        <v>0.21</v>
      </c>
      <c r="N126" s="12"/>
      <c r="O126" s="12"/>
      <c r="Q126" s="8">
        <f t="shared" si="59"/>
        <v>0</v>
      </c>
      <c r="R126" s="8">
        <f t="shared" si="60"/>
        <v>0</v>
      </c>
      <c r="S126" s="82"/>
    </row>
    <row r="127" spans="1:19">
      <c r="A127" s="4" t="s">
        <v>166</v>
      </c>
      <c r="B127" s="7"/>
      <c r="C127" s="7"/>
      <c r="D127" s="12"/>
      <c r="E127" s="8">
        <f t="shared" si="56"/>
        <v>0</v>
      </c>
      <c r="F127" s="8">
        <f t="shared" si="57"/>
        <v>0</v>
      </c>
      <c r="G127" s="8">
        <f t="shared" si="58"/>
        <v>0</v>
      </c>
      <c r="H127" s="8">
        <f>IF(PĀRBAUDE!$D$3="NĒ",ROUND(G127*(1+M127),2),0)</f>
        <v>0</v>
      </c>
      <c r="I127" s="11">
        <f>IF(PĀRBAUDE!$D$3="NĒ",H127,G127)/IF(PĀRBAUDE!$D$3="NĒ",$H$1315,$G$1315)</f>
        <v>0</v>
      </c>
      <c r="J127" s="8">
        <f>IF(PĀRBAUDE!$D$3="NĒ",F127-H127,F127-G127)</f>
        <v>0</v>
      </c>
      <c r="L127" s="42">
        <v>1</v>
      </c>
      <c r="M127" s="42">
        <v>0.21</v>
      </c>
      <c r="N127" s="12"/>
      <c r="O127" s="12"/>
      <c r="Q127" s="8">
        <f t="shared" si="59"/>
        <v>0</v>
      </c>
      <c r="R127" s="8">
        <f t="shared" si="60"/>
        <v>0</v>
      </c>
      <c r="S127" s="82"/>
    </row>
    <row r="128" spans="1:19">
      <c r="A128" s="4" t="s">
        <v>167</v>
      </c>
      <c r="B128" s="7"/>
      <c r="C128" s="7"/>
      <c r="D128" s="12"/>
      <c r="E128" s="8">
        <f t="shared" si="56"/>
        <v>0</v>
      </c>
      <c r="F128" s="8">
        <f t="shared" si="57"/>
        <v>0</v>
      </c>
      <c r="G128" s="8">
        <f t="shared" si="58"/>
        <v>0</v>
      </c>
      <c r="H128" s="8">
        <f>IF(PĀRBAUDE!$D$3="NĒ",ROUND(G128*(1+M128),2),0)</f>
        <v>0</v>
      </c>
      <c r="I128" s="11">
        <f>IF(PĀRBAUDE!$D$3="NĒ",H128,G128)/IF(PĀRBAUDE!$D$3="NĒ",$H$1315,$G$1315)</f>
        <v>0</v>
      </c>
      <c r="J128" s="8">
        <f>IF(PĀRBAUDE!$D$3="NĒ",F128-H128,F128-G128)</f>
        <v>0</v>
      </c>
      <c r="L128" s="42">
        <v>1</v>
      </c>
      <c r="M128" s="42">
        <v>0.21</v>
      </c>
      <c r="N128" s="12"/>
      <c r="O128" s="12"/>
      <c r="Q128" s="8">
        <f t="shared" si="59"/>
        <v>0</v>
      </c>
      <c r="R128" s="8">
        <f t="shared" si="60"/>
        <v>0</v>
      </c>
      <c r="S128" s="82"/>
    </row>
    <row r="129" spans="1:19">
      <c r="A129" s="4" t="s">
        <v>168</v>
      </c>
      <c r="B129" s="7"/>
      <c r="C129" s="7"/>
      <c r="D129" s="12"/>
      <c r="E129" s="8">
        <f t="shared" si="56"/>
        <v>0</v>
      </c>
      <c r="F129" s="8">
        <f t="shared" si="57"/>
        <v>0</v>
      </c>
      <c r="G129" s="8">
        <f t="shared" si="58"/>
        <v>0</v>
      </c>
      <c r="H129" s="8">
        <f>IF(PĀRBAUDE!$D$3="NĒ",ROUND(G129*(1+M129),2),0)</f>
        <v>0</v>
      </c>
      <c r="I129" s="11">
        <f>IF(PĀRBAUDE!$D$3="NĒ",H129,G129)/IF(PĀRBAUDE!$D$3="NĒ",$H$1315,$G$1315)</f>
        <v>0</v>
      </c>
      <c r="J129" s="8">
        <f>IF(PĀRBAUDE!$D$3="NĒ",F129-H129,F129-G129)</f>
        <v>0</v>
      </c>
      <c r="L129" s="42">
        <v>1</v>
      </c>
      <c r="M129" s="42">
        <v>0.21</v>
      </c>
      <c r="N129" s="12"/>
      <c r="O129" s="12"/>
      <c r="Q129" s="8">
        <f t="shared" si="59"/>
        <v>0</v>
      </c>
      <c r="R129" s="8">
        <f t="shared" si="60"/>
        <v>0</v>
      </c>
      <c r="S129" s="82"/>
    </row>
    <row r="130" spans="1:19">
      <c r="A130" s="4" t="s">
        <v>169</v>
      </c>
      <c r="B130" s="7"/>
      <c r="C130" s="7"/>
      <c r="D130" s="12"/>
      <c r="E130" s="8">
        <f t="shared" si="56"/>
        <v>0</v>
      </c>
      <c r="F130" s="8">
        <f t="shared" si="57"/>
        <v>0</v>
      </c>
      <c r="G130" s="8">
        <f t="shared" si="58"/>
        <v>0</v>
      </c>
      <c r="H130" s="8">
        <f>IF(PĀRBAUDE!$D$3="NĒ",ROUND(G130*(1+M130),2),0)</f>
        <v>0</v>
      </c>
      <c r="I130" s="11">
        <f>IF(PĀRBAUDE!$D$3="NĒ",H130,G130)/IF(PĀRBAUDE!$D$3="NĒ",$H$1315,$G$1315)</f>
        <v>0</v>
      </c>
      <c r="J130" s="8">
        <f>IF(PĀRBAUDE!$D$3="NĒ",F130-H130,F130-G130)</f>
        <v>0</v>
      </c>
      <c r="L130" s="42">
        <v>1</v>
      </c>
      <c r="M130" s="42">
        <v>0.21</v>
      </c>
      <c r="N130" s="12"/>
      <c r="O130" s="12"/>
      <c r="Q130" s="8">
        <f t="shared" si="59"/>
        <v>0</v>
      </c>
      <c r="R130" s="8">
        <f t="shared" si="60"/>
        <v>0</v>
      </c>
      <c r="S130" s="82"/>
    </row>
    <row r="131" spans="1:19">
      <c r="A131" s="4" t="s">
        <v>170</v>
      </c>
      <c r="B131" s="7"/>
      <c r="C131" s="7"/>
      <c r="D131" s="12"/>
      <c r="E131" s="8">
        <f t="shared" si="56"/>
        <v>0</v>
      </c>
      <c r="F131" s="8">
        <f t="shared" si="57"/>
        <v>0</v>
      </c>
      <c r="G131" s="8">
        <f t="shared" si="58"/>
        <v>0</v>
      </c>
      <c r="H131" s="8">
        <f>IF(PĀRBAUDE!$D$3="NĒ",ROUND(G131*(1+M131),2),0)</f>
        <v>0</v>
      </c>
      <c r="I131" s="11">
        <f>IF(PĀRBAUDE!$D$3="NĒ",H131,G131)/IF(PĀRBAUDE!$D$3="NĒ",$H$1315,$G$1315)</f>
        <v>0</v>
      </c>
      <c r="J131" s="8">
        <f>IF(PĀRBAUDE!$D$3="NĒ",F131-H131,F131-G131)</f>
        <v>0</v>
      </c>
      <c r="L131" s="42">
        <v>1</v>
      </c>
      <c r="M131" s="42">
        <v>0.21</v>
      </c>
      <c r="N131" s="12"/>
      <c r="O131" s="12"/>
      <c r="Q131" s="8">
        <f t="shared" si="59"/>
        <v>0</v>
      </c>
      <c r="R131" s="8">
        <f t="shared" si="60"/>
        <v>0</v>
      </c>
      <c r="S131" s="82"/>
    </row>
    <row r="132" spans="1:19">
      <c r="A132" s="4" t="s">
        <v>171</v>
      </c>
      <c r="B132" s="7"/>
      <c r="C132" s="7"/>
      <c r="D132" s="12"/>
      <c r="E132" s="8">
        <f t="shared" si="56"/>
        <v>0</v>
      </c>
      <c r="F132" s="8">
        <f t="shared" si="57"/>
        <v>0</v>
      </c>
      <c r="G132" s="8">
        <f t="shared" si="58"/>
        <v>0</v>
      </c>
      <c r="H132" s="8">
        <f>IF(PĀRBAUDE!$D$3="NĒ",ROUND(G132*(1+M132),2),0)</f>
        <v>0</v>
      </c>
      <c r="I132" s="11">
        <f>IF(PĀRBAUDE!$D$3="NĒ",H132,G132)/IF(PĀRBAUDE!$D$3="NĒ",$H$1315,$G$1315)</f>
        <v>0</v>
      </c>
      <c r="J132" s="8">
        <f>IF(PĀRBAUDE!$D$3="NĒ",F132-H132,F132-G132)</f>
        <v>0</v>
      </c>
      <c r="L132" s="42">
        <v>1</v>
      </c>
      <c r="M132" s="42">
        <v>0.21</v>
      </c>
      <c r="N132" s="12"/>
      <c r="O132" s="12"/>
      <c r="Q132" s="8">
        <f t="shared" si="59"/>
        <v>0</v>
      </c>
      <c r="R132" s="8">
        <f t="shared" si="60"/>
        <v>0</v>
      </c>
      <c r="S132" s="82"/>
    </row>
    <row r="133" spans="1:19" ht="24">
      <c r="A133" s="2" t="s">
        <v>33</v>
      </c>
      <c r="B133" s="2"/>
      <c r="C133" s="2"/>
      <c r="D133" s="12"/>
      <c r="E133" s="13">
        <f>D133</f>
        <v>0</v>
      </c>
      <c r="F133" s="9">
        <f t="shared" si="57"/>
        <v>0</v>
      </c>
      <c r="G133" s="9">
        <f>E133-N133</f>
        <v>0</v>
      </c>
      <c r="H133" s="9">
        <f>IF(PĀRBAUDE!$D$3="NĒ",ROUND(G133*(1+M133),2),0)</f>
        <v>0</v>
      </c>
      <c r="I133" s="10">
        <f>IF(PĀRBAUDE!$D$3="NĒ",H133,G133)/IF(PĀRBAUDE!$D$3="NĒ",$H$1315,$G$1315)</f>
        <v>0</v>
      </c>
      <c r="J133" s="9">
        <f>IF(PĀRBAUDE!$D$3="NĒ",F133-H133,ROUND(N133*(1+M133),2))</f>
        <v>0</v>
      </c>
      <c r="L133" s="42">
        <v>1</v>
      </c>
      <c r="M133" s="42">
        <v>0.21</v>
      </c>
      <c r="N133" s="12"/>
      <c r="Q133" s="8">
        <f t="shared" si="59"/>
        <v>0</v>
      </c>
      <c r="R133" s="8">
        <f t="shared" si="60"/>
        <v>0</v>
      </c>
    </row>
    <row r="134" spans="1:19">
      <c r="A134" s="6" t="s">
        <v>94</v>
      </c>
      <c r="B134" s="3"/>
      <c r="C134" s="3"/>
      <c r="D134" s="3"/>
      <c r="E134" s="9">
        <f t="shared" ref="E134:J134" si="61">E133+E122+E111+E108+E97+E95+E84+E73+E62+E51+E40+E29+E18+E7</f>
        <v>332169.42</v>
      </c>
      <c r="F134" s="9">
        <f t="shared" si="61"/>
        <v>401925</v>
      </c>
      <c r="G134" s="9">
        <f t="shared" si="61"/>
        <v>274688.18</v>
      </c>
      <c r="H134" s="9">
        <f t="shared" si="61"/>
        <v>0</v>
      </c>
      <c r="I134" s="10">
        <f t="shared" si="61"/>
        <v>0.99999999999999989</v>
      </c>
      <c r="J134" s="9">
        <f t="shared" si="61"/>
        <v>127236.82</v>
      </c>
      <c r="Q134" s="9">
        <f>ROUND(SUM(Q8:Q133),2)</f>
        <v>274688.18</v>
      </c>
      <c r="R134" s="9">
        <f>ROUND(SUM(R8:R133),2)</f>
        <v>127236.82</v>
      </c>
      <c r="S134" s="83"/>
    </row>
    <row r="135" spans="1:19"/>
    <row r="136" spans="1:19" hidden="1" outlineLevel="1">
      <c r="A136" s="106">
        <f>'2.8. tabula'!B4</f>
        <v>2</v>
      </c>
      <c r="B136" s="106"/>
      <c r="C136" s="106"/>
      <c r="D136" s="106"/>
      <c r="E136" s="106"/>
      <c r="F136" s="106"/>
      <c r="G136" s="106"/>
      <c r="H136" s="106"/>
      <c r="I136" s="106"/>
      <c r="J136" s="106"/>
    </row>
    <row r="137" spans="1:19" hidden="1" outlineLevel="1">
      <c r="A137" s="105" t="s">
        <v>5</v>
      </c>
      <c r="B137" s="105"/>
      <c r="C137" s="105"/>
      <c r="D137" s="105"/>
      <c r="E137" s="105"/>
      <c r="F137" s="105"/>
      <c r="G137" s="105"/>
      <c r="H137" s="105"/>
      <c r="I137" s="105"/>
      <c r="J137" s="105"/>
    </row>
    <row r="138" spans="1:19" ht="60" hidden="1" outlineLevel="1">
      <c r="A138" s="2" t="s">
        <v>6</v>
      </c>
      <c r="B138" s="23"/>
      <c r="C138" s="23"/>
      <c r="D138" s="9"/>
      <c r="E138" s="9">
        <f>SUM(E139:E148)</f>
        <v>0</v>
      </c>
      <c r="F138" s="9">
        <f>SUM(F139:F148)</f>
        <v>0</v>
      </c>
      <c r="G138" s="9">
        <f>SUM(G139:G148)</f>
        <v>0</v>
      </c>
      <c r="H138" s="9">
        <f>SUM(H139:H148)</f>
        <v>0</v>
      </c>
      <c r="I138" s="10">
        <f>IF(PĀRBAUDE!$D$3="NĒ",H138,G138)/IF(PĀRBAUDE!$D$3="NĒ",$H$1315,$G$1315)</f>
        <v>0</v>
      </c>
      <c r="J138" s="9">
        <f>SUM(J139:J148)</f>
        <v>0</v>
      </c>
    </row>
    <row r="139" spans="1:19" hidden="1" outlineLevel="1">
      <c r="A139" s="4" t="s">
        <v>210</v>
      </c>
      <c r="B139" s="7"/>
      <c r="C139" s="7"/>
      <c r="D139" s="12"/>
      <c r="E139" s="8">
        <f t="shared" ref="E139:E148" si="62">C139*D139</f>
        <v>0</v>
      </c>
      <c r="F139" s="8">
        <f t="shared" ref="F139:F148" si="63">ROUND(E139*(1+M139),2)</f>
        <v>0</v>
      </c>
      <c r="G139" s="8">
        <f t="shared" ref="G139:G148" si="64">E139-N139-O139</f>
        <v>0</v>
      </c>
      <c r="H139" s="8">
        <f>IF(PĀRBAUDE!$D$3="NĒ",ROUND(G139*(1+M139),2),0)</f>
        <v>0</v>
      </c>
      <c r="I139" s="11">
        <f>IF(PĀRBAUDE!$D$3="NĒ",H139,G139)/IF(PĀRBAUDE!$D$3="NĒ",$H$1315,$G$1315)</f>
        <v>0</v>
      </c>
      <c r="J139" s="8">
        <f>IF(PĀRBAUDE!$D$3="NĒ",F139-H139,F139-G139)</f>
        <v>0</v>
      </c>
      <c r="L139" s="42">
        <v>1</v>
      </c>
      <c r="M139" s="42">
        <v>0.21</v>
      </c>
      <c r="N139" s="12"/>
      <c r="O139" s="12"/>
      <c r="Q139" s="8">
        <f t="shared" ref="Q139:Q148" si="65">IF(H139=0,G139,H139)*L139</f>
        <v>0</v>
      </c>
      <c r="R139" s="8">
        <f t="shared" ref="R139:R148" si="66">J139*L139</f>
        <v>0</v>
      </c>
      <c r="S139" s="82"/>
    </row>
    <row r="140" spans="1:19" hidden="1" outlineLevel="1">
      <c r="A140" s="4" t="s">
        <v>197</v>
      </c>
      <c r="B140" s="7"/>
      <c r="C140" s="7"/>
      <c r="D140" s="12"/>
      <c r="E140" s="8">
        <f t="shared" si="62"/>
        <v>0</v>
      </c>
      <c r="F140" s="8">
        <f t="shared" si="63"/>
        <v>0</v>
      </c>
      <c r="G140" s="8">
        <f t="shared" si="64"/>
        <v>0</v>
      </c>
      <c r="H140" s="8">
        <f>IF(PĀRBAUDE!$D$3="NĒ",ROUND(G140*(1+M140),2),0)</f>
        <v>0</v>
      </c>
      <c r="I140" s="11">
        <f>IF(PĀRBAUDE!$D$3="NĒ",H140,G140)/IF(PĀRBAUDE!$D$3="NĒ",$H$1315,$G$1315)</f>
        <v>0</v>
      </c>
      <c r="J140" s="8">
        <f>IF(PĀRBAUDE!$D$3="NĒ",F140-H140,F140-G140)</f>
        <v>0</v>
      </c>
      <c r="L140" s="42">
        <v>1</v>
      </c>
      <c r="M140" s="42">
        <v>0.21</v>
      </c>
      <c r="N140" s="12"/>
      <c r="O140" s="12"/>
      <c r="Q140" s="8">
        <f t="shared" si="65"/>
        <v>0</v>
      </c>
      <c r="R140" s="8">
        <f t="shared" si="66"/>
        <v>0</v>
      </c>
      <c r="S140" s="82"/>
    </row>
    <row r="141" spans="1:19" hidden="1" outlineLevel="1">
      <c r="A141" s="4" t="s">
        <v>46</v>
      </c>
      <c r="B141" s="7"/>
      <c r="C141" s="7"/>
      <c r="D141" s="12"/>
      <c r="E141" s="8">
        <f t="shared" si="62"/>
        <v>0</v>
      </c>
      <c r="F141" s="8">
        <f t="shared" si="63"/>
        <v>0</v>
      </c>
      <c r="G141" s="8">
        <f t="shared" si="64"/>
        <v>0</v>
      </c>
      <c r="H141" s="8">
        <f>IF(PĀRBAUDE!$D$3="NĒ",ROUND(G141*(1+M141),2),0)</f>
        <v>0</v>
      </c>
      <c r="I141" s="11">
        <f>IF(PĀRBAUDE!$D$3="NĒ",H141,G141)/IF(PĀRBAUDE!$D$3="NĒ",$H$1315,$G$1315)</f>
        <v>0</v>
      </c>
      <c r="J141" s="8">
        <f>IF(PĀRBAUDE!$D$3="NĒ",F141-H141,F141-G141)</f>
        <v>0</v>
      </c>
      <c r="L141" s="42">
        <v>1</v>
      </c>
      <c r="M141" s="42">
        <v>0.21</v>
      </c>
      <c r="N141" s="12"/>
      <c r="O141" s="12"/>
      <c r="Q141" s="8">
        <f t="shared" si="65"/>
        <v>0</v>
      </c>
      <c r="R141" s="8">
        <f t="shared" si="66"/>
        <v>0</v>
      </c>
      <c r="S141" s="82"/>
    </row>
    <row r="142" spans="1:19" hidden="1" outlineLevel="1">
      <c r="A142" s="4" t="s">
        <v>139</v>
      </c>
      <c r="B142" s="7"/>
      <c r="C142" s="7"/>
      <c r="D142" s="12"/>
      <c r="E142" s="8">
        <f t="shared" si="62"/>
        <v>0</v>
      </c>
      <c r="F142" s="8">
        <f t="shared" si="63"/>
        <v>0</v>
      </c>
      <c r="G142" s="8">
        <f t="shared" si="64"/>
        <v>0</v>
      </c>
      <c r="H142" s="8">
        <f>IF(PĀRBAUDE!$D$3="NĒ",ROUND(G142*(1+M142),2),0)</f>
        <v>0</v>
      </c>
      <c r="I142" s="11">
        <f>IF(PĀRBAUDE!$D$3="NĒ",H142,G142)/IF(PĀRBAUDE!$D$3="NĒ",$H$1315,$G$1315)</f>
        <v>0</v>
      </c>
      <c r="J142" s="8">
        <f>IF(PĀRBAUDE!$D$3="NĒ",F142-H142,F142-G142)</f>
        <v>0</v>
      </c>
      <c r="L142" s="42">
        <v>1</v>
      </c>
      <c r="M142" s="42">
        <v>0.21</v>
      </c>
      <c r="N142" s="12"/>
      <c r="O142" s="12"/>
      <c r="Q142" s="8">
        <f t="shared" si="65"/>
        <v>0</v>
      </c>
      <c r="R142" s="8">
        <f t="shared" si="66"/>
        <v>0</v>
      </c>
      <c r="S142" s="82"/>
    </row>
    <row r="143" spans="1:19" hidden="1" outlineLevel="1">
      <c r="A143" s="4" t="s">
        <v>140</v>
      </c>
      <c r="B143" s="7"/>
      <c r="C143" s="7"/>
      <c r="D143" s="12"/>
      <c r="E143" s="8">
        <f t="shared" si="62"/>
        <v>0</v>
      </c>
      <c r="F143" s="8">
        <f t="shared" si="63"/>
        <v>0</v>
      </c>
      <c r="G143" s="8">
        <f t="shared" si="64"/>
        <v>0</v>
      </c>
      <c r="H143" s="8">
        <f>IF(PĀRBAUDE!$D$3="NĒ",ROUND(G143*(1+M143),2),0)</f>
        <v>0</v>
      </c>
      <c r="I143" s="11">
        <f>IF(PĀRBAUDE!$D$3="NĒ",H143,G143)/IF(PĀRBAUDE!$D$3="NĒ",$H$1315,$G$1315)</f>
        <v>0</v>
      </c>
      <c r="J143" s="8">
        <f>IF(PĀRBAUDE!$D$3="NĒ",F143-H143,F143-G143)</f>
        <v>0</v>
      </c>
      <c r="L143" s="42">
        <v>1</v>
      </c>
      <c r="M143" s="42">
        <v>0.21</v>
      </c>
      <c r="N143" s="12"/>
      <c r="O143" s="12"/>
      <c r="Q143" s="8">
        <f t="shared" si="65"/>
        <v>0</v>
      </c>
      <c r="R143" s="8">
        <f t="shared" si="66"/>
        <v>0</v>
      </c>
      <c r="S143" s="82"/>
    </row>
    <row r="144" spans="1:19" hidden="1" outlineLevel="1">
      <c r="A144" s="4" t="s">
        <v>141</v>
      </c>
      <c r="B144" s="7"/>
      <c r="C144" s="7"/>
      <c r="D144" s="12"/>
      <c r="E144" s="8">
        <f t="shared" si="62"/>
        <v>0</v>
      </c>
      <c r="F144" s="8">
        <f t="shared" si="63"/>
        <v>0</v>
      </c>
      <c r="G144" s="8">
        <f t="shared" si="64"/>
        <v>0</v>
      </c>
      <c r="H144" s="8">
        <f>IF(PĀRBAUDE!$D$3="NĒ",ROUND(G144*(1+M144),2),0)</f>
        <v>0</v>
      </c>
      <c r="I144" s="11">
        <f>IF(PĀRBAUDE!$D$3="NĒ",H144,G144)/IF(PĀRBAUDE!$D$3="NĒ",$H$1315,$G$1315)</f>
        <v>0</v>
      </c>
      <c r="J144" s="8">
        <f>IF(PĀRBAUDE!$D$3="NĒ",F144-H144,F144-G144)</f>
        <v>0</v>
      </c>
      <c r="L144" s="42">
        <v>1</v>
      </c>
      <c r="M144" s="42">
        <v>0.21</v>
      </c>
      <c r="N144" s="12"/>
      <c r="O144" s="12"/>
      <c r="Q144" s="8">
        <f t="shared" si="65"/>
        <v>0</v>
      </c>
      <c r="R144" s="8">
        <f t="shared" si="66"/>
        <v>0</v>
      </c>
      <c r="S144" s="82"/>
    </row>
    <row r="145" spans="1:19" hidden="1" outlineLevel="1">
      <c r="A145" s="4" t="s">
        <v>142</v>
      </c>
      <c r="B145" s="7"/>
      <c r="C145" s="7"/>
      <c r="D145" s="12"/>
      <c r="E145" s="8">
        <f t="shared" si="62"/>
        <v>0</v>
      </c>
      <c r="F145" s="8">
        <f t="shared" si="63"/>
        <v>0</v>
      </c>
      <c r="G145" s="8">
        <f t="shared" si="64"/>
        <v>0</v>
      </c>
      <c r="H145" s="8">
        <f>IF(PĀRBAUDE!$D$3="NĒ",ROUND(G145*(1+M145),2),0)</f>
        <v>0</v>
      </c>
      <c r="I145" s="11">
        <f>IF(PĀRBAUDE!$D$3="NĒ",H145,G145)/IF(PĀRBAUDE!$D$3="NĒ",$H$1315,$G$1315)</f>
        <v>0</v>
      </c>
      <c r="J145" s="8">
        <f>IF(PĀRBAUDE!$D$3="NĒ",F145-H145,F145-G145)</f>
        <v>0</v>
      </c>
      <c r="L145" s="42">
        <v>1</v>
      </c>
      <c r="M145" s="42">
        <v>0.21</v>
      </c>
      <c r="N145" s="12"/>
      <c r="O145" s="12"/>
      <c r="Q145" s="8">
        <f t="shared" si="65"/>
        <v>0</v>
      </c>
      <c r="R145" s="8">
        <f t="shared" si="66"/>
        <v>0</v>
      </c>
      <c r="S145" s="82"/>
    </row>
    <row r="146" spans="1:19" hidden="1" outlineLevel="1">
      <c r="A146" s="4" t="s">
        <v>143</v>
      </c>
      <c r="B146" s="7"/>
      <c r="C146" s="7"/>
      <c r="D146" s="12"/>
      <c r="E146" s="8">
        <f t="shared" si="62"/>
        <v>0</v>
      </c>
      <c r="F146" s="8">
        <f t="shared" si="63"/>
        <v>0</v>
      </c>
      <c r="G146" s="8">
        <f t="shared" si="64"/>
        <v>0</v>
      </c>
      <c r="H146" s="8">
        <f>IF(PĀRBAUDE!$D$3="NĒ",ROUND(G146*(1+M146),2),0)</f>
        <v>0</v>
      </c>
      <c r="I146" s="11">
        <f>IF(PĀRBAUDE!$D$3="NĒ",H146,G146)/IF(PĀRBAUDE!$D$3="NĒ",$H$1315,$G$1315)</f>
        <v>0</v>
      </c>
      <c r="J146" s="8">
        <f>IF(PĀRBAUDE!$D$3="NĒ",F146-H146,F146-G146)</f>
        <v>0</v>
      </c>
      <c r="L146" s="42">
        <v>1</v>
      </c>
      <c r="M146" s="42">
        <v>0.21</v>
      </c>
      <c r="N146" s="12"/>
      <c r="O146" s="12"/>
      <c r="Q146" s="8">
        <f t="shared" si="65"/>
        <v>0</v>
      </c>
      <c r="R146" s="8">
        <f t="shared" si="66"/>
        <v>0</v>
      </c>
      <c r="S146" s="82"/>
    </row>
    <row r="147" spans="1:19" hidden="1" outlineLevel="1">
      <c r="A147" s="4" t="s">
        <v>144</v>
      </c>
      <c r="B147" s="7"/>
      <c r="C147" s="7"/>
      <c r="D147" s="12"/>
      <c r="E147" s="8">
        <f t="shared" si="62"/>
        <v>0</v>
      </c>
      <c r="F147" s="8">
        <f t="shared" si="63"/>
        <v>0</v>
      </c>
      <c r="G147" s="8">
        <f t="shared" si="64"/>
        <v>0</v>
      </c>
      <c r="H147" s="8">
        <f>IF(PĀRBAUDE!$D$3="NĒ",ROUND(G147*(1+M147),2),0)</f>
        <v>0</v>
      </c>
      <c r="I147" s="11">
        <f>IF(PĀRBAUDE!$D$3="NĒ",H147,G147)/IF(PĀRBAUDE!$D$3="NĒ",$H$1315,$G$1315)</f>
        <v>0</v>
      </c>
      <c r="J147" s="8">
        <f>IF(PĀRBAUDE!$D$3="NĒ",F147-H147,F147-G147)</f>
        <v>0</v>
      </c>
      <c r="L147" s="42">
        <v>1</v>
      </c>
      <c r="M147" s="42">
        <v>0.21</v>
      </c>
      <c r="N147" s="12"/>
      <c r="O147" s="12"/>
      <c r="Q147" s="8">
        <f t="shared" si="65"/>
        <v>0</v>
      </c>
      <c r="R147" s="8">
        <f t="shared" si="66"/>
        <v>0</v>
      </c>
      <c r="S147" s="82"/>
    </row>
    <row r="148" spans="1:19" hidden="1" outlineLevel="1">
      <c r="A148" s="4" t="s">
        <v>145</v>
      </c>
      <c r="B148" s="7"/>
      <c r="C148" s="7"/>
      <c r="D148" s="12"/>
      <c r="E148" s="8">
        <f t="shared" si="62"/>
        <v>0</v>
      </c>
      <c r="F148" s="8">
        <f t="shared" si="63"/>
        <v>0</v>
      </c>
      <c r="G148" s="8">
        <f t="shared" si="64"/>
        <v>0</v>
      </c>
      <c r="H148" s="8">
        <f>IF(PĀRBAUDE!$D$3="NĒ",ROUND(G148*(1+M148),2),0)</f>
        <v>0</v>
      </c>
      <c r="I148" s="11">
        <f>IF(PĀRBAUDE!$D$3="NĒ",H148,G148)/IF(PĀRBAUDE!$D$3="NĒ",$H$1315,$G$1315)</f>
        <v>0</v>
      </c>
      <c r="J148" s="8">
        <f>IF(PĀRBAUDE!$D$3="NĒ",F148-H148,F148-G148)</f>
        <v>0</v>
      </c>
      <c r="L148" s="42">
        <v>1</v>
      </c>
      <c r="M148" s="42">
        <v>0.21</v>
      </c>
      <c r="N148" s="12"/>
      <c r="O148" s="12"/>
      <c r="Q148" s="8">
        <f t="shared" si="65"/>
        <v>0</v>
      </c>
      <c r="R148" s="8">
        <f t="shared" si="66"/>
        <v>0</v>
      </c>
      <c r="S148" s="82"/>
    </row>
    <row r="149" spans="1:19" ht="12.75" hidden="1" customHeight="1" outlineLevel="1">
      <c r="A149" s="2" t="s">
        <v>10</v>
      </c>
      <c r="B149" s="2"/>
      <c r="C149" s="2"/>
      <c r="D149" s="15"/>
      <c r="E149" s="9">
        <f>SUM(E150:E159)</f>
        <v>0</v>
      </c>
      <c r="F149" s="9">
        <f>SUM(F150:F159)</f>
        <v>0</v>
      </c>
      <c r="G149" s="9">
        <f>SUM(G150:G159)</f>
        <v>0</v>
      </c>
      <c r="H149" s="9">
        <f>SUM(H150:H159)</f>
        <v>0</v>
      </c>
      <c r="I149" s="10">
        <f>IF(PĀRBAUDE!$D$3="NĒ",H149,G149)/IF(PĀRBAUDE!$D$3="NĒ",$H$1315,$G$1315)</f>
        <v>0</v>
      </c>
      <c r="J149" s="9">
        <f>SUM(J150:J159)</f>
        <v>0</v>
      </c>
    </row>
    <row r="150" spans="1:19" hidden="1" outlineLevel="1">
      <c r="A150" s="4" t="s">
        <v>211</v>
      </c>
      <c r="B150" s="7"/>
      <c r="C150" s="7"/>
      <c r="D150" s="12"/>
      <c r="E150" s="8">
        <f t="shared" ref="E150:E159" si="67">C150*D150</f>
        <v>0</v>
      </c>
      <c r="F150" s="8">
        <f t="shared" ref="F150:F159" si="68">ROUND(E150*(1+M150),2)</f>
        <v>0</v>
      </c>
      <c r="G150" s="8">
        <f t="shared" ref="G150:G159" si="69">E150-N150-O150</f>
        <v>0</v>
      </c>
      <c r="H150" s="8">
        <f>IF(PĀRBAUDE!$D$3="NĒ",ROUND(G150*(1+M150),2),0)</f>
        <v>0</v>
      </c>
      <c r="I150" s="11">
        <f>IF(PĀRBAUDE!$D$3="NĒ",H150,G150)/IF(PĀRBAUDE!$D$3="NĒ",$H$1315,$G$1315)</f>
        <v>0</v>
      </c>
      <c r="J150" s="8">
        <f>IF(PĀRBAUDE!$D$3="NĒ",F150-H150,F150-G150)</f>
        <v>0</v>
      </c>
      <c r="L150" s="42">
        <v>1</v>
      </c>
      <c r="M150" s="42">
        <v>0.21</v>
      </c>
      <c r="N150" s="12"/>
      <c r="O150" s="12"/>
      <c r="Q150" s="8">
        <f t="shared" ref="Q150:Q159" si="70">IF(H150=0,G150,H150)*L150</f>
        <v>0</v>
      </c>
      <c r="R150" s="8">
        <f t="shared" ref="R150:R159" si="71">J150*L150</f>
        <v>0</v>
      </c>
      <c r="S150" s="82"/>
    </row>
    <row r="151" spans="1:19" hidden="1" outlineLevel="1">
      <c r="A151" s="4" t="s">
        <v>212</v>
      </c>
      <c r="B151" s="7"/>
      <c r="C151" s="7"/>
      <c r="D151" s="12"/>
      <c r="E151" s="8">
        <f t="shared" si="67"/>
        <v>0</v>
      </c>
      <c r="F151" s="8">
        <f t="shared" si="68"/>
        <v>0</v>
      </c>
      <c r="G151" s="8">
        <f t="shared" si="69"/>
        <v>0</v>
      </c>
      <c r="H151" s="8">
        <f>IF(PĀRBAUDE!$D$3="NĒ",ROUND(G151*(1+M151),2),0)</f>
        <v>0</v>
      </c>
      <c r="I151" s="11">
        <f>IF(PĀRBAUDE!$D$3="NĒ",H151,G151)/IF(PĀRBAUDE!$D$3="NĒ",$H$1315,$G$1315)</f>
        <v>0</v>
      </c>
      <c r="J151" s="8">
        <f>IF(PĀRBAUDE!$D$3="NĒ",F151-H151,F151-G151)</f>
        <v>0</v>
      </c>
      <c r="L151" s="42">
        <v>1</v>
      </c>
      <c r="M151" s="42">
        <v>0.21</v>
      </c>
      <c r="N151" s="12"/>
      <c r="O151" s="12"/>
      <c r="Q151" s="8">
        <f t="shared" si="70"/>
        <v>0</v>
      </c>
      <c r="R151" s="8">
        <f t="shared" si="71"/>
        <v>0</v>
      </c>
      <c r="S151" s="82"/>
    </row>
    <row r="152" spans="1:19" hidden="1" outlineLevel="1">
      <c r="A152" s="4" t="s">
        <v>146</v>
      </c>
      <c r="B152" s="7"/>
      <c r="C152" s="7"/>
      <c r="D152" s="12"/>
      <c r="E152" s="8">
        <f t="shared" si="67"/>
        <v>0</v>
      </c>
      <c r="F152" s="8">
        <f t="shared" si="68"/>
        <v>0</v>
      </c>
      <c r="G152" s="8">
        <f t="shared" si="69"/>
        <v>0</v>
      </c>
      <c r="H152" s="8">
        <f>IF(PĀRBAUDE!$D$3="NĒ",ROUND(G152*(1+M152),2),0)</f>
        <v>0</v>
      </c>
      <c r="I152" s="11">
        <f>IF(PĀRBAUDE!$D$3="NĒ",H152,G152)/IF(PĀRBAUDE!$D$3="NĒ",$H$1315,$G$1315)</f>
        <v>0</v>
      </c>
      <c r="J152" s="8">
        <f>IF(PĀRBAUDE!$D$3="NĒ",F152-H152,F152-G152)</f>
        <v>0</v>
      </c>
      <c r="L152" s="42">
        <v>1</v>
      </c>
      <c r="M152" s="42">
        <v>0.21</v>
      </c>
      <c r="N152" s="12"/>
      <c r="O152" s="12"/>
      <c r="Q152" s="8">
        <f t="shared" si="70"/>
        <v>0</v>
      </c>
      <c r="R152" s="8">
        <f t="shared" si="71"/>
        <v>0</v>
      </c>
      <c r="S152" s="82"/>
    </row>
    <row r="153" spans="1:19" hidden="1" outlineLevel="1">
      <c r="A153" s="4" t="s">
        <v>147</v>
      </c>
      <c r="B153" s="7"/>
      <c r="C153" s="7"/>
      <c r="D153" s="12"/>
      <c r="E153" s="8">
        <f t="shared" si="67"/>
        <v>0</v>
      </c>
      <c r="F153" s="8">
        <f t="shared" si="68"/>
        <v>0</v>
      </c>
      <c r="G153" s="8">
        <f t="shared" si="69"/>
        <v>0</v>
      </c>
      <c r="H153" s="8">
        <f>IF(PĀRBAUDE!$D$3="NĒ",ROUND(G153*(1+M153),2),0)</f>
        <v>0</v>
      </c>
      <c r="I153" s="11">
        <f>IF(PĀRBAUDE!$D$3="NĒ",H153,G153)/IF(PĀRBAUDE!$D$3="NĒ",$H$1315,$G$1315)</f>
        <v>0</v>
      </c>
      <c r="J153" s="8">
        <f>IF(PĀRBAUDE!$D$3="NĒ",F153-H153,F153-G153)</f>
        <v>0</v>
      </c>
      <c r="L153" s="42">
        <v>1</v>
      </c>
      <c r="M153" s="42">
        <v>0.21</v>
      </c>
      <c r="N153" s="12"/>
      <c r="O153" s="12"/>
      <c r="Q153" s="8">
        <f t="shared" si="70"/>
        <v>0</v>
      </c>
      <c r="R153" s="8">
        <f t="shared" si="71"/>
        <v>0</v>
      </c>
      <c r="S153" s="82"/>
    </row>
    <row r="154" spans="1:19" hidden="1" outlineLevel="1">
      <c r="A154" s="4" t="s">
        <v>148</v>
      </c>
      <c r="B154" s="7"/>
      <c r="C154" s="7"/>
      <c r="D154" s="12"/>
      <c r="E154" s="8">
        <f t="shared" si="67"/>
        <v>0</v>
      </c>
      <c r="F154" s="8">
        <f t="shared" si="68"/>
        <v>0</v>
      </c>
      <c r="G154" s="8">
        <f t="shared" si="69"/>
        <v>0</v>
      </c>
      <c r="H154" s="8">
        <f>IF(PĀRBAUDE!$D$3="NĒ",ROUND(G154*(1+M154),2),0)</f>
        <v>0</v>
      </c>
      <c r="I154" s="11">
        <f>IF(PĀRBAUDE!$D$3="NĒ",H154,G154)/IF(PĀRBAUDE!$D$3="NĒ",$H$1315,$G$1315)</f>
        <v>0</v>
      </c>
      <c r="J154" s="8">
        <f>IF(PĀRBAUDE!$D$3="NĒ",F154-H154,F154-G154)</f>
        <v>0</v>
      </c>
      <c r="L154" s="42">
        <v>1</v>
      </c>
      <c r="M154" s="42">
        <v>0.21</v>
      </c>
      <c r="N154" s="12"/>
      <c r="O154" s="12"/>
      <c r="Q154" s="8">
        <f t="shared" si="70"/>
        <v>0</v>
      </c>
      <c r="R154" s="8">
        <f t="shared" si="71"/>
        <v>0</v>
      </c>
      <c r="S154" s="82"/>
    </row>
    <row r="155" spans="1:19" hidden="1" outlineLevel="1">
      <c r="A155" s="4" t="s">
        <v>149</v>
      </c>
      <c r="B155" s="7"/>
      <c r="C155" s="7"/>
      <c r="D155" s="12"/>
      <c r="E155" s="8">
        <f t="shared" si="67"/>
        <v>0</v>
      </c>
      <c r="F155" s="8">
        <f t="shared" si="68"/>
        <v>0</v>
      </c>
      <c r="G155" s="8">
        <f t="shared" si="69"/>
        <v>0</v>
      </c>
      <c r="H155" s="8">
        <f>IF(PĀRBAUDE!$D$3="NĒ",ROUND(G155*(1+M155),2),0)</f>
        <v>0</v>
      </c>
      <c r="I155" s="11">
        <f>IF(PĀRBAUDE!$D$3="NĒ",H155,G155)/IF(PĀRBAUDE!$D$3="NĒ",$H$1315,$G$1315)</f>
        <v>0</v>
      </c>
      <c r="J155" s="8">
        <f>IF(PĀRBAUDE!$D$3="NĒ",F155-H155,F155-G155)</f>
        <v>0</v>
      </c>
      <c r="L155" s="42">
        <v>1</v>
      </c>
      <c r="M155" s="42">
        <v>0.21</v>
      </c>
      <c r="N155" s="12"/>
      <c r="O155" s="12"/>
      <c r="Q155" s="8">
        <f t="shared" si="70"/>
        <v>0</v>
      </c>
      <c r="R155" s="8">
        <f t="shared" si="71"/>
        <v>0</v>
      </c>
      <c r="S155" s="82"/>
    </row>
    <row r="156" spans="1:19" hidden="1" outlineLevel="1">
      <c r="A156" s="4" t="s">
        <v>150</v>
      </c>
      <c r="B156" s="7"/>
      <c r="C156" s="7"/>
      <c r="D156" s="12"/>
      <c r="E156" s="8">
        <f t="shared" si="67"/>
        <v>0</v>
      </c>
      <c r="F156" s="8">
        <f t="shared" si="68"/>
        <v>0</v>
      </c>
      <c r="G156" s="8">
        <f t="shared" si="69"/>
        <v>0</v>
      </c>
      <c r="H156" s="8">
        <f>IF(PĀRBAUDE!$D$3="NĒ",ROUND(G156*(1+M156),2),0)</f>
        <v>0</v>
      </c>
      <c r="I156" s="11">
        <f>IF(PĀRBAUDE!$D$3="NĒ",H156,G156)/IF(PĀRBAUDE!$D$3="NĒ",$H$1315,$G$1315)</f>
        <v>0</v>
      </c>
      <c r="J156" s="8">
        <f>IF(PĀRBAUDE!$D$3="NĒ",F156-H156,F156-G156)</f>
        <v>0</v>
      </c>
      <c r="L156" s="42">
        <v>1</v>
      </c>
      <c r="M156" s="42">
        <v>0.21</v>
      </c>
      <c r="N156" s="12"/>
      <c r="O156" s="12"/>
      <c r="Q156" s="8">
        <f t="shared" si="70"/>
        <v>0</v>
      </c>
      <c r="R156" s="8">
        <f t="shared" si="71"/>
        <v>0</v>
      </c>
      <c r="S156" s="82"/>
    </row>
    <row r="157" spans="1:19" hidden="1" outlineLevel="1">
      <c r="A157" s="4" t="s">
        <v>151</v>
      </c>
      <c r="B157" s="7"/>
      <c r="C157" s="7"/>
      <c r="D157" s="12"/>
      <c r="E157" s="8">
        <f t="shared" si="67"/>
        <v>0</v>
      </c>
      <c r="F157" s="8">
        <f t="shared" si="68"/>
        <v>0</v>
      </c>
      <c r="G157" s="8">
        <f t="shared" si="69"/>
        <v>0</v>
      </c>
      <c r="H157" s="8">
        <f>IF(PĀRBAUDE!$D$3="NĒ",ROUND(G157*(1+M157),2),0)</f>
        <v>0</v>
      </c>
      <c r="I157" s="11">
        <f>IF(PĀRBAUDE!$D$3="NĒ",H157,G157)/IF(PĀRBAUDE!$D$3="NĒ",$H$1315,$G$1315)</f>
        <v>0</v>
      </c>
      <c r="J157" s="8">
        <f>IF(PĀRBAUDE!$D$3="NĒ",F157-H157,F157-G157)</f>
        <v>0</v>
      </c>
      <c r="L157" s="42">
        <v>1</v>
      </c>
      <c r="M157" s="42">
        <v>0.21</v>
      </c>
      <c r="N157" s="12"/>
      <c r="O157" s="12"/>
      <c r="Q157" s="8">
        <f t="shared" si="70"/>
        <v>0</v>
      </c>
      <c r="R157" s="8">
        <f t="shared" si="71"/>
        <v>0</v>
      </c>
      <c r="S157" s="82"/>
    </row>
    <row r="158" spans="1:19" hidden="1" outlineLevel="1">
      <c r="A158" s="4" t="s">
        <v>152</v>
      </c>
      <c r="B158" s="7"/>
      <c r="C158" s="7"/>
      <c r="D158" s="12"/>
      <c r="E158" s="8">
        <f t="shared" si="67"/>
        <v>0</v>
      </c>
      <c r="F158" s="8">
        <f t="shared" si="68"/>
        <v>0</v>
      </c>
      <c r="G158" s="8">
        <f t="shared" si="69"/>
        <v>0</v>
      </c>
      <c r="H158" s="8">
        <f>IF(PĀRBAUDE!$D$3="NĒ",ROUND(G158*(1+M158),2),0)</f>
        <v>0</v>
      </c>
      <c r="I158" s="11">
        <f>IF(PĀRBAUDE!$D$3="NĒ",H158,G158)/IF(PĀRBAUDE!$D$3="NĒ",$H$1315,$G$1315)</f>
        <v>0</v>
      </c>
      <c r="J158" s="8">
        <f>IF(PĀRBAUDE!$D$3="NĒ",F158-H158,F158-G158)</f>
        <v>0</v>
      </c>
      <c r="L158" s="42">
        <v>1</v>
      </c>
      <c r="M158" s="42">
        <v>0.21</v>
      </c>
      <c r="N158" s="12"/>
      <c r="O158" s="12"/>
      <c r="Q158" s="8">
        <f t="shared" si="70"/>
        <v>0</v>
      </c>
      <c r="R158" s="8">
        <f t="shared" si="71"/>
        <v>0</v>
      </c>
      <c r="S158" s="82"/>
    </row>
    <row r="159" spans="1:19" hidden="1" outlineLevel="1">
      <c r="A159" s="4" t="s">
        <v>153</v>
      </c>
      <c r="B159" s="7"/>
      <c r="C159" s="7"/>
      <c r="D159" s="12"/>
      <c r="E159" s="8">
        <f t="shared" si="67"/>
        <v>0</v>
      </c>
      <c r="F159" s="8">
        <f t="shared" si="68"/>
        <v>0</v>
      </c>
      <c r="G159" s="8">
        <f t="shared" si="69"/>
        <v>0</v>
      </c>
      <c r="H159" s="8">
        <f>IF(PĀRBAUDE!$D$3="NĒ",ROUND(G159*(1+M159),2),0)</f>
        <v>0</v>
      </c>
      <c r="I159" s="11">
        <f>IF(PĀRBAUDE!$D$3="NĒ",H159,G159)/IF(PĀRBAUDE!$D$3="NĒ",$H$1315,$G$1315)</f>
        <v>0</v>
      </c>
      <c r="J159" s="8">
        <f>IF(PĀRBAUDE!$D$3="NĒ",F159-H159,F159-G159)</f>
        <v>0</v>
      </c>
      <c r="L159" s="42">
        <v>1</v>
      </c>
      <c r="M159" s="42">
        <v>0.21</v>
      </c>
      <c r="N159" s="12"/>
      <c r="O159" s="12"/>
      <c r="Q159" s="8">
        <f t="shared" si="70"/>
        <v>0</v>
      </c>
      <c r="R159" s="8">
        <f t="shared" si="71"/>
        <v>0</v>
      </c>
      <c r="S159" s="82"/>
    </row>
    <row r="160" spans="1:19" hidden="1" outlineLevel="1">
      <c r="A160" s="2" t="s">
        <v>16</v>
      </c>
      <c r="B160" s="2"/>
      <c r="C160" s="2"/>
      <c r="D160" s="2"/>
      <c r="E160" s="9">
        <f>SUM(E161:E170)</f>
        <v>0</v>
      </c>
      <c r="F160" s="9">
        <f>SUM(F161:F170)</f>
        <v>0</v>
      </c>
      <c r="G160" s="9">
        <f>SUM(G161:G170)</f>
        <v>0</v>
      </c>
      <c r="H160" s="9">
        <f>SUM(H161:H170)</f>
        <v>0</v>
      </c>
      <c r="I160" s="10">
        <f>IF(PĀRBAUDE!$D$3="NĒ",H160,G160)/IF(PĀRBAUDE!$D$3="NĒ",$H$1315,$G$1315)</f>
        <v>0</v>
      </c>
      <c r="J160" s="9">
        <f>SUM(J161:J170)</f>
        <v>0</v>
      </c>
    </row>
    <row r="161" spans="1:19" hidden="1" outlineLevel="1">
      <c r="A161" s="4" t="s">
        <v>17</v>
      </c>
      <c r="B161" s="7"/>
      <c r="C161" s="7"/>
      <c r="D161" s="12"/>
      <c r="E161" s="8">
        <f t="shared" ref="E161:E170" si="72">C161*D161</f>
        <v>0</v>
      </c>
      <c r="F161" s="8">
        <f t="shared" ref="F161:F170" si="73">ROUND(E161*(1+M161),2)</f>
        <v>0</v>
      </c>
      <c r="G161" s="8">
        <f t="shared" ref="G161:G170" si="74">E161-N161-O161</f>
        <v>0</v>
      </c>
      <c r="H161" s="8">
        <f>IF(PĀRBAUDE!$D$3="NĒ",ROUND(G161*(1+M161),2),0)</f>
        <v>0</v>
      </c>
      <c r="I161" s="11">
        <f>IF(PĀRBAUDE!$D$3="NĒ",H161,G161)/IF(PĀRBAUDE!$D$3="NĒ",$H$1315,$G$1315)</f>
        <v>0</v>
      </c>
      <c r="J161" s="8">
        <f>IF(PĀRBAUDE!$D$3="NĒ",F161-H161,F161-G161)</f>
        <v>0</v>
      </c>
      <c r="L161" s="42">
        <v>1</v>
      </c>
      <c r="M161" s="42">
        <v>0.21</v>
      </c>
      <c r="N161" s="12"/>
      <c r="O161" s="12"/>
      <c r="Q161" s="8">
        <f t="shared" ref="Q161:Q170" si="75">IF(H161=0,G161,H161)*L161</f>
        <v>0</v>
      </c>
      <c r="R161" s="8">
        <f t="shared" ref="R161:R170" si="76">J161*L161</f>
        <v>0</v>
      </c>
      <c r="S161" s="82"/>
    </row>
    <row r="162" spans="1:19" hidden="1" outlineLevel="1">
      <c r="A162" s="4" t="s">
        <v>154</v>
      </c>
      <c r="B162" s="7"/>
      <c r="C162" s="7"/>
      <c r="D162" s="12"/>
      <c r="E162" s="8">
        <f t="shared" si="72"/>
        <v>0</v>
      </c>
      <c r="F162" s="8">
        <f t="shared" si="73"/>
        <v>0</v>
      </c>
      <c r="G162" s="8">
        <f t="shared" si="74"/>
        <v>0</v>
      </c>
      <c r="H162" s="8">
        <f>IF(PĀRBAUDE!$D$3="NĒ",ROUND(G162*(1+M162),2),0)</f>
        <v>0</v>
      </c>
      <c r="I162" s="11">
        <f>IF(PĀRBAUDE!$D$3="NĒ",H162,G162)/IF(PĀRBAUDE!$D$3="NĒ",$H$1315,$G$1315)</f>
        <v>0</v>
      </c>
      <c r="J162" s="8">
        <f>IF(PĀRBAUDE!$D$3="NĒ",F162-H162,F162-G162)</f>
        <v>0</v>
      </c>
      <c r="L162" s="42">
        <v>1</v>
      </c>
      <c r="M162" s="42">
        <v>0.21</v>
      </c>
      <c r="N162" s="12"/>
      <c r="O162" s="12"/>
      <c r="Q162" s="8">
        <f t="shared" si="75"/>
        <v>0</v>
      </c>
      <c r="R162" s="8">
        <f t="shared" si="76"/>
        <v>0</v>
      </c>
      <c r="S162" s="82"/>
    </row>
    <row r="163" spans="1:19" hidden="1" outlineLevel="1">
      <c r="A163" s="4" t="s">
        <v>155</v>
      </c>
      <c r="B163" s="7"/>
      <c r="C163" s="7"/>
      <c r="D163" s="12"/>
      <c r="E163" s="8">
        <f t="shared" si="72"/>
        <v>0</v>
      </c>
      <c r="F163" s="8">
        <f t="shared" si="73"/>
        <v>0</v>
      </c>
      <c r="G163" s="8">
        <f t="shared" si="74"/>
        <v>0</v>
      </c>
      <c r="H163" s="8">
        <f>IF(PĀRBAUDE!$D$3="NĒ",ROUND(G163*(1+M163),2),0)</f>
        <v>0</v>
      </c>
      <c r="I163" s="11">
        <f>IF(PĀRBAUDE!$D$3="NĒ",H163,G163)/IF(PĀRBAUDE!$D$3="NĒ",$H$1315,$G$1315)</f>
        <v>0</v>
      </c>
      <c r="J163" s="8">
        <f>IF(PĀRBAUDE!$D$3="NĒ",F163-H163,F163-G163)</f>
        <v>0</v>
      </c>
      <c r="L163" s="42">
        <v>1</v>
      </c>
      <c r="M163" s="42">
        <v>0.21</v>
      </c>
      <c r="N163" s="12"/>
      <c r="O163" s="12"/>
      <c r="Q163" s="8">
        <f t="shared" si="75"/>
        <v>0</v>
      </c>
      <c r="R163" s="8">
        <f t="shared" si="76"/>
        <v>0</v>
      </c>
      <c r="S163" s="82"/>
    </row>
    <row r="164" spans="1:19" hidden="1" outlineLevel="1">
      <c r="A164" s="4" t="s">
        <v>156</v>
      </c>
      <c r="B164" s="7"/>
      <c r="C164" s="7"/>
      <c r="D164" s="12"/>
      <c r="E164" s="8">
        <f t="shared" si="72"/>
        <v>0</v>
      </c>
      <c r="F164" s="8">
        <f t="shared" si="73"/>
        <v>0</v>
      </c>
      <c r="G164" s="8">
        <f t="shared" si="74"/>
        <v>0</v>
      </c>
      <c r="H164" s="8">
        <f>IF(PĀRBAUDE!$D$3="NĒ",ROUND(G164*(1+M164),2),0)</f>
        <v>0</v>
      </c>
      <c r="I164" s="11">
        <f>IF(PĀRBAUDE!$D$3="NĒ",H164,G164)/IF(PĀRBAUDE!$D$3="NĒ",$H$1315,$G$1315)</f>
        <v>0</v>
      </c>
      <c r="J164" s="8">
        <f>IF(PĀRBAUDE!$D$3="NĒ",F164-H164,F164-G164)</f>
        <v>0</v>
      </c>
      <c r="L164" s="42">
        <v>1</v>
      </c>
      <c r="M164" s="42">
        <v>0.21</v>
      </c>
      <c r="N164" s="12"/>
      <c r="O164" s="12"/>
      <c r="Q164" s="8">
        <f t="shared" si="75"/>
        <v>0</v>
      </c>
      <c r="R164" s="8">
        <f t="shared" si="76"/>
        <v>0</v>
      </c>
      <c r="S164" s="82"/>
    </row>
    <row r="165" spans="1:19" hidden="1" outlineLevel="1">
      <c r="A165" s="4" t="s">
        <v>157</v>
      </c>
      <c r="B165" s="7"/>
      <c r="C165" s="7"/>
      <c r="D165" s="12"/>
      <c r="E165" s="8">
        <f t="shared" si="72"/>
        <v>0</v>
      </c>
      <c r="F165" s="8">
        <f t="shared" si="73"/>
        <v>0</v>
      </c>
      <c r="G165" s="8">
        <f t="shared" si="74"/>
        <v>0</v>
      </c>
      <c r="H165" s="8">
        <f>IF(PĀRBAUDE!$D$3="NĒ",ROUND(G165*(1+M165),2),0)</f>
        <v>0</v>
      </c>
      <c r="I165" s="11">
        <f>IF(PĀRBAUDE!$D$3="NĒ",H165,G165)/IF(PĀRBAUDE!$D$3="NĒ",$H$1315,$G$1315)</f>
        <v>0</v>
      </c>
      <c r="J165" s="8">
        <f>IF(PĀRBAUDE!$D$3="NĒ",F165-H165,F165-G165)</f>
        <v>0</v>
      </c>
      <c r="L165" s="42">
        <v>1</v>
      </c>
      <c r="M165" s="42">
        <v>0.21</v>
      </c>
      <c r="N165" s="12"/>
      <c r="O165" s="12"/>
      <c r="Q165" s="8">
        <f t="shared" si="75"/>
        <v>0</v>
      </c>
      <c r="R165" s="8">
        <f t="shared" si="76"/>
        <v>0</v>
      </c>
      <c r="S165" s="82"/>
    </row>
    <row r="166" spans="1:19" hidden="1" outlineLevel="1">
      <c r="A166" s="4" t="s">
        <v>158</v>
      </c>
      <c r="B166" s="7"/>
      <c r="C166" s="7"/>
      <c r="D166" s="12"/>
      <c r="E166" s="8">
        <f t="shared" si="72"/>
        <v>0</v>
      </c>
      <c r="F166" s="8">
        <f t="shared" si="73"/>
        <v>0</v>
      </c>
      <c r="G166" s="8">
        <f t="shared" si="74"/>
        <v>0</v>
      </c>
      <c r="H166" s="8">
        <f>IF(PĀRBAUDE!$D$3="NĒ",ROUND(G166*(1+M166),2),0)</f>
        <v>0</v>
      </c>
      <c r="I166" s="11">
        <f>IF(PĀRBAUDE!$D$3="NĒ",H166,G166)/IF(PĀRBAUDE!$D$3="NĒ",$H$1315,$G$1315)</f>
        <v>0</v>
      </c>
      <c r="J166" s="8">
        <f>IF(PĀRBAUDE!$D$3="NĒ",F166-H166,F166-G166)</f>
        <v>0</v>
      </c>
      <c r="L166" s="42">
        <v>1</v>
      </c>
      <c r="M166" s="42">
        <v>0.21</v>
      </c>
      <c r="N166" s="12"/>
      <c r="O166" s="12"/>
      <c r="Q166" s="8">
        <f t="shared" si="75"/>
        <v>0</v>
      </c>
      <c r="R166" s="8">
        <f t="shared" si="76"/>
        <v>0</v>
      </c>
      <c r="S166" s="82"/>
    </row>
    <row r="167" spans="1:19" hidden="1" outlineLevel="1">
      <c r="A167" s="4" t="s">
        <v>159</v>
      </c>
      <c r="B167" s="7"/>
      <c r="C167" s="7"/>
      <c r="D167" s="12"/>
      <c r="E167" s="8">
        <f t="shared" si="72"/>
        <v>0</v>
      </c>
      <c r="F167" s="8">
        <f t="shared" si="73"/>
        <v>0</v>
      </c>
      <c r="G167" s="8">
        <f t="shared" si="74"/>
        <v>0</v>
      </c>
      <c r="H167" s="8">
        <f>IF(PĀRBAUDE!$D$3="NĒ",ROUND(G167*(1+M167),2),0)</f>
        <v>0</v>
      </c>
      <c r="I167" s="11">
        <f>IF(PĀRBAUDE!$D$3="NĒ",H167,G167)/IF(PĀRBAUDE!$D$3="NĒ",$H$1315,$G$1315)</f>
        <v>0</v>
      </c>
      <c r="J167" s="8">
        <f>IF(PĀRBAUDE!$D$3="NĒ",F167-H167,F167-G167)</f>
        <v>0</v>
      </c>
      <c r="L167" s="42">
        <v>1</v>
      </c>
      <c r="M167" s="42">
        <v>0.21</v>
      </c>
      <c r="N167" s="12"/>
      <c r="O167" s="12"/>
      <c r="Q167" s="8">
        <f t="shared" si="75"/>
        <v>0</v>
      </c>
      <c r="R167" s="8">
        <f t="shared" si="76"/>
        <v>0</v>
      </c>
      <c r="S167" s="82"/>
    </row>
    <row r="168" spans="1:19" hidden="1" outlineLevel="1">
      <c r="A168" s="4" t="s">
        <v>160</v>
      </c>
      <c r="B168" s="7"/>
      <c r="C168" s="7"/>
      <c r="D168" s="12"/>
      <c r="E168" s="8">
        <f t="shared" si="72"/>
        <v>0</v>
      </c>
      <c r="F168" s="8">
        <f t="shared" si="73"/>
        <v>0</v>
      </c>
      <c r="G168" s="8">
        <f t="shared" si="74"/>
        <v>0</v>
      </c>
      <c r="H168" s="8">
        <f>IF(PĀRBAUDE!$D$3="NĒ",ROUND(G168*(1+M168),2),0)</f>
        <v>0</v>
      </c>
      <c r="I168" s="11">
        <f>IF(PĀRBAUDE!$D$3="NĒ",H168,G168)/IF(PĀRBAUDE!$D$3="NĒ",$H$1315,$G$1315)</f>
        <v>0</v>
      </c>
      <c r="J168" s="8">
        <f>IF(PĀRBAUDE!$D$3="NĒ",F168-H168,F168-G168)</f>
        <v>0</v>
      </c>
      <c r="L168" s="42">
        <v>1</v>
      </c>
      <c r="M168" s="42">
        <v>0.21</v>
      </c>
      <c r="N168" s="12"/>
      <c r="O168" s="12"/>
      <c r="Q168" s="8">
        <f t="shared" si="75"/>
        <v>0</v>
      </c>
      <c r="R168" s="8">
        <f t="shared" si="76"/>
        <v>0</v>
      </c>
      <c r="S168" s="82"/>
    </row>
    <row r="169" spans="1:19" hidden="1" outlineLevel="1">
      <c r="A169" s="4" t="s">
        <v>161</v>
      </c>
      <c r="B169" s="7"/>
      <c r="C169" s="7"/>
      <c r="D169" s="12"/>
      <c r="E169" s="8">
        <f t="shared" si="72"/>
        <v>0</v>
      </c>
      <c r="F169" s="8">
        <f t="shared" si="73"/>
        <v>0</v>
      </c>
      <c r="G169" s="8">
        <f t="shared" si="74"/>
        <v>0</v>
      </c>
      <c r="H169" s="8">
        <f>IF(PĀRBAUDE!$D$3="NĒ",ROUND(G169*(1+M169),2),0)</f>
        <v>0</v>
      </c>
      <c r="I169" s="11">
        <f>IF(PĀRBAUDE!$D$3="NĒ",H169,G169)/IF(PĀRBAUDE!$D$3="NĒ",$H$1315,$G$1315)</f>
        <v>0</v>
      </c>
      <c r="J169" s="8">
        <f>IF(PĀRBAUDE!$D$3="NĒ",F169-H169,F169-G169)</f>
        <v>0</v>
      </c>
      <c r="L169" s="42">
        <v>1</v>
      </c>
      <c r="M169" s="42">
        <v>0.21</v>
      </c>
      <c r="N169" s="12"/>
      <c r="O169" s="12"/>
      <c r="Q169" s="8">
        <f t="shared" si="75"/>
        <v>0</v>
      </c>
      <c r="R169" s="8">
        <f t="shared" si="76"/>
        <v>0</v>
      </c>
      <c r="S169" s="82"/>
    </row>
    <row r="170" spans="1:19" hidden="1" outlineLevel="1">
      <c r="A170" s="4" t="s">
        <v>162</v>
      </c>
      <c r="B170" s="7"/>
      <c r="C170" s="7"/>
      <c r="D170" s="12"/>
      <c r="E170" s="8">
        <f t="shared" si="72"/>
        <v>0</v>
      </c>
      <c r="F170" s="8">
        <f t="shared" si="73"/>
        <v>0</v>
      </c>
      <c r="G170" s="8">
        <f t="shared" si="74"/>
        <v>0</v>
      </c>
      <c r="H170" s="8">
        <f>IF(PĀRBAUDE!$D$3="NĒ",ROUND(G170*(1+M170),2),0)</f>
        <v>0</v>
      </c>
      <c r="I170" s="11">
        <f>IF(PĀRBAUDE!$D$3="NĒ",H170,G170)/IF(PĀRBAUDE!$D$3="NĒ",$H$1315,$G$1315)</f>
        <v>0</v>
      </c>
      <c r="J170" s="8">
        <f>IF(PĀRBAUDE!$D$3="NĒ",F170-H170,F170-G170)</f>
        <v>0</v>
      </c>
      <c r="L170" s="42">
        <v>1</v>
      </c>
      <c r="M170" s="42">
        <v>0.21</v>
      </c>
      <c r="N170" s="12"/>
      <c r="O170" s="12"/>
      <c r="Q170" s="8">
        <f t="shared" si="75"/>
        <v>0</v>
      </c>
      <c r="R170" s="8">
        <f t="shared" si="76"/>
        <v>0</v>
      </c>
      <c r="S170" s="82"/>
    </row>
    <row r="171" spans="1:19" ht="36" hidden="1" outlineLevel="1">
      <c r="A171" s="2" t="s">
        <v>18</v>
      </c>
      <c r="B171" s="2"/>
      <c r="C171" s="2"/>
      <c r="D171" s="2"/>
      <c r="E171" s="9">
        <f>SUM(E172:E181)</f>
        <v>0</v>
      </c>
      <c r="F171" s="9">
        <f>SUM(F172:F181)</f>
        <v>0</v>
      </c>
      <c r="G171" s="9">
        <f>SUM(G172:G181)</f>
        <v>0</v>
      </c>
      <c r="H171" s="9">
        <f>SUM(H172:H181)</f>
        <v>0</v>
      </c>
      <c r="I171" s="10">
        <f>IF(PĀRBAUDE!$D$3="NĒ",H171,G171)/IF(PĀRBAUDE!$D$3="NĒ",$H$1315,$G$1315)</f>
        <v>0</v>
      </c>
      <c r="J171" s="9">
        <f>SUM(J172:J181)</f>
        <v>0</v>
      </c>
    </row>
    <row r="172" spans="1:19" hidden="1" outlineLevel="1">
      <c r="A172" s="4" t="s">
        <v>163</v>
      </c>
      <c r="B172" s="7"/>
      <c r="C172" s="7"/>
      <c r="D172" s="12"/>
      <c r="E172" s="8">
        <f t="shared" ref="E172:E181" si="77">C172*D172</f>
        <v>0</v>
      </c>
      <c r="F172" s="8">
        <f t="shared" ref="F172:F181" si="78">ROUND(E172*(1+M172),2)</f>
        <v>0</v>
      </c>
      <c r="G172" s="8">
        <f t="shared" ref="G172:G181" si="79">E172-N172-O172</f>
        <v>0</v>
      </c>
      <c r="H172" s="8">
        <f>IF(PĀRBAUDE!$D$3="NĒ",ROUND(G172*(1+M172),2),0)</f>
        <v>0</v>
      </c>
      <c r="I172" s="11">
        <f>IF(PĀRBAUDE!$D$3="NĒ",H172,G172)/IF(PĀRBAUDE!$D$3="NĒ",$H$1315,$G$1315)</f>
        <v>0</v>
      </c>
      <c r="J172" s="8">
        <f>IF(PĀRBAUDE!$D$3="NĒ",F172-H172,F172-G172)</f>
        <v>0</v>
      </c>
      <c r="L172" s="42">
        <v>1</v>
      </c>
      <c r="M172" s="42">
        <v>0.21</v>
      </c>
      <c r="N172" s="12"/>
      <c r="O172" s="12"/>
      <c r="Q172" s="8">
        <f t="shared" ref="Q172:Q181" si="80">IF(H172=0,G172,H172)*L172</f>
        <v>0</v>
      </c>
      <c r="R172" s="8">
        <f t="shared" ref="R172:R181" si="81">J172*L172</f>
        <v>0</v>
      </c>
      <c r="S172" s="82"/>
    </row>
    <row r="173" spans="1:19" hidden="1" outlineLevel="1">
      <c r="A173" s="4" t="s">
        <v>164</v>
      </c>
      <c r="B173" s="7"/>
      <c r="C173" s="7"/>
      <c r="D173" s="12"/>
      <c r="E173" s="8">
        <f t="shared" si="77"/>
        <v>0</v>
      </c>
      <c r="F173" s="8">
        <f t="shared" si="78"/>
        <v>0</v>
      </c>
      <c r="G173" s="8">
        <f t="shared" si="79"/>
        <v>0</v>
      </c>
      <c r="H173" s="8">
        <f>IF(PĀRBAUDE!$D$3="NĒ",ROUND(G173*(1+M173),2),0)</f>
        <v>0</v>
      </c>
      <c r="I173" s="11">
        <f>IF(PĀRBAUDE!$D$3="NĒ",H173,G173)/IF(PĀRBAUDE!$D$3="NĒ",$H$1315,$G$1315)</f>
        <v>0</v>
      </c>
      <c r="J173" s="8">
        <f>IF(PĀRBAUDE!$D$3="NĒ",F173-H173,F173-G173)</f>
        <v>0</v>
      </c>
      <c r="L173" s="42">
        <v>1</v>
      </c>
      <c r="M173" s="42">
        <v>0.21</v>
      </c>
      <c r="N173" s="12"/>
      <c r="O173" s="12"/>
      <c r="Q173" s="8">
        <f t="shared" si="80"/>
        <v>0</v>
      </c>
      <c r="R173" s="8">
        <f t="shared" si="81"/>
        <v>0</v>
      </c>
      <c r="S173" s="82"/>
    </row>
    <row r="174" spans="1:19" hidden="1" outlineLevel="1">
      <c r="A174" s="4" t="s">
        <v>165</v>
      </c>
      <c r="B174" s="7"/>
      <c r="C174" s="7"/>
      <c r="D174" s="12"/>
      <c r="E174" s="8">
        <f t="shared" si="77"/>
        <v>0</v>
      </c>
      <c r="F174" s="8">
        <f t="shared" si="78"/>
        <v>0</v>
      </c>
      <c r="G174" s="8">
        <f t="shared" si="79"/>
        <v>0</v>
      </c>
      <c r="H174" s="8">
        <f>IF(PĀRBAUDE!$D$3="NĒ",ROUND(G174*(1+M174),2),0)</f>
        <v>0</v>
      </c>
      <c r="I174" s="11">
        <f>IF(PĀRBAUDE!$D$3="NĒ",H174,G174)/IF(PĀRBAUDE!$D$3="NĒ",$H$1315,$G$1315)</f>
        <v>0</v>
      </c>
      <c r="J174" s="8">
        <f>IF(PĀRBAUDE!$D$3="NĒ",F174-H174,F174-G174)</f>
        <v>0</v>
      </c>
      <c r="L174" s="42">
        <v>1</v>
      </c>
      <c r="M174" s="42">
        <v>0.21</v>
      </c>
      <c r="N174" s="12"/>
      <c r="O174" s="12"/>
      <c r="Q174" s="8">
        <f t="shared" si="80"/>
        <v>0</v>
      </c>
      <c r="R174" s="8">
        <f t="shared" si="81"/>
        <v>0</v>
      </c>
      <c r="S174" s="82"/>
    </row>
    <row r="175" spans="1:19" hidden="1" outlineLevel="1">
      <c r="A175" s="4" t="s">
        <v>165</v>
      </c>
      <c r="B175" s="7"/>
      <c r="C175" s="7"/>
      <c r="D175" s="12"/>
      <c r="E175" s="8">
        <f t="shared" si="77"/>
        <v>0</v>
      </c>
      <c r="F175" s="8">
        <f t="shared" si="78"/>
        <v>0</v>
      </c>
      <c r="G175" s="8">
        <f t="shared" si="79"/>
        <v>0</v>
      </c>
      <c r="H175" s="8">
        <f>IF(PĀRBAUDE!$D$3="NĒ",ROUND(G175*(1+M175),2),0)</f>
        <v>0</v>
      </c>
      <c r="I175" s="11">
        <f>IF(PĀRBAUDE!$D$3="NĒ",H175,G175)/IF(PĀRBAUDE!$D$3="NĒ",$H$1315,$G$1315)</f>
        <v>0</v>
      </c>
      <c r="J175" s="8">
        <f>IF(PĀRBAUDE!$D$3="NĒ",F175-H175,F175-G175)</f>
        <v>0</v>
      </c>
      <c r="L175" s="42">
        <v>1</v>
      </c>
      <c r="M175" s="42">
        <v>0.21</v>
      </c>
      <c r="N175" s="12"/>
      <c r="O175" s="12"/>
      <c r="Q175" s="8">
        <f t="shared" si="80"/>
        <v>0</v>
      </c>
      <c r="R175" s="8">
        <f t="shared" si="81"/>
        <v>0</v>
      </c>
      <c r="S175" s="82"/>
    </row>
    <row r="176" spans="1:19" hidden="1" outlineLevel="1">
      <c r="A176" s="4" t="s">
        <v>166</v>
      </c>
      <c r="B176" s="7"/>
      <c r="C176" s="7"/>
      <c r="D176" s="12"/>
      <c r="E176" s="8">
        <f t="shared" si="77"/>
        <v>0</v>
      </c>
      <c r="F176" s="8">
        <f t="shared" si="78"/>
        <v>0</v>
      </c>
      <c r="G176" s="8">
        <f t="shared" si="79"/>
        <v>0</v>
      </c>
      <c r="H176" s="8">
        <f>IF(PĀRBAUDE!$D$3="NĒ",ROUND(G176*(1+M176),2),0)</f>
        <v>0</v>
      </c>
      <c r="I176" s="11">
        <f>IF(PĀRBAUDE!$D$3="NĒ",H176,G176)/IF(PĀRBAUDE!$D$3="NĒ",$H$1315,$G$1315)</f>
        <v>0</v>
      </c>
      <c r="J176" s="8">
        <f>IF(PĀRBAUDE!$D$3="NĒ",F176-H176,F176-G176)</f>
        <v>0</v>
      </c>
      <c r="L176" s="42">
        <v>1</v>
      </c>
      <c r="M176" s="42">
        <v>0.21</v>
      </c>
      <c r="N176" s="12"/>
      <c r="O176" s="12"/>
      <c r="Q176" s="8">
        <f t="shared" si="80"/>
        <v>0</v>
      </c>
      <c r="R176" s="8">
        <f t="shared" si="81"/>
        <v>0</v>
      </c>
      <c r="S176" s="82"/>
    </row>
    <row r="177" spans="1:19" hidden="1" outlineLevel="1">
      <c r="A177" s="4" t="s">
        <v>167</v>
      </c>
      <c r="B177" s="7"/>
      <c r="C177" s="7"/>
      <c r="D177" s="12"/>
      <c r="E177" s="8">
        <f t="shared" si="77"/>
        <v>0</v>
      </c>
      <c r="F177" s="8">
        <f t="shared" si="78"/>
        <v>0</v>
      </c>
      <c r="G177" s="8">
        <f t="shared" si="79"/>
        <v>0</v>
      </c>
      <c r="H177" s="8">
        <f>IF(PĀRBAUDE!$D$3="NĒ",ROUND(G177*(1+M177),2),0)</f>
        <v>0</v>
      </c>
      <c r="I177" s="11">
        <f>IF(PĀRBAUDE!$D$3="NĒ",H177,G177)/IF(PĀRBAUDE!$D$3="NĒ",$H$1315,$G$1315)</f>
        <v>0</v>
      </c>
      <c r="J177" s="8">
        <f>IF(PĀRBAUDE!$D$3="NĒ",F177-H177,F177-G177)</f>
        <v>0</v>
      </c>
      <c r="L177" s="42">
        <v>1</v>
      </c>
      <c r="M177" s="42">
        <v>0.21</v>
      </c>
      <c r="N177" s="12"/>
      <c r="O177" s="12"/>
      <c r="Q177" s="8">
        <f t="shared" si="80"/>
        <v>0</v>
      </c>
      <c r="R177" s="8">
        <f t="shared" si="81"/>
        <v>0</v>
      </c>
      <c r="S177" s="82"/>
    </row>
    <row r="178" spans="1:19" hidden="1" outlineLevel="1">
      <c r="A178" s="4" t="s">
        <v>168</v>
      </c>
      <c r="B178" s="7"/>
      <c r="C178" s="7"/>
      <c r="D178" s="12"/>
      <c r="E178" s="8">
        <f t="shared" si="77"/>
        <v>0</v>
      </c>
      <c r="F178" s="8">
        <f t="shared" si="78"/>
        <v>0</v>
      </c>
      <c r="G178" s="8">
        <f t="shared" si="79"/>
        <v>0</v>
      </c>
      <c r="H178" s="8">
        <f>IF(PĀRBAUDE!$D$3="NĒ",ROUND(G178*(1+M178),2),0)</f>
        <v>0</v>
      </c>
      <c r="I178" s="11">
        <f>IF(PĀRBAUDE!$D$3="NĒ",H178,G178)/IF(PĀRBAUDE!$D$3="NĒ",$H$1315,$G$1315)</f>
        <v>0</v>
      </c>
      <c r="J178" s="8">
        <f>IF(PĀRBAUDE!$D$3="NĒ",F178-H178,F178-G178)</f>
        <v>0</v>
      </c>
      <c r="L178" s="42">
        <v>1</v>
      </c>
      <c r="M178" s="42">
        <v>0.21</v>
      </c>
      <c r="N178" s="12"/>
      <c r="O178" s="12"/>
      <c r="Q178" s="8">
        <f t="shared" si="80"/>
        <v>0</v>
      </c>
      <c r="R178" s="8">
        <f t="shared" si="81"/>
        <v>0</v>
      </c>
      <c r="S178" s="82"/>
    </row>
    <row r="179" spans="1:19" hidden="1" outlineLevel="1">
      <c r="A179" s="4" t="s">
        <v>169</v>
      </c>
      <c r="B179" s="7"/>
      <c r="C179" s="7"/>
      <c r="D179" s="12"/>
      <c r="E179" s="8">
        <f t="shared" si="77"/>
        <v>0</v>
      </c>
      <c r="F179" s="8">
        <f t="shared" si="78"/>
        <v>0</v>
      </c>
      <c r="G179" s="8">
        <f t="shared" si="79"/>
        <v>0</v>
      </c>
      <c r="H179" s="8">
        <f>IF(PĀRBAUDE!$D$3="NĒ",ROUND(G179*(1+M179),2),0)</f>
        <v>0</v>
      </c>
      <c r="I179" s="11">
        <f>IF(PĀRBAUDE!$D$3="NĒ",H179,G179)/IF(PĀRBAUDE!$D$3="NĒ",$H$1315,$G$1315)</f>
        <v>0</v>
      </c>
      <c r="J179" s="8">
        <f>IF(PĀRBAUDE!$D$3="NĒ",F179-H179,F179-G179)</f>
        <v>0</v>
      </c>
      <c r="L179" s="42">
        <v>1</v>
      </c>
      <c r="M179" s="42">
        <v>0.21</v>
      </c>
      <c r="N179" s="12"/>
      <c r="O179" s="12"/>
      <c r="Q179" s="8">
        <f t="shared" si="80"/>
        <v>0</v>
      </c>
      <c r="R179" s="8">
        <f t="shared" si="81"/>
        <v>0</v>
      </c>
      <c r="S179" s="82"/>
    </row>
    <row r="180" spans="1:19" hidden="1" outlineLevel="1">
      <c r="A180" s="4" t="s">
        <v>170</v>
      </c>
      <c r="B180" s="7"/>
      <c r="C180" s="7"/>
      <c r="D180" s="12"/>
      <c r="E180" s="8">
        <f t="shared" si="77"/>
        <v>0</v>
      </c>
      <c r="F180" s="8">
        <f t="shared" si="78"/>
        <v>0</v>
      </c>
      <c r="G180" s="8">
        <f t="shared" si="79"/>
        <v>0</v>
      </c>
      <c r="H180" s="8">
        <f>IF(PĀRBAUDE!$D$3="NĒ",ROUND(G180*(1+M180),2),0)</f>
        <v>0</v>
      </c>
      <c r="I180" s="11">
        <f>IF(PĀRBAUDE!$D$3="NĒ",H180,G180)/IF(PĀRBAUDE!$D$3="NĒ",$H$1315,$G$1315)</f>
        <v>0</v>
      </c>
      <c r="J180" s="8">
        <f>IF(PĀRBAUDE!$D$3="NĒ",F180-H180,F180-G180)</f>
        <v>0</v>
      </c>
      <c r="L180" s="42">
        <v>1</v>
      </c>
      <c r="M180" s="42">
        <v>0.21</v>
      </c>
      <c r="N180" s="12"/>
      <c r="O180" s="12"/>
      <c r="Q180" s="8">
        <f t="shared" si="80"/>
        <v>0</v>
      </c>
      <c r="R180" s="8">
        <f t="shared" si="81"/>
        <v>0</v>
      </c>
      <c r="S180" s="82"/>
    </row>
    <row r="181" spans="1:19" hidden="1" outlineLevel="1">
      <c r="A181" s="4" t="s">
        <v>171</v>
      </c>
      <c r="B181" s="7"/>
      <c r="C181" s="7"/>
      <c r="D181" s="12"/>
      <c r="E181" s="8">
        <f t="shared" si="77"/>
        <v>0</v>
      </c>
      <c r="F181" s="8">
        <f t="shared" si="78"/>
        <v>0</v>
      </c>
      <c r="G181" s="8">
        <f t="shared" si="79"/>
        <v>0</v>
      </c>
      <c r="H181" s="8">
        <f>IF(PĀRBAUDE!$D$3="NĒ",ROUND(G181*(1+M181),2),0)</f>
        <v>0</v>
      </c>
      <c r="I181" s="11">
        <f>IF(PĀRBAUDE!$D$3="NĒ",H181,G181)/IF(PĀRBAUDE!$D$3="NĒ",$H$1315,$G$1315)</f>
        <v>0</v>
      </c>
      <c r="J181" s="8">
        <f>IF(PĀRBAUDE!$D$3="NĒ",F181-H181,F181-G181)</f>
        <v>0</v>
      </c>
      <c r="L181" s="42">
        <v>1</v>
      </c>
      <c r="M181" s="42">
        <v>0.21</v>
      </c>
      <c r="N181" s="12"/>
      <c r="O181" s="12"/>
      <c r="Q181" s="8">
        <f t="shared" si="80"/>
        <v>0</v>
      </c>
      <c r="R181" s="8">
        <f t="shared" si="81"/>
        <v>0</v>
      </c>
      <c r="S181" s="82"/>
    </row>
    <row r="182" spans="1:19" ht="36" hidden="1" outlineLevel="1">
      <c r="A182" s="2" t="s">
        <v>20</v>
      </c>
      <c r="B182" s="2"/>
      <c r="C182" s="2"/>
      <c r="D182" s="2"/>
      <c r="E182" s="9">
        <f>SUM(E183:E192)</f>
        <v>0</v>
      </c>
      <c r="F182" s="9">
        <f>SUM(F183:F192)</f>
        <v>0</v>
      </c>
      <c r="G182" s="9">
        <f>SUM(G183:G192)</f>
        <v>0</v>
      </c>
      <c r="H182" s="9">
        <f>SUM(H183:H192)</f>
        <v>0</v>
      </c>
      <c r="I182" s="10">
        <f>IF(PĀRBAUDE!$D$3="NĒ",H182,G182)/IF(PĀRBAUDE!$D$3="NĒ",$H$1315,$G$1315)</f>
        <v>0</v>
      </c>
      <c r="J182" s="9">
        <f>SUM(J183:J192)</f>
        <v>0</v>
      </c>
    </row>
    <row r="183" spans="1:19" hidden="1" outlineLevel="1">
      <c r="A183" s="4" t="s">
        <v>172</v>
      </c>
      <c r="B183" s="7"/>
      <c r="C183" s="7"/>
      <c r="D183" s="12"/>
      <c r="E183" s="8">
        <f t="shared" ref="E183:E192" si="82">C183*D183</f>
        <v>0</v>
      </c>
      <c r="F183" s="8">
        <f t="shared" ref="F183:F192" si="83">ROUND(E183*(1+M183),2)</f>
        <v>0</v>
      </c>
      <c r="G183" s="8">
        <f t="shared" ref="G183:G192" si="84">E183-N183-O183</f>
        <v>0</v>
      </c>
      <c r="H183" s="8">
        <f>IF(PĀRBAUDE!$D$3="NĒ",ROUND(G183*(1+M183),2),0)</f>
        <v>0</v>
      </c>
      <c r="I183" s="11">
        <f>IF(PĀRBAUDE!$D$3="NĒ",H183,G183)/IF(PĀRBAUDE!$D$3="NĒ",$H$1315,$G$1315)</f>
        <v>0</v>
      </c>
      <c r="J183" s="8">
        <f>IF(PĀRBAUDE!$D$3="NĒ",F183-H183,F183-G183)</f>
        <v>0</v>
      </c>
      <c r="L183" s="42">
        <v>1</v>
      </c>
      <c r="M183" s="42">
        <v>0.21</v>
      </c>
      <c r="N183" s="12"/>
      <c r="O183" s="12"/>
      <c r="Q183" s="8">
        <f t="shared" ref="Q183:Q192" si="85">IF(H183=0,G183,H183)*L183</f>
        <v>0</v>
      </c>
      <c r="R183" s="8">
        <f t="shared" ref="R183:R192" si="86">J183*L183</f>
        <v>0</v>
      </c>
      <c r="S183" s="82"/>
    </row>
    <row r="184" spans="1:19" hidden="1" outlineLevel="1">
      <c r="A184" s="4" t="s">
        <v>173</v>
      </c>
      <c r="B184" s="7"/>
      <c r="C184" s="7"/>
      <c r="D184" s="12"/>
      <c r="E184" s="8">
        <f t="shared" si="82"/>
        <v>0</v>
      </c>
      <c r="F184" s="8">
        <f t="shared" si="83"/>
        <v>0</v>
      </c>
      <c r="G184" s="8">
        <f t="shared" si="84"/>
        <v>0</v>
      </c>
      <c r="H184" s="8">
        <f>IF(PĀRBAUDE!$D$3="NĒ",ROUND(G184*(1+M184),2),0)</f>
        <v>0</v>
      </c>
      <c r="I184" s="11">
        <f>IF(PĀRBAUDE!$D$3="NĒ",H184,G184)/IF(PĀRBAUDE!$D$3="NĒ",$H$1315,$G$1315)</f>
        <v>0</v>
      </c>
      <c r="J184" s="8">
        <f>IF(PĀRBAUDE!$D$3="NĒ",F184-H184,F184-G184)</f>
        <v>0</v>
      </c>
      <c r="L184" s="42">
        <v>1</v>
      </c>
      <c r="M184" s="42">
        <v>0.21</v>
      </c>
      <c r="N184" s="12"/>
      <c r="O184" s="12"/>
      <c r="Q184" s="8">
        <f t="shared" si="85"/>
        <v>0</v>
      </c>
      <c r="R184" s="8">
        <f t="shared" si="86"/>
        <v>0</v>
      </c>
      <c r="S184" s="82"/>
    </row>
    <row r="185" spans="1:19" hidden="1" outlineLevel="1">
      <c r="A185" s="4" t="s">
        <v>174</v>
      </c>
      <c r="B185" s="7"/>
      <c r="C185" s="7"/>
      <c r="D185" s="12"/>
      <c r="E185" s="8">
        <f t="shared" si="82"/>
        <v>0</v>
      </c>
      <c r="F185" s="8">
        <f t="shared" si="83"/>
        <v>0</v>
      </c>
      <c r="G185" s="8">
        <f t="shared" si="84"/>
        <v>0</v>
      </c>
      <c r="H185" s="8">
        <f>IF(PĀRBAUDE!$D$3="NĒ",ROUND(G185*(1+M185),2),0)</f>
        <v>0</v>
      </c>
      <c r="I185" s="11">
        <f>IF(PĀRBAUDE!$D$3="NĒ",H185,G185)/IF(PĀRBAUDE!$D$3="NĒ",$H$1315,$G$1315)</f>
        <v>0</v>
      </c>
      <c r="J185" s="8">
        <f>IF(PĀRBAUDE!$D$3="NĒ",F185-H185,F185-G185)</f>
        <v>0</v>
      </c>
      <c r="L185" s="42">
        <v>1</v>
      </c>
      <c r="M185" s="42">
        <v>0.21</v>
      </c>
      <c r="N185" s="12"/>
      <c r="O185" s="12"/>
      <c r="Q185" s="8">
        <f t="shared" si="85"/>
        <v>0</v>
      </c>
      <c r="R185" s="8">
        <f t="shared" si="86"/>
        <v>0</v>
      </c>
      <c r="S185" s="82"/>
    </row>
    <row r="186" spans="1:19" hidden="1" outlineLevel="1">
      <c r="A186" s="4" t="s">
        <v>174</v>
      </c>
      <c r="B186" s="7"/>
      <c r="C186" s="7"/>
      <c r="D186" s="12"/>
      <c r="E186" s="8">
        <f t="shared" si="82"/>
        <v>0</v>
      </c>
      <c r="F186" s="8">
        <f t="shared" si="83"/>
        <v>0</v>
      </c>
      <c r="G186" s="8">
        <f t="shared" si="84"/>
        <v>0</v>
      </c>
      <c r="H186" s="8">
        <f>IF(PĀRBAUDE!$D$3="NĒ",ROUND(G186*(1+M186),2),0)</f>
        <v>0</v>
      </c>
      <c r="I186" s="11">
        <f>IF(PĀRBAUDE!$D$3="NĒ",H186,G186)/IF(PĀRBAUDE!$D$3="NĒ",$H$1315,$G$1315)</f>
        <v>0</v>
      </c>
      <c r="J186" s="8">
        <f>IF(PĀRBAUDE!$D$3="NĒ",F186-H186,F186-G186)</f>
        <v>0</v>
      </c>
      <c r="L186" s="42">
        <v>1</v>
      </c>
      <c r="M186" s="42">
        <v>0.21</v>
      </c>
      <c r="N186" s="12"/>
      <c r="O186" s="12"/>
      <c r="Q186" s="8">
        <f t="shared" si="85"/>
        <v>0</v>
      </c>
      <c r="R186" s="8">
        <f t="shared" si="86"/>
        <v>0</v>
      </c>
      <c r="S186" s="82"/>
    </row>
    <row r="187" spans="1:19" hidden="1" outlineLevel="1">
      <c r="A187" s="4" t="s">
        <v>174</v>
      </c>
      <c r="B187" s="7"/>
      <c r="C187" s="7"/>
      <c r="D187" s="12"/>
      <c r="E187" s="8">
        <f t="shared" si="82"/>
        <v>0</v>
      </c>
      <c r="F187" s="8">
        <f t="shared" si="83"/>
        <v>0</v>
      </c>
      <c r="G187" s="8">
        <f t="shared" si="84"/>
        <v>0</v>
      </c>
      <c r="H187" s="8">
        <f>IF(PĀRBAUDE!$D$3="NĒ",ROUND(G187*(1+M187),2),0)</f>
        <v>0</v>
      </c>
      <c r="I187" s="11">
        <f>IF(PĀRBAUDE!$D$3="NĒ",H187,G187)/IF(PĀRBAUDE!$D$3="NĒ",$H$1315,$G$1315)</f>
        <v>0</v>
      </c>
      <c r="J187" s="8">
        <f>IF(PĀRBAUDE!$D$3="NĒ",F187-H187,F187-G187)</f>
        <v>0</v>
      </c>
      <c r="L187" s="42">
        <v>1</v>
      </c>
      <c r="M187" s="42">
        <v>0.21</v>
      </c>
      <c r="N187" s="12"/>
      <c r="O187" s="12"/>
      <c r="Q187" s="8">
        <f t="shared" si="85"/>
        <v>0</v>
      </c>
      <c r="R187" s="8">
        <f t="shared" si="86"/>
        <v>0</v>
      </c>
      <c r="S187" s="82"/>
    </row>
    <row r="188" spans="1:19" hidden="1" outlineLevel="1">
      <c r="A188" s="4" t="s">
        <v>175</v>
      </c>
      <c r="B188" s="7"/>
      <c r="C188" s="7"/>
      <c r="D188" s="12"/>
      <c r="E188" s="8">
        <f t="shared" si="82"/>
        <v>0</v>
      </c>
      <c r="F188" s="8">
        <f t="shared" si="83"/>
        <v>0</v>
      </c>
      <c r="G188" s="8">
        <f t="shared" si="84"/>
        <v>0</v>
      </c>
      <c r="H188" s="8">
        <f>IF(PĀRBAUDE!$D$3="NĒ",ROUND(G188*(1+M188),2),0)</f>
        <v>0</v>
      </c>
      <c r="I188" s="11">
        <f>IF(PĀRBAUDE!$D$3="NĒ",H188,G188)/IF(PĀRBAUDE!$D$3="NĒ",$H$1315,$G$1315)</f>
        <v>0</v>
      </c>
      <c r="J188" s="8">
        <f>IF(PĀRBAUDE!$D$3="NĒ",F188-H188,F188-G188)</f>
        <v>0</v>
      </c>
      <c r="L188" s="42">
        <v>1</v>
      </c>
      <c r="M188" s="42">
        <v>0.21</v>
      </c>
      <c r="N188" s="12"/>
      <c r="O188" s="12"/>
      <c r="Q188" s="8">
        <f t="shared" si="85"/>
        <v>0</v>
      </c>
      <c r="R188" s="8">
        <f t="shared" si="86"/>
        <v>0</v>
      </c>
      <c r="S188" s="82"/>
    </row>
    <row r="189" spans="1:19" hidden="1" outlineLevel="1">
      <c r="A189" s="4" t="s">
        <v>176</v>
      </c>
      <c r="B189" s="7"/>
      <c r="C189" s="7"/>
      <c r="D189" s="12"/>
      <c r="E189" s="8">
        <f t="shared" si="82"/>
        <v>0</v>
      </c>
      <c r="F189" s="8">
        <f t="shared" si="83"/>
        <v>0</v>
      </c>
      <c r="G189" s="8">
        <f t="shared" si="84"/>
        <v>0</v>
      </c>
      <c r="H189" s="8">
        <f>IF(PĀRBAUDE!$D$3="NĒ",ROUND(G189*(1+M189),2),0)</f>
        <v>0</v>
      </c>
      <c r="I189" s="11">
        <f>IF(PĀRBAUDE!$D$3="NĒ",H189,G189)/IF(PĀRBAUDE!$D$3="NĒ",$H$1315,$G$1315)</f>
        <v>0</v>
      </c>
      <c r="J189" s="8">
        <f>IF(PĀRBAUDE!$D$3="NĒ",F189-H189,F189-G189)</f>
        <v>0</v>
      </c>
      <c r="L189" s="42">
        <v>1</v>
      </c>
      <c r="M189" s="42">
        <v>0.21</v>
      </c>
      <c r="N189" s="12"/>
      <c r="O189" s="12"/>
      <c r="Q189" s="8">
        <f t="shared" si="85"/>
        <v>0</v>
      </c>
      <c r="R189" s="8">
        <f t="shared" si="86"/>
        <v>0</v>
      </c>
      <c r="S189" s="82"/>
    </row>
    <row r="190" spans="1:19" hidden="1" outlineLevel="1">
      <c r="A190" s="4" t="s">
        <v>177</v>
      </c>
      <c r="B190" s="7"/>
      <c r="C190" s="7"/>
      <c r="D190" s="12"/>
      <c r="E190" s="8">
        <f t="shared" si="82"/>
        <v>0</v>
      </c>
      <c r="F190" s="8">
        <f t="shared" si="83"/>
        <v>0</v>
      </c>
      <c r="G190" s="8">
        <f t="shared" si="84"/>
        <v>0</v>
      </c>
      <c r="H190" s="8">
        <f>IF(PĀRBAUDE!$D$3="NĒ",ROUND(G190*(1+M190),2),0)</f>
        <v>0</v>
      </c>
      <c r="I190" s="11">
        <f>IF(PĀRBAUDE!$D$3="NĒ",H190,G190)/IF(PĀRBAUDE!$D$3="NĒ",$H$1315,$G$1315)</f>
        <v>0</v>
      </c>
      <c r="J190" s="8">
        <f>IF(PĀRBAUDE!$D$3="NĒ",F190-H190,F190-G190)</f>
        <v>0</v>
      </c>
      <c r="L190" s="42">
        <v>1</v>
      </c>
      <c r="M190" s="42">
        <v>0.21</v>
      </c>
      <c r="N190" s="12"/>
      <c r="O190" s="12"/>
      <c r="Q190" s="8">
        <f t="shared" si="85"/>
        <v>0</v>
      </c>
      <c r="R190" s="8">
        <f t="shared" si="86"/>
        <v>0</v>
      </c>
      <c r="S190" s="82"/>
    </row>
    <row r="191" spans="1:19" hidden="1" outlineLevel="1">
      <c r="A191" s="4" t="s">
        <v>178</v>
      </c>
      <c r="B191" s="7"/>
      <c r="C191" s="7"/>
      <c r="D191" s="12"/>
      <c r="E191" s="8">
        <f t="shared" si="82"/>
        <v>0</v>
      </c>
      <c r="F191" s="8">
        <f t="shared" si="83"/>
        <v>0</v>
      </c>
      <c r="G191" s="8">
        <f t="shared" si="84"/>
        <v>0</v>
      </c>
      <c r="H191" s="8">
        <f>IF(PĀRBAUDE!$D$3="NĒ",ROUND(G191*(1+M191),2),0)</f>
        <v>0</v>
      </c>
      <c r="I191" s="11">
        <f>IF(PĀRBAUDE!$D$3="NĒ",H191,G191)/IF(PĀRBAUDE!$D$3="NĒ",$H$1315,$G$1315)</f>
        <v>0</v>
      </c>
      <c r="J191" s="8">
        <f>IF(PĀRBAUDE!$D$3="NĒ",F191-H191,F191-G191)</f>
        <v>0</v>
      </c>
      <c r="L191" s="42">
        <v>1</v>
      </c>
      <c r="M191" s="42">
        <v>0.21</v>
      </c>
      <c r="N191" s="12"/>
      <c r="O191" s="12"/>
      <c r="Q191" s="8">
        <f t="shared" si="85"/>
        <v>0</v>
      </c>
      <c r="R191" s="8">
        <f t="shared" si="86"/>
        <v>0</v>
      </c>
      <c r="S191" s="82"/>
    </row>
    <row r="192" spans="1:19" hidden="1" outlineLevel="1">
      <c r="A192" s="4" t="s">
        <v>179</v>
      </c>
      <c r="B192" s="7"/>
      <c r="C192" s="7"/>
      <c r="D192" s="12"/>
      <c r="E192" s="8">
        <f t="shared" si="82"/>
        <v>0</v>
      </c>
      <c r="F192" s="8">
        <f t="shared" si="83"/>
        <v>0</v>
      </c>
      <c r="G192" s="8">
        <f t="shared" si="84"/>
        <v>0</v>
      </c>
      <c r="H192" s="8">
        <f>IF(PĀRBAUDE!$D$3="NĒ",ROUND(G192*(1+M192),2),0)</f>
        <v>0</v>
      </c>
      <c r="I192" s="11">
        <f>IF(PĀRBAUDE!$D$3="NĒ",H192,G192)/IF(PĀRBAUDE!$D$3="NĒ",$H$1315,$G$1315)</f>
        <v>0</v>
      </c>
      <c r="J192" s="8">
        <f>IF(PĀRBAUDE!$D$3="NĒ",F192-H192,F192-G192)</f>
        <v>0</v>
      </c>
      <c r="L192" s="42">
        <v>1</v>
      </c>
      <c r="M192" s="42">
        <v>0.21</v>
      </c>
      <c r="N192" s="12"/>
      <c r="O192" s="12"/>
      <c r="Q192" s="8">
        <f t="shared" si="85"/>
        <v>0</v>
      </c>
      <c r="R192" s="8">
        <f t="shared" si="86"/>
        <v>0</v>
      </c>
      <c r="S192" s="82"/>
    </row>
    <row r="193" spans="1:19" ht="60" hidden="1" outlineLevel="1">
      <c r="A193" s="5" t="s">
        <v>21</v>
      </c>
      <c r="B193" s="2"/>
      <c r="C193" s="2"/>
      <c r="D193" s="2"/>
      <c r="E193" s="9">
        <f>SUM(E194:E203)</f>
        <v>0</v>
      </c>
      <c r="F193" s="9">
        <f>SUM(F194:F203)</f>
        <v>0</v>
      </c>
      <c r="G193" s="9">
        <f>SUM(G194:G203)</f>
        <v>0</v>
      </c>
      <c r="H193" s="9">
        <f>SUM(H194:H203)</f>
        <v>0</v>
      </c>
      <c r="I193" s="10">
        <f>IF(PĀRBAUDE!$D$3="NĒ",H193,G193)/IF(PĀRBAUDE!$D$3="NĒ",$H$1315,$G$1315)</f>
        <v>0</v>
      </c>
      <c r="J193" s="9">
        <f>SUM(J194:J203)</f>
        <v>0</v>
      </c>
    </row>
    <row r="194" spans="1:19" hidden="1" outlineLevel="1">
      <c r="A194" s="4" t="s">
        <v>180</v>
      </c>
      <c r="B194" s="7"/>
      <c r="C194" s="7"/>
      <c r="D194" s="12"/>
      <c r="E194" s="8">
        <f t="shared" ref="E194:E203" si="87">C194*D194</f>
        <v>0</v>
      </c>
      <c r="F194" s="8">
        <f t="shared" ref="F194:F203" si="88">ROUND(E194*(1+M194),2)</f>
        <v>0</v>
      </c>
      <c r="G194" s="8">
        <f t="shared" ref="G194:G203" si="89">E194-N194-O194</f>
        <v>0</v>
      </c>
      <c r="H194" s="8">
        <f>IF(PĀRBAUDE!$D$3="NĒ",ROUND(G194*(1+M194),2),0)</f>
        <v>0</v>
      </c>
      <c r="I194" s="11">
        <f>IF(PĀRBAUDE!$D$3="NĒ",H194,G194)/IF(PĀRBAUDE!$D$3="NĒ",$H$1315,$G$1315)</f>
        <v>0</v>
      </c>
      <c r="J194" s="8">
        <f>IF(PĀRBAUDE!$D$3="NĒ",F194-H194,F194-G194)</f>
        <v>0</v>
      </c>
      <c r="L194" s="42">
        <v>1</v>
      </c>
      <c r="M194" s="42">
        <v>0.21</v>
      </c>
      <c r="N194" s="12"/>
      <c r="O194" s="12"/>
      <c r="Q194" s="8">
        <f t="shared" ref="Q194:Q203" si="90">IF(H194=0,G194,H194)*L194</f>
        <v>0</v>
      </c>
      <c r="R194" s="8">
        <f t="shared" ref="R194:R203" si="91">J194*L194</f>
        <v>0</v>
      </c>
      <c r="S194" s="82"/>
    </row>
    <row r="195" spans="1:19" hidden="1" outlineLevel="1">
      <c r="A195" s="4" t="s">
        <v>181</v>
      </c>
      <c r="B195" s="7"/>
      <c r="C195" s="7"/>
      <c r="D195" s="12"/>
      <c r="E195" s="8">
        <f t="shared" si="87"/>
        <v>0</v>
      </c>
      <c r="F195" s="8">
        <f t="shared" si="88"/>
        <v>0</v>
      </c>
      <c r="G195" s="8">
        <f t="shared" si="89"/>
        <v>0</v>
      </c>
      <c r="H195" s="8">
        <f>IF(PĀRBAUDE!$D$3="NĒ",ROUND(G195*(1+M195),2),0)</f>
        <v>0</v>
      </c>
      <c r="I195" s="11">
        <f>IF(PĀRBAUDE!$D$3="NĒ",H195,G195)/IF(PĀRBAUDE!$D$3="NĒ",$H$1315,$G$1315)</f>
        <v>0</v>
      </c>
      <c r="J195" s="8">
        <f>IF(PĀRBAUDE!$D$3="NĒ",F195-H195,F195-G195)</f>
        <v>0</v>
      </c>
      <c r="L195" s="42">
        <v>1</v>
      </c>
      <c r="M195" s="42">
        <v>0.21</v>
      </c>
      <c r="N195" s="12"/>
      <c r="O195" s="12"/>
      <c r="Q195" s="8">
        <f t="shared" si="90"/>
        <v>0</v>
      </c>
      <c r="R195" s="8">
        <f t="shared" si="91"/>
        <v>0</v>
      </c>
      <c r="S195" s="82"/>
    </row>
    <row r="196" spans="1:19" hidden="1" outlineLevel="1">
      <c r="A196" s="4" t="s">
        <v>182</v>
      </c>
      <c r="B196" s="7"/>
      <c r="C196" s="7"/>
      <c r="D196" s="12"/>
      <c r="E196" s="8">
        <f t="shared" si="87"/>
        <v>0</v>
      </c>
      <c r="F196" s="8">
        <f t="shared" si="88"/>
        <v>0</v>
      </c>
      <c r="G196" s="8">
        <f t="shared" si="89"/>
        <v>0</v>
      </c>
      <c r="H196" s="8">
        <f>IF(PĀRBAUDE!$D$3="NĒ",ROUND(G196*(1+M196),2),0)</f>
        <v>0</v>
      </c>
      <c r="I196" s="11">
        <f>IF(PĀRBAUDE!$D$3="NĒ",H196,G196)/IF(PĀRBAUDE!$D$3="NĒ",$H$1315,$G$1315)</f>
        <v>0</v>
      </c>
      <c r="J196" s="8">
        <f>IF(PĀRBAUDE!$D$3="NĒ",F196-H196,F196-G196)</f>
        <v>0</v>
      </c>
      <c r="L196" s="42">
        <v>1</v>
      </c>
      <c r="M196" s="42">
        <v>0.21</v>
      </c>
      <c r="N196" s="12"/>
      <c r="O196" s="12"/>
      <c r="Q196" s="8">
        <f t="shared" si="90"/>
        <v>0</v>
      </c>
      <c r="R196" s="8">
        <f t="shared" si="91"/>
        <v>0</v>
      </c>
      <c r="S196" s="82"/>
    </row>
    <row r="197" spans="1:19" hidden="1" outlineLevel="1">
      <c r="A197" s="4" t="s">
        <v>182</v>
      </c>
      <c r="B197" s="7"/>
      <c r="C197" s="7"/>
      <c r="D197" s="12"/>
      <c r="E197" s="8">
        <f t="shared" si="87"/>
        <v>0</v>
      </c>
      <c r="F197" s="8">
        <f t="shared" si="88"/>
        <v>0</v>
      </c>
      <c r="G197" s="8">
        <f t="shared" si="89"/>
        <v>0</v>
      </c>
      <c r="H197" s="8">
        <f>IF(PĀRBAUDE!$D$3="NĒ",ROUND(G197*(1+M197),2),0)</f>
        <v>0</v>
      </c>
      <c r="I197" s="11">
        <f>IF(PĀRBAUDE!$D$3="NĒ",H197,G197)/IF(PĀRBAUDE!$D$3="NĒ",$H$1315,$G$1315)</f>
        <v>0</v>
      </c>
      <c r="J197" s="8">
        <f>IF(PĀRBAUDE!$D$3="NĒ",F197-H197,F197-G197)</f>
        <v>0</v>
      </c>
      <c r="L197" s="42">
        <v>1</v>
      </c>
      <c r="M197" s="42">
        <v>0.21</v>
      </c>
      <c r="N197" s="12"/>
      <c r="O197" s="12"/>
      <c r="Q197" s="8">
        <f t="shared" si="90"/>
        <v>0</v>
      </c>
      <c r="R197" s="8">
        <f t="shared" si="91"/>
        <v>0</v>
      </c>
      <c r="S197" s="82"/>
    </row>
    <row r="198" spans="1:19" hidden="1" outlineLevel="1">
      <c r="A198" s="4" t="s">
        <v>182</v>
      </c>
      <c r="B198" s="7"/>
      <c r="C198" s="7"/>
      <c r="D198" s="12"/>
      <c r="E198" s="8">
        <f t="shared" si="87"/>
        <v>0</v>
      </c>
      <c r="F198" s="8">
        <f t="shared" si="88"/>
        <v>0</v>
      </c>
      <c r="G198" s="8">
        <f t="shared" si="89"/>
        <v>0</v>
      </c>
      <c r="H198" s="8">
        <f>IF(PĀRBAUDE!$D$3="NĒ",ROUND(G198*(1+M198),2),0)</f>
        <v>0</v>
      </c>
      <c r="I198" s="11">
        <f>IF(PĀRBAUDE!$D$3="NĒ",H198,G198)/IF(PĀRBAUDE!$D$3="NĒ",$H$1315,$G$1315)</f>
        <v>0</v>
      </c>
      <c r="J198" s="8">
        <f>IF(PĀRBAUDE!$D$3="NĒ",F198-H198,F198-G198)</f>
        <v>0</v>
      </c>
      <c r="L198" s="42">
        <v>1</v>
      </c>
      <c r="M198" s="42">
        <v>0.21</v>
      </c>
      <c r="N198" s="12"/>
      <c r="O198" s="12"/>
      <c r="Q198" s="8">
        <f t="shared" si="90"/>
        <v>0</v>
      </c>
      <c r="R198" s="8">
        <f t="shared" si="91"/>
        <v>0</v>
      </c>
      <c r="S198" s="82"/>
    </row>
    <row r="199" spans="1:19" hidden="1" outlineLevel="1">
      <c r="A199" s="4" t="s">
        <v>182</v>
      </c>
      <c r="B199" s="7"/>
      <c r="C199" s="7"/>
      <c r="D199" s="12"/>
      <c r="E199" s="8">
        <f t="shared" si="87"/>
        <v>0</v>
      </c>
      <c r="F199" s="8">
        <f t="shared" si="88"/>
        <v>0</v>
      </c>
      <c r="G199" s="8">
        <f t="shared" si="89"/>
        <v>0</v>
      </c>
      <c r="H199" s="8">
        <f>IF(PĀRBAUDE!$D$3="NĒ",ROUND(G199*(1+M199),2),0)</f>
        <v>0</v>
      </c>
      <c r="I199" s="11">
        <f>IF(PĀRBAUDE!$D$3="NĒ",H199,G199)/IF(PĀRBAUDE!$D$3="NĒ",$H$1315,$G$1315)</f>
        <v>0</v>
      </c>
      <c r="J199" s="8">
        <f>IF(PĀRBAUDE!$D$3="NĒ",F199-H199,F199-G199)</f>
        <v>0</v>
      </c>
      <c r="L199" s="42">
        <v>1</v>
      </c>
      <c r="M199" s="42">
        <v>0.21</v>
      </c>
      <c r="N199" s="12"/>
      <c r="O199" s="12"/>
      <c r="Q199" s="8">
        <f t="shared" si="90"/>
        <v>0</v>
      </c>
      <c r="R199" s="8">
        <f t="shared" si="91"/>
        <v>0</v>
      </c>
      <c r="S199" s="82"/>
    </row>
    <row r="200" spans="1:19" hidden="1" outlineLevel="1">
      <c r="A200" s="4" t="s">
        <v>183</v>
      </c>
      <c r="B200" s="7"/>
      <c r="C200" s="7"/>
      <c r="D200" s="12"/>
      <c r="E200" s="8">
        <f t="shared" si="87"/>
        <v>0</v>
      </c>
      <c r="F200" s="8">
        <f t="shared" si="88"/>
        <v>0</v>
      </c>
      <c r="G200" s="8">
        <f t="shared" si="89"/>
        <v>0</v>
      </c>
      <c r="H200" s="8">
        <f>IF(PĀRBAUDE!$D$3="NĒ",ROUND(G200*(1+M200),2),0)</f>
        <v>0</v>
      </c>
      <c r="I200" s="11">
        <f>IF(PĀRBAUDE!$D$3="NĒ",H200,G200)/IF(PĀRBAUDE!$D$3="NĒ",$H$1315,$G$1315)</f>
        <v>0</v>
      </c>
      <c r="J200" s="8">
        <f>IF(PĀRBAUDE!$D$3="NĒ",F200-H200,F200-G200)</f>
        <v>0</v>
      </c>
      <c r="L200" s="42">
        <v>1</v>
      </c>
      <c r="M200" s="42">
        <v>0.21</v>
      </c>
      <c r="N200" s="12"/>
      <c r="O200" s="12"/>
      <c r="Q200" s="8">
        <f t="shared" si="90"/>
        <v>0</v>
      </c>
      <c r="R200" s="8">
        <f t="shared" si="91"/>
        <v>0</v>
      </c>
      <c r="S200" s="82"/>
    </row>
    <row r="201" spans="1:19" hidden="1" outlineLevel="1">
      <c r="A201" s="4" t="s">
        <v>184</v>
      </c>
      <c r="B201" s="7"/>
      <c r="C201" s="7"/>
      <c r="D201" s="12"/>
      <c r="E201" s="8">
        <f t="shared" si="87"/>
        <v>0</v>
      </c>
      <c r="F201" s="8">
        <f t="shared" si="88"/>
        <v>0</v>
      </c>
      <c r="G201" s="8">
        <f t="shared" si="89"/>
        <v>0</v>
      </c>
      <c r="H201" s="8">
        <f>IF(PĀRBAUDE!$D$3="NĒ",ROUND(G201*(1+M201),2),0)</f>
        <v>0</v>
      </c>
      <c r="I201" s="11">
        <f>IF(PĀRBAUDE!$D$3="NĒ",H201,G201)/IF(PĀRBAUDE!$D$3="NĒ",$H$1315,$G$1315)</f>
        <v>0</v>
      </c>
      <c r="J201" s="8">
        <f>IF(PĀRBAUDE!$D$3="NĒ",F201-H201,F201-G201)</f>
        <v>0</v>
      </c>
      <c r="L201" s="42">
        <v>1</v>
      </c>
      <c r="M201" s="42">
        <v>0.21</v>
      </c>
      <c r="N201" s="12"/>
      <c r="O201" s="12"/>
      <c r="Q201" s="8">
        <f t="shared" si="90"/>
        <v>0</v>
      </c>
      <c r="R201" s="8">
        <f t="shared" si="91"/>
        <v>0</v>
      </c>
      <c r="S201" s="82"/>
    </row>
    <row r="202" spans="1:19" hidden="1" outlineLevel="1">
      <c r="A202" s="4" t="s">
        <v>185</v>
      </c>
      <c r="B202" s="7"/>
      <c r="C202" s="7"/>
      <c r="D202" s="12"/>
      <c r="E202" s="8">
        <f t="shared" si="87"/>
        <v>0</v>
      </c>
      <c r="F202" s="8">
        <f t="shared" si="88"/>
        <v>0</v>
      </c>
      <c r="G202" s="8">
        <f t="shared" si="89"/>
        <v>0</v>
      </c>
      <c r="H202" s="8">
        <f>IF(PĀRBAUDE!$D$3="NĒ",ROUND(G202*(1+M202),2),0)</f>
        <v>0</v>
      </c>
      <c r="I202" s="11">
        <f>IF(PĀRBAUDE!$D$3="NĒ",H202,G202)/IF(PĀRBAUDE!$D$3="NĒ",$H$1315,$G$1315)</f>
        <v>0</v>
      </c>
      <c r="J202" s="8">
        <f>IF(PĀRBAUDE!$D$3="NĒ",F202-H202,F202-G202)</f>
        <v>0</v>
      </c>
      <c r="L202" s="42">
        <v>1</v>
      </c>
      <c r="M202" s="42">
        <v>0.21</v>
      </c>
      <c r="N202" s="12"/>
      <c r="O202" s="12"/>
      <c r="Q202" s="8">
        <f t="shared" si="90"/>
        <v>0</v>
      </c>
      <c r="R202" s="8">
        <f t="shared" si="91"/>
        <v>0</v>
      </c>
      <c r="S202" s="82"/>
    </row>
    <row r="203" spans="1:19" hidden="1" outlineLevel="1">
      <c r="A203" s="4" t="s">
        <v>186</v>
      </c>
      <c r="B203" s="7"/>
      <c r="C203" s="7"/>
      <c r="D203" s="12"/>
      <c r="E203" s="8">
        <f t="shared" si="87"/>
        <v>0</v>
      </c>
      <c r="F203" s="8">
        <f t="shared" si="88"/>
        <v>0</v>
      </c>
      <c r="G203" s="8">
        <f t="shared" si="89"/>
        <v>0</v>
      </c>
      <c r="H203" s="8">
        <f>IF(PĀRBAUDE!$D$3="NĒ",ROUND(G203*(1+M203),2),0)</f>
        <v>0</v>
      </c>
      <c r="I203" s="11">
        <f>IF(PĀRBAUDE!$D$3="NĒ",H203,G203)/IF(PĀRBAUDE!$D$3="NĒ",$H$1315,$G$1315)</f>
        <v>0</v>
      </c>
      <c r="J203" s="8">
        <f>IF(PĀRBAUDE!$D$3="NĒ",F203-H203,F203-G203)</f>
        <v>0</v>
      </c>
      <c r="L203" s="42">
        <v>1</v>
      </c>
      <c r="M203" s="42">
        <v>0.21</v>
      </c>
      <c r="N203" s="12"/>
      <c r="O203" s="12"/>
      <c r="Q203" s="8">
        <f t="shared" si="90"/>
        <v>0</v>
      </c>
      <c r="R203" s="8">
        <f t="shared" si="91"/>
        <v>0</v>
      </c>
      <c r="S203" s="82"/>
    </row>
    <row r="204" spans="1:19" ht="24" hidden="1" outlineLevel="1">
      <c r="A204" s="2" t="s">
        <v>22</v>
      </c>
      <c r="B204" s="2"/>
      <c r="C204" s="2"/>
      <c r="D204" s="2"/>
      <c r="E204" s="9">
        <f>SUM(E205:E214)</f>
        <v>0</v>
      </c>
      <c r="F204" s="9">
        <f>SUM(F205:F214)</f>
        <v>0</v>
      </c>
      <c r="G204" s="9">
        <f>SUM(G205:G214)</f>
        <v>0</v>
      </c>
      <c r="H204" s="9">
        <f>SUM(H205:H214)</f>
        <v>0</v>
      </c>
      <c r="I204" s="10">
        <f>IF(PĀRBAUDE!$D$3="NĒ",H204,G204)/IF(PĀRBAUDE!$D$3="NĒ",$H$1315,$G$1315)</f>
        <v>0</v>
      </c>
      <c r="J204" s="9">
        <f>SUM(J205:J214)</f>
        <v>0</v>
      </c>
    </row>
    <row r="205" spans="1:19" hidden="1" outlineLevel="1">
      <c r="A205" s="4" t="s">
        <v>187</v>
      </c>
      <c r="B205" s="7"/>
      <c r="C205" s="7"/>
      <c r="D205" s="12"/>
      <c r="E205" s="8">
        <f t="shared" ref="E205:E214" si="92">C205*D205</f>
        <v>0</v>
      </c>
      <c r="F205" s="8">
        <f t="shared" ref="F205:F214" si="93">ROUND(E205*(1+M205),2)</f>
        <v>0</v>
      </c>
      <c r="G205" s="8">
        <f t="shared" ref="G205:G214" si="94">E205-N205-O205</f>
        <v>0</v>
      </c>
      <c r="H205" s="8">
        <f>IF(PĀRBAUDE!$D$3="NĒ",ROUND(G205*(1+M205),2),0)</f>
        <v>0</v>
      </c>
      <c r="I205" s="11">
        <f>IF(PĀRBAUDE!$D$3="NĒ",H205,G205)/IF(PĀRBAUDE!$D$3="NĒ",$H$1315,$G$1315)</f>
        <v>0</v>
      </c>
      <c r="J205" s="8">
        <f>IF(PĀRBAUDE!$D$3="NĒ",F205-H205,F205-G205)</f>
        <v>0</v>
      </c>
      <c r="L205" s="42">
        <v>1</v>
      </c>
      <c r="M205" s="42">
        <v>0.21</v>
      </c>
      <c r="N205" s="12"/>
      <c r="O205" s="12"/>
      <c r="Q205" s="8">
        <f t="shared" ref="Q205:Q214" si="95">IF(H205=0,G205,H205)*L205</f>
        <v>0</v>
      </c>
      <c r="R205" s="8">
        <f t="shared" ref="R205:R214" si="96">J205*L205</f>
        <v>0</v>
      </c>
      <c r="S205" s="82"/>
    </row>
    <row r="206" spans="1:19" hidden="1" outlineLevel="1">
      <c r="A206" s="4" t="s">
        <v>188</v>
      </c>
      <c r="B206" s="7"/>
      <c r="C206" s="7"/>
      <c r="D206" s="12"/>
      <c r="E206" s="8">
        <f t="shared" si="92"/>
        <v>0</v>
      </c>
      <c r="F206" s="8">
        <f t="shared" si="93"/>
        <v>0</v>
      </c>
      <c r="G206" s="8">
        <f t="shared" si="94"/>
        <v>0</v>
      </c>
      <c r="H206" s="8">
        <f>IF(PĀRBAUDE!$D$3="NĒ",ROUND(G206*(1+M206),2),0)</f>
        <v>0</v>
      </c>
      <c r="I206" s="11">
        <f>IF(PĀRBAUDE!$D$3="NĒ",H206,G206)/IF(PĀRBAUDE!$D$3="NĒ",$H$1315,$G$1315)</f>
        <v>0</v>
      </c>
      <c r="J206" s="8">
        <f>IF(PĀRBAUDE!$D$3="NĒ",F206-H206,F206-G206)</f>
        <v>0</v>
      </c>
      <c r="L206" s="42">
        <v>1</v>
      </c>
      <c r="M206" s="42">
        <v>0.21</v>
      </c>
      <c r="N206" s="12"/>
      <c r="O206" s="12"/>
      <c r="Q206" s="8">
        <f t="shared" si="95"/>
        <v>0</v>
      </c>
      <c r="R206" s="8">
        <f t="shared" si="96"/>
        <v>0</v>
      </c>
      <c r="S206" s="82"/>
    </row>
    <row r="207" spans="1:19" hidden="1" outlineLevel="1">
      <c r="A207" s="4" t="s">
        <v>189</v>
      </c>
      <c r="B207" s="7"/>
      <c r="C207" s="7"/>
      <c r="D207" s="12"/>
      <c r="E207" s="8">
        <f t="shared" si="92"/>
        <v>0</v>
      </c>
      <c r="F207" s="8">
        <f t="shared" si="93"/>
        <v>0</v>
      </c>
      <c r="G207" s="8">
        <f t="shared" si="94"/>
        <v>0</v>
      </c>
      <c r="H207" s="8">
        <f>IF(PĀRBAUDE!$D$3="NĒ",ROUND(G207*(1+M207),2),0)</f>
        <v>0</v>
      </c>
      <c r="I207" s="11">
        <f>IF(PĀRBAUDE!$D$3="NĒ",H207,G207)/IF(PĀRBAUDE!$D$3="NĒ",$H$1315,$G$1315)</f>
        <v>0</v>
      </c>
      <c r="J207" s="8">
        <f>IF(PĀRBAUDE!$D$3="NĒ",F207-H207,F207-G207)</f>
        <v>0</v>
      </c>
      <c r="L207" s="42">
        <v>1</v>
      </c>
      <c r="M207" s="42">
        <v>0.21</v>
      </c>
      <c r="N207" s="12"/>
      <c r="O207" s="12"/>
      <c r="Q207" s="8">
        <f t="shared" si="95"/>
        <v>0</v>
      </c>
      <c r="R207" s="8">
        <f t="shared" si="96"/>
        <v>0</v>
      </c>
      <c r="S207" s="82"/>
    </row>
    <row r="208" spans="1:19" hidden="1" outlineLevel="1">
      <c r="A208" s="4" t="s">
        <v>189</v>
      </c>
      <c r="B208" s="7"/>
      <c r="C208" s="7"/>
      <c r="D208" s="12"/>
      <c r="E208" s="8">
        <f t="shared" si="92"/>
        <v>0</v>
      </c>
      <c r="F208" s="8">
        <f t="shared" si="93"/>
        <v>0</v>
      </c>
      <c r="G208" s="8">
        <f t="shared" si="94"/>
        <v>0</v>
      </c>
      <c r="H208" s="8">
        <f>IF(PĀRBAUDE!$D$3="NĒ",ROUND(G208*(1+M208),2),0)</f>
        <v>0</v>
      </c>
      <c r="I208" s="11">
        <f>IF(PĀRBAUDE!$D$3="NĒ",H208,G208)/IF(PĀRBAUDE!$D$3="NĒ",$H$1315,$G$1315)</f>
        <v>0</v>
      </c>
      <c r="J208" s="8">
        <f>IF(PĀRBAUDE!$D$3="NĒ",F208-H208,F208-G208)</f>
        <v>0</v>
      </c>
      <c r="L208" s="42">
        <v>1</v>
      </c>
      <c r="M208" s="42">
        <v>0.21</v>
      </c>
      <c r="N208" s="12"/>
      <c r="O208" s="12"/>
      <c r="Q208" s="8">
        <f t="shared" si="95"/>
        <v>0</v>
      </c>
      <c r="R208" s="8">
        <f t="shared" si="96"/>
        <v>0</v>
      </c>
      <c r="S208" s="82"/>
    </row>
    <row r="209" spans="1:19" hidden="1" outlineLevel="1">
      <c r="A209" s="4" t="s">
        <v>189</v>
      </c>
      <c r="B209" s="7"/>
      <c r="C209" s="7"/>
      <c r="D209" s="12"/>
      <c r="E209" s="8">
        <f t="shared" si="92"/>
        <v>0</v>
      </c>
      <c r="F209" s="8">
        <f t="shared" si="93"/>
        <v>0</v>
      </c>
      <c r="G209" s="8">
        <f t="shared" si="94"/>
        <v>0</v>
      </c>
      <c r="H209" s="8">
        <f>IF(PĀRBAUDE!$D$3="NĒ",ROUND(G209*(1+M209),2),0)</f>
        <v>0</v>
      </c>
      <c r="I209" s="11">
        <f>IF(PĀRBAUDE!$D$3="NĒ",H209,G209)/IF(PĀRBAUDE!$D$3="NĒ",$H$1315,$G$1315)</f>
        <v>0</v>
      </c>
      <c r="J209" s="8">
        <f>IF(PĀRBAUDE!$D$3="NĒ",F209-H209,F209-G209)</f>
        <v>0</v>
      </c>
      <c r="L209" s="42">
        <v>1</v>
      </c>
      <c r="M209" s="42">
        <v>0.21</v>
      </c>
      <c r="N209" s="12"/>
      <c r="O209" s="12"/>
      <c r="Q209" s="8">
        <f t="shared" si="95"/>
        <v>0</v>
      </c>
      <c r="R209" s="8">
        <f t="shared" si="96"/>
        <v>0</v>
      </c>
      <c r="S209" s="82"/>
    </row>
    <row r="210" spans="1:19" hidden="1" outlineLevel="1">
      <c r="A210" s="4" t="s">
        <v>189</v>
      </c>
      <c r="B210" s="7"/>
      <c r="C210" s="7"/>
      <c r="D210" s="12"/>
      <c r="E210" s="8">
        <f t="shared" si="92"/>
        <v>0</v>
      </c>
      <c r="F210" s="8">
        <f t="shared" si="93"/>
        <v>0</v>
      </c>
      <c r="G210" s="8">
        <f t="shared" si="94"/>
        <v>0</v>
      </c>
      <c r="H210" s="8">
        <f>IF(PĀRBAUDE!$D$3="NĒ",ROUND(G210*(1+M210),2),0)</f>
        <v>0</v>
      </c>
      <c r="I210" s="11">
        <f>IF(PĀRBAUDE!$D$3="NĒ",H210,G210)/IF(PĀRBAUDE!$D$3="NĒ",$H$1315,$G$1315)</f>
        <v>0</v>
      </c>
      <c r="J210" s="8">
        <f>IF(PĀRBAUDE!$D$3="NĒ",F210-H210,F210-G210)</f>
        <v>0</v>
      </c>
      <c r="L210" s="42">
        <v>1</v>
      </c>
      <c r="M210" s="42">
        <v>0.21</v>
      </c>
      <c r="N210" s="12"/>
      <c r="O210" s="12"/>
      <c r="Q210" s="8">
        <f t="shared" si="95"/>
        <v>0</v>
      </c>
      <c r="R210" s="8">
        <f t="shared" si="96"/>
        <v>0</v>
      </c>
      <c r="S210" s="82"/>
    </row>
    <row r="211" spans="1:19" hidden="1" outlineLevel="1">
      <c r="A211" s="4" t="s">
        <v>189</v>
      </c>
      <c r="B211" s="7"/>
      <c r="C211" s="7"/>
      <c r="D211" s="12"/>
      <c r="E211" s="8">
        <f t="shared" si="92"/>
        <v>0</v>
      </c>
      <c r="F211" s="8">
        <f t="shared" si="93"/>
        <v>0</v>
      </c>
      <c r="G211" s="8">
        <f t="shared" si="94"/>
        <v>0</v>
      </c>
      <c r="H211" s="8">
        <f>IF(PĀRBAUDE!$D$3="NĒ",ROUND(G211*(1+M211),2),0)</f>
        <v>0</v>
      </c>
      <c r="I211" s="11">
        <f>IF(PĀRBAUDE!$D$3="NĒ",H211,G211)/IF(PĀRBAUDE!$D$3="NĒ",$H$1315,$G$1315)</f>
        <v>0</v>
      </c>
      <c r="J211" s="8">
        <f>IF(PĀRBAUDE!$D$3="NĒ",F211-H211,F211-G211)</f>
        <v>0</v>
      </c>
      <c r="L211" s="42">
        <v>1</v>
      </c>
      <c r="M211" s="42">
        <v>0.21</v>
      </c>
      <c r="N211" s="12"/>
      <c r="O211" s="12"/>
      <c r="Q211" s="8">
        <f t="shared" si="95"/>
        <v>0</v>
      </c>
      <c r="R211" s="8">
        <f t="shared" si="96"/>
        <v>0</v>
      </c>
      <c r="S211" s="82"/>
    </row>
    <row r="212" spans="1:19" hidden="1" outlineLevel="1">
      <c r="A212" s="4" t="s">
        <v>190</v>
      </c>
      <c r="B212" s="7"/>
      <c r="C212" s="7"/>
      <c r="D212" s="12"/>
      <c r="E212" s="8">
        <f t="shared" si="92"/>
        <v>0</v>
      </c>
      <c r="F212" s="8">
        <f t="shared" si="93"/>
        <v>0</v>
      </c>
      <c r="G212" s="8">
        <f t="shared" si="94"/>
        <v>0</v>
      </c>
      <c r="H212" s="8">
        <f>IF(PĀRBAUDE!$D$3="NĒ",ROUND(G212*(1+M212),2),0)</f>
        <v>0</v>
      </c>
      <c r="I212" s="11">
        <f>IF(PĀRBAUDE!$D$3="NĒ",H212,G212)/IF(PĀRBAUDE!$D$3="NĒ",$H$1315,$G$1315)</f>
        <v>0</v>
      </c>
      <c r="J212" s="8">
        <f>IF(PĀRBAUDE!$D$3="NĒ",F212-H212,F212-G212)</f>
        <v>0</v>
      </c>
      <c r="L212" s="42">
        <v>1</v>
      </c>
      <c r="M212" s="42">
        <v>0.21</v>
      </c>
      <c r="N212" s="12"/>
      <c r="O212" s="12"/>
      <c r="Q212" s="8">
        <f t="shared" si="95"/>
        <v>0</v>
      </c>
      <c r="R212" s="8">
        <f t="shared" si="96"/>
        <v>0</v>
      </c>
      <c r="S212" s="82"/>
    </row>
    <row r="213" spans="1:19" hidden="1" outlineLevel="1">
      <c r="A213" s="4" t="s">
        <v>191</v>
      </c>
      <c r="B213" s="7"/>
      <c r="C213" s="7"/>
      <c r="D213" s="12"/>
      <c r="E213" s="8">
        <f t="shared" si="92"/>
        <v>0</v>
      </c>
      <c r="F213" s="8">
        <f t="shared" si="93"/>
        <v>0</v>
      </c>
      <c r="G213" s="8">
        <f t="shared" si="94"/>
        <v>0</v>
      </c>
      <c r="H213" s="8">
        <f>IF(PĀRBAUDE!$D$3="NĒ",ROUND(G213*(1+M213),2),0)</f>
        <v>0</v>
      </c>
      <c r="I213" s="11">
        <f>IF(PĀRBAUDE!$D$3="NĒ",H213,G213)/IF(PĀRBAUDE!$D$3="NĒ",$H$1315,$G$1315)</f>
        <v>0</v>
      </c>
      <c r="J213" s="8">
        <f>IF(PĀRBAUDE!$D$3="NĒ",F213-H213,F213-G213)</f>
        <v>0</v>
      </c>
      <c r="L213" s="42">
        <v>1</v>
      </c>
      <c r="M213" s="42">
        <v>0.21</v>
      </c>
      <c r="N213" s="12"/>
      <c r="O213" s="12"/>
      <c r="Q213" s="8">
        <f t="shared" si="95"/>
        <v>0</v>
      </c>
      <c r="R213" s="8">
        <f t="shared" si="96"/>
        <v>0</v>
      </c>
      <c r="S213" s="82"/>
    </row>
    <row r="214" spans="1:19" hidden="1" outlineLevel="1">
      <c r="A214" s="4" t="s">
        <v>192</v>
      </c>
      <c r="B214" s="7"/>
      <c r="C214" s="7"/>
      <c r="D214" s="12"/>
      <c r="E214" s="8">
        <f t="shared" si="92"/>
        <v>0</v>
      </c>
      <c r="F214" s="8">
        <f t="shared" si="93"/>
        <v>0</v>
      </c>
      <c r="G214" s="8">
        <f t="shared" si="94"/>
        <v>0</v>
      </c>
      <c r="H214" s="8">
        <f>IF(PĀRBAUDE!$D$3="NĒ",ROUND(G214*(1+M214),2),0)</f>
        <v>0</v>
      </c>
      <c r="I214" s="11">
        <f>IF(PĀRBAUDE!$D$3="NĒ",H214,G214)/IF(PĀRBAUDE!$D$3="NĒ",$H$1315,$G$1315)</f>
        <v>0</v>
      </c>
      <c r="J214" s="8">
        <f>IF(PĀRBAUDE!$D$3="NĒ",F214-H214,F214-G214)</f>
        <v>0</v>
      </c>
      <c r="L214" s="42">
        <v>1</v>
      </c>
      <c r="M214" s="42">
        <v>0.21</v>
      </c>
      <c r="N214" s="12"/>
      <c r="O214" s="12"/>
      <c r="Q214" s="8">
        <f t="shared" si="95"/>
        <v>0</v>
      </c>
      <c r="R214" s="8">
        <f t="shared" si="96"/>
        <v>0</v>
      </c>
      <c r="S214" s="82"/>
    </row>
    <row r="215" spans="1:19" ht="24" hidden="1" outlineLevel="1">
      <c r="A215" s="2" t="s">
        <v>23</v>
      </c>
      <c r="B215" s="2"/>
      <c r="C215" s="2"/>
      <c r="D215" s="2"/>
      <c r="E215" s="9">
        <f>SUM(E216:E225)</f>
        <v>0</v>
      </c>
      <c r="F215" s="9">
        <f>SUM(F216:F225)</f>
        <v>0</v>
      </c>
      <c r="G215" s="9">
        <f>SUM(G216:G225)</f>
        <v>0</v>
      </c>
      <c r="H215" s="9">
        <f>SUM(H216:H225)</f>
        <v>0</v>
      </c>
      <c r="I215" s="10">
        <f>IF(PĀRBAUDE!$D$3="NĒ",H215,G215)/IF(PĀRBAUDE!$D$3="NĒ",$H$1315,$G$1315)</f>
        <v>0</v>
      </c>
      <c r="J215" s="9">
        <f>SUM(J216:J225)</f>
        <v>0</v>
      </c>
    </row>
    <row r="216" spans="1:19" hidden="1" outlineLevel="1">
      <c r="A216" s="4" t="s">
        <v>213</v>
      </c>
      <c r="B216" s="7"/>
      <c r="C216" s="7"/>
      <c r="D216" s="12"/>
      <c r="E216" s="8">
        <f t="shared" ref="E216:E225" si="97">C216*D216</f>
        <v>0</v>
      </c>
      <c r="F216" s="8">
        <f t="shared" ref="F216:F226" si="98">ROUND(E216*(1+M216),2)</f>
        <v>0</v>
      </c>
      <c r="G216" s="8">
        <f t="shared" ref="G216:G225" si="99">E216-N216-O216</f>
        <v>0</v>
      </c>
      <c r="H216" s="8">
        <f>IF(PĀRBAUDE!$D$3="NĒ",ROUND(G216*(1+M216),2),0)</f>
        <v>0</v>
      </c>
      <c r="I216" s="11">
        <f>IF(PĀRBAUDE!$D$3="NĒ",H216,G216)/IF(PĀRBAUDE!$D$3="NĒ",$H$1315,$G$1315)</f>
        <v>0</v>
      </c>
      <c r="J216" s="8">
        <f>IF(PĀRBAUDE!$D$3="NĒ",F216-H216,F216-G216)</f>
        <v>0</v>
      </c>
      <c r="L216" s="42">
        <v>1</v>
      </c>
      <c r="M216" s="42">
        <v>0.21</v>
      </c>
      <c r="N216" s="12"/>
      <c r="O216" s="12"/>
      <c r="Q216" s="8">
        <f t="shared" ref="Q216:Q226" si="100">IF(H216=0,G216,H216)*L216</f>
        <v>0</v>
      </c>
      <c r="R216" s="8">
        <f t="shared" ref="R216:R226" si="101">J216*L216</f>
        <v>0</v>
      </c>
      <c r="S216" s="82"/>
    </row>
    <row r="217" spans="1:19" hidden="1" outlineLevel="1">
      <c r="A217" s="4" t="s">
        <v>193</v>
      </c>
      <c r="B217" s="7"/>
      <c r="C217" s="7"/>
      <c r="D217" s="12"/>
      <c r="E217" s="8">
        <f t="shared" si="97"/>
        <v>0</v>
      </c>
      <c r="F217" s="8">
        <f t="shared" si="98"/>
        <v>0</v>
      </c>
      <c r="G217" s="8">
        <f t="shared" si="99"/>
        <v>0</v>
      </c>
      <c r="H217" s="8">
        <f>IF(PĀRBAUDE!$D$3="NĒ",ROUND(G217*(1+M217),2),0)</f>
        <v>0</v>
      </c>
      <c r="I217" s="11">
        <f>IF(PĀRBAUDE!$D$3="NĒ",H217,G217)/IF(PĀRBAUDE!$D$3="NĒ",$H$1315,$G$1315)</f>
        <v>0</v>
      </c>
      <c r="J217" s="8">
        <f>IF(PĀRBAUDE!$D$3="NĒ",F217-H217,F217-G217)</f>
        <v>0</v>
      </c>
      <c r="L217" s="42">
        <v>1</v>
      </c>
      <c r="M217" s="42">
        <v>0.21</v>
      </c>
      <c r="N217" s="12"/>
      <c r="O217" s="12"/>
      <c r="Q217" s="8">
        <f t="shared" si="100"/>
        <v>0</v>
      </c>
      <c r="R217" s="8">
        <f t="shared" si="101"/>
        <v>0</v>
      </c>
      <c r="S217" s="82"/>
    </row>
    <row r="218" spans="1:19" hidden="1" outlineLevel="1">
      <c r="A218" s="4" t="s">
        <v>194</v>
      </c>
      <c r="B218" s="7"/>
      <c r="C218" s="7"/>
      <c r="D218" s="12"/>
      <c r="E218" s="8">
        <f t="shared" si="97"/>
        <v>0</v>
      </c>
      <c r="F218" s="8">
        <f t="shared" si="98"/>
        <v>0</v>
      </c>
      <c r="G218" s="8">
        <f t="shared" si="99"/>
        <v>0</v>
      </c>
      <c r="H218" s="8">
        <f>IF(PĀRBAUDE!$D$3="NĒ",ROUND(G218*(1+M218),2),0)</f>
        <v>0</v>
      </c>
      <c r="I218" s="11">
        <f>IF(PĀRBAUDE!$D$3="NĒ",H218,G218)/IF(PĀRBAUDE!$D$3="NĒ",$H$1315,$G$1315)</f>
        <v>0</v>
      </c>
      <c r="J218" s="8">
        <f>IF(PĀRBAUDE!$D$3="NĒ",F218-H218,F218-G218)</f>
        <v>0</v>
      </c>
      <c r="L218" s="42">
        <v>1</v>
      </c>
      <c r="M218" s="42">
        <v>0.21</v>
      </c>
      <c r="N218" s="12"/>
      <c r="O218" s="12"/>
      <c r="Q218" s="8">
        <f t="shared" si="100"/>
        <v>0</v>
      </c>
      <c r="R218" s="8">
        <f t="shared" si="101"/>
        <v>0</v>
      </c>
      <c r="S218" s="82"/>
    </row>
    <row r="219" spans="1:19" hidden="1" outlineLevel="1">
      <c r="A219" s="4" t="s">
        <v>194</v>
      </c>
      <c r="B219" s="7"/>
      <c r="C219" s="7"/>
      <c r="D219" s="12"/>
      <c r="E219" s="8">
        <f t="shared" si="97"/>
        <v>0</v>
      </c>
      <c r="F219" s="8">
        <f t="shared" si="98"/>
        <v>0</v>
      </c>
      <c r="G219" s="8">
        <f t="shared" si="99"/>
        <v>0</v>
      </c>
      <c r="H219" s="8">
        <f>IF(PĀRBAUDE!$D$3="NĒ",ROUND(G219*(1+M219),2),0)</f>
        <v>0</v>
      </c>
      <c r="I219" s="11">
        <f>IF(PĀRBAUDE!$D$3="NĒ",H219,G219)/IF(PĀRBAUDE!$D$3="NĒ",$H$1315,$G$1315)</f>
        <v>0</v>
      </c>
      <c r="J219" s="8">
        <f>IF(PĀRBAUDE!$D$3="NĒ",F219-H219,F219-G219)</f>
        <v>0</v>
      </c>
      <c r="L219" s="42">
        <v>1</v>
      </c>
      <c r="M219" s="42">
        <v>0.21</v>
      </c>
      <c r="N219" s="12"/>
      <c r="O219" s="12"/>
      <c r="Q219" s="8">
        <f t="shared" si="100"/>
        <v>0</v>
      </c>
      <c r="R219" s="8">
        <f t="shared" si="101"/>
        <v>0</v>
      </c>
      <c r="S219" s="82"/>
    </row>
    <row r="220" spans="1:19" hidden="1" outlineLevel="1">
      <c r="A220" s="4" t="s">
        <v>194</v>
      </c>
      <c r="B220" s="7"/>
      <c r="C220" s="7"/>
      <c r="D220" s="12"/>
      <c r="E220" s="8">
        <f t="shared" si="97"/>
        <v>0</v>
      </c>
      <c r="F220" s="8">
        <f t="shared" si="98"/>
        <v>0</v>
      </c>
      <c r="G220" s="8">
        <f t="shared" si="99"/>
        <v>0</v>
      </c>
      <c r="H220" s="8">
        <f>IF(PĀRBAUDE!$D$3="NĒ",ROUND(G220*(1+M220),2),0)</f>
        <v>0</v>
      </c>
      <c r="I220" s="11">
        <f>IF(PĀRBAUDE!$D$3="NĒ",H220,G220)/IF(PĀRBAUDE!$D$3="NĒ",$H$1315,$G$1315)</f>
        <v>0</v>
      </c>
      <c r="J220" s="8">
        <f>IF(PĀRBAUDE!$D$3="NĒ",F220-H220,F220-G220)</f>
        <v>0</v>
      </c>
      <c r="L220" s="42">
        <v>1</v>
      </c>
      <c r="M220" s="42">
        <v>0.21</v>
      </c>
      <c r="N220" s="12"/>
      <c r="O220" s="12"/>
      <c r="Q220" s="8">
        <f t="shared" si="100"/>
        <v>0</v>
      </c>
      <c r="R220" s="8">
        <f t="shared" si="101"/>
        <v>0</v>
      </c>
      <c r="S220" s="82"/>
    </row>
    <row r="221" spans="1:19" hidden="1" outlineLevel="1">
      <c r="A221" s="4" t="s">
        <v>194</v>
      </c>
      <c r="B221" s="7"/>
      <c r="C221" s="7"/>
      <c r="D221" s="12"/>
      <c r="E221" s="8">
        <f t="shared" si="97"/>
        <v>0</v>
      </c>
      <c r="F221" s="8">
        <f t="shared" si="98"/>
        <v>0</v>
      </c>
      <c r="G221" s="8">
        <f t="shared" si="99"/>
        <v>0</v>
      </c>
      <c r="H221" s="8">
        <f>IF(PĀRBAUDE!$D$3="NĒ",ROUND(G221*(1+M221),2),0)</f>
        <v>0</v>
      </c>
      <c r="I221" s="11">
        <f>IF(PĀRBAUDE!$D$3="NĒ",H221,G221)/IF(PĀRBAUDE!$D$3="NĒ",$H$1315,$G$1315)</f>
        <v>0</v>
      </c>
      <c r="J221" s="8">
        <f>IF(PĀRBAUDE!$D$3="NĒ",F221-H221,F221-G221)</f>
        <v>0</v>
      </c>
      <c r="L221" s="42">
        <v>1</v>
      </c>
      <c r="M221" s="42">
        <v>0.21</v>
      </c>
      <c r="N221" s="12"/>
      <c r="O221" s="12"/>
      <c r="Q221" s="8">
        <f t="shared" si="100"/>
        <v>0</v>
      </c>
      <c r="R221" s="8">
        <f t="shared" si="101"/>
        <v>0</v>
      </c>
      <c r="S221" s="82"/>
    </row>
    <row r="222" spans="1:19" hidden="1" outlineLevel="1">
      <c r="A222" s="4" t="s">
        <v>194</v>
      </c>
      <c r="B222" s="7"/>
      <c r="C222" s="7"/>
      <c r="D222" s="12"/>
      <c r="E222" s="8">
        <f t="shared" si="97"/>
        <v>0</v>
      </c>
      <c r="F222" s="8">
        <f t="shared" si="98"/>
        <v>0</v>
      </c>
      <c r="G222" s="8">
        <f t="shared" si="99"/>
        <v>0</v>
      </c>
      <c r="H222" s="8">
        <f>IF(PĀRBAUDE!$D$3="NĒ",ROUND(G222*(1+M222),2),0)</f>
        <v>0</v>
      </c>
      <c r="I222" s="11">
        <f>IF(PĀRBAUDE!$D$3="NĒ",H222,G222)/IF(PĀRBAUDE!$D$3="NĒ",$H$1315,$G$1315)</f>
        <v>0</v>
      </c>
      <c r="J222" s="8">
        <f>IF(PĀRBAUDE!$D$3="NĒ",F222-H222,F222-G222)</f>
        <v>0</v>
      </c>
      <c r="L222" s="42">
        <v>1</v>
      </c>
      <c r="M222" s="42">
        <v>0.21</v>
      </c>
      <c r="N222" s="12"/>
      <c r="O222" s="12"/>
      <c r="Q222" s="8">
        <f t="shared" si="100"/>
        <v>0</v>
      </c>
      <c r="R222" s="8">
        <f t="shared" si="101"/>
        <v>0</v>
      </c>
      <c r="S222" s="82"/>
    </row>
    <row r="223" spans="1:19" hidden="1" outlineLevel="1">
      <c r="A223" s="4" t="s">
        <v>194</v>
      </c>
      <c r="B223" s="7"/>
      <c r="C223" s="7"/>
      <c r="D223" s="12"/>
      <c r="E223" s="8">
        <f t="shared" si="97"/>
        <v>0</v>
      </c>
      <c r="F223" s="8">
        <f t="shared" si="98"/>
        <v>0</v>
      </c>
      <c r="G223" s="8">
        <f t="shared" si="99"/>
        <v>0</v>
      </c>
      <c r="H223" s="8">
        <f>IF(PĀRBAUDE!$D$3="NĒ",ROUND(G223*(1+M223),2),0)</f>
        <v>0</v>
      </c>
      <c r="I223" s="11">
        <f>IF(PĀRBAUDE!$D$3="NĒ",H223,G223)/IF(PĀRBAUDE!$D$3="NĒ",$H$1315,$G$1315)</f>
        <v>0</v>
      </c>
      <c r="J223" s="8">
        <f>IF(PĀRBAUDE!$D$3="NĒ",F223-H223,F223-G223)</f>
        <v>0</v>
      </c>
      <c r="L223" s="42">
        <v>1</v>
      </c>
      <c r="M223" s="42">
        <v>0.21</v>
      </c>
      <c r="N223" s="12"/>
      <c r="O223" s="12"/>
      <c r="Q223" s="8">
        <f t="shared" si="100"/>
        <v>0</v>
      </c>
      <c r="R223" s="8">
        <f t="shared" si="101"/>
        <v>0</v>
      </c>
      <c r="S223" s="82"/>
    </row>
    <row r="224" spans="1:19" hidden="1" outlineLevel="1">
      <c r="A224" s="4" t="s">
        <v>195</v>
      </c>
      <c r="B224" s="7"/>
      <c r="C224" s="7"/>
      <c r="D224" s="12"/>
      <c r="E224" s="8">
        <f t="shared" si="97"/>
        <v>0</v>
      </c>
      <c r="F224" s="8">
        <f t="shared" si="98"/>
        <v>0</v>
      </c>
      <c r="G224" s="8">
        <f t="shared" si="99"/>
        <v>0</v>
      </c>
      <c r="H224" s="8">
        <f>IF(PĀRBAUDE!$D$3="NĒ",ROUND(G224*(1+M224),2),0)</f>
        <v>0</v>
      </c>
      <c r="I224" s="11">
        <f>IF(PĀRBAUDE!$D$3="NĒ",H224,G224)/IF(PĀRBAUDE!$D$3="NĒ",$H$1315,$G$1315)</f>
        <v>0</v>
      </c>
      <c r="J224" s="8">
        <f>IF(PĀRBAUDE!$D$3="NĒ",F224-H224,F224-G224)</f>
        <v>0</v>
      </c>
      <c r="L224" s="42">
        <v>1</v>
      </c>
      <c r="M224" s="42">
        <v>0.21</v>
      </c>
      <c r="N224" s="12"/>
      <c r="O224" s="12"/>
      <c r="Q224" s="8">
        <f t="shared" si="100"/>
        <v>0</v>
      </c>
      <c r="R224" s="8">
        <f t="shared" si="101"/>
        <v>0</v>
      </c>
      <c r="S224" s="82"/>
    </row>
    <row r="225" spans="1:19" hidden="1" outlineLevel="1">
      <c r="A225" s="4" t="s">
        <v>196</v>
      </c>
      <c r="B225" s="7"/>
      <c r="C225" s="7"/>
      <c r="D225" s="12"/>
      <c r="E225" s="8">
        <f t="shared" si="97"/>
        <v>0</v>
      </c>
      <c r="F225" s="8">
        <f t="shared" si="98"/>
        <v>0</v>
      </c>
      <c r="G225" s="8">
        <f t="shared" si="99"/>
        <v>0</v>
      </c>
      <c r="H225" s="8">
        <f>IF(PĀRBAUDE!$D$3="NĒ",ROUND(G225*(1+M225),2),0)</f>
        <v>0</v>
      </c>
      <c r="I225" s="11">
        <f>IF(PĀRBAUDE!$D$3="NĒ",H225,G225)/IF(PĀRBAUDE!$D$3="NĒ",$H$1315,$G$1315)</f>
        <v>0</v>
      </c>
      <c r="J225" s="8">
        <f>IF(PĀRBAUDE!$D$3="NĒ",F225-H225,F225-G225)</f>
        <v>0</v>
      </c>
      <c r="L225" s="42">
        <v>1</v>
      </c>
      <c r="M225" s="42">
        <v>0.21</v>
      </c>
      <c r="N225" s="12"/>
      <c r="O225" s="12"/>
      <c r="Q225" s="8">
        <f t="shared" si="100"/>
        <v>0</v>
      </c>
      <c r="R225" s="8">
        <f t="shared" si="101"/>
        <v>0</v>
      </c>
      <c r="S225" s="82"/>
    </row>
    <row r="226" spans="1:19" ht="24" hidden="1" outlineLevel="1">
      <c r="A226" s="2" t="s">
        <v>24</v>
      </c>
      <c r="B226" s="23"/>
      <c r="C226" s="23"/>
      <c r="D226" s="12"/>
      <c r="E226" s="13">
        <f>D226</f>
        <v>0</v>
      </c>
      <c r="F226" s="9">
        <f t="shared" si="98"/>
        <v>0</v>
      </c>
      <c r="G226" s="9">
        <f>E226-N226</f>
        <v>0</v>
      </c>
      <c r="H226" s="9">
        <f>IF(PĀRBAUDE!$D$3="NĒ",ROUND(G226*(1+M226),2),0)</f>
        <v>0</v>
      </c>
      <c r="I226" s="10">
        <f>IF(PĀRBAUDE!$D$3="NĒ",H226,G226)/IF(PĀRBAUDE!$D$3="NĒ",$H$1315,$G$1315)</f>
        <v>0</v>
      </c>
      <c r="J226" s="9">
        <f>IF(PĀRBAUDE!$D$3="NĒ",F226-H226,ROUND(N226*(1+M226),2))</f>
        <v>0</v>
      </c>
      <c r="L226" s="42">
        <v>1</v>
      </c>
      <c r="M226" s="42">
        <v>0.21</v>
      </c>
      <c r="N226" s="12"/>
      <c r="Q226" s="8">
        <f t="shared" si="100"/>
        <v>0</v>
      </c>
      <c r="R226" s="8">
        <f t="shared" si="101"/>
        <v>0</v>
      </c>
      <c r="S226" s="82"/>
    </row>
    <row r="227" spans="1:19" hidden="1" outlineLevel="1">
      <c r="A227" s="105" t="s">
        <v>25</v>
      </c>
      <c r="B227" s="105"/>
      <c r="C227" s="105"/>
      <c r="D227" s="105"/>
      <c r="E227" s="105"/>
      <c r="F227" s="105"/>
      <c r="G227" s="105"/>
      <c r="H227" s="105"/>
      <c r="I227" s="105"/>
      <c r="J227" s="105"/>
    </row>
    <row r="228" spans="1:19" ht="36" hidden="1" outlineLevel="1">
      <c r="A228" s="2" t="s">
        <v>26</v>
      </c>
      <c r="B228" s="2"/>
      <c r="C228" s="23"/>
      <c r="D228" s="23"/>
      <c r="E228" s="9">
        <f>SUM(E229:E238)</f>
        <v>0</v>
      </c>
      <c r="F228" s="9">
        <f>SUM(F229:F238)</f>
        <v>0</v>
      </c>
      <c r="G228" s="9">
        <f>SUM(G229:G238)</f>
        <v>0</v>
      </c>
      <c r="H228" s="9">
        <f>SUM(H229:H238)</f>
        <v>0</v>
      </c>
      <c r="I228" s="10">
        <f>IF(PĀRBAUDE!$D$3="NĒ",H228,G228)/IF(PĀRBAUDE!$D$3="NĒ",$H$1315,$G$1315)</f>
        <v>0</v>
      </c>
      <c r="J228" s="9">
        <f>SUM(J229:J238)</f>
        <v>0</v>
      </c>
    </row>
    <row r="229" spans="1:19" hidden="1" outlineLevel="1">
      <c r="A229" s="4" t="s">
        <v>210</v>
      </c>
      <c r="B229" s="7" t="s">
        <v>8</v>
      </c>
      <c r="C229" s="7">
        <v>1</v>
      </c>
      <c r="D229" s="12"/>
      <c r="E229" s="8">
        <f t="shared" ref="E229:E238" si="102">C229*D229</f>
        <v>0</v>
      </c>
      <c r="F229" s="8">
        <f t="shared" ref="F229:F238" si="103">ROUND(E229*(1+M229),2)</f>
        <v>0</v>
      </c>
      <c r="G229" s="8">
        <f t="shared" ref="G229:G238" si="104">E229-N229-O229</f>
        <v>0</v>
      </c>
      <c r="H229" s="8">
        <f>IF(PĀRBAUDE!$D$3="NĒ",ROUND(G229*(1+M229),2),0)</f>
        <v>0</v>
      </c>
      <c r="I229" s="11">
        <f>IF(PĀRBAUDE!$D$3="NĒ",H229,G229)/IF(PĀRBAUDE!$D$3="NĒ",$H$1315,$G$1315)</f>
        <v>0</v>
      </c>
      <c r="J229" s="8">
        <f>IF(PĀRBAUDE!$D$3="NĒ",F229-H229,F229-G229)</f>
        <v>0</v>
      </c>
      <c r="L229" s="42">
        <v>1</v>
      </c>
      <c r="M229" s="42">
        <v>0.21</v>
      </c>
      <c r="N229" s="12"/>
      <c r="O229" s="12"/>
      <c r="Q229" s="8">
        <f t="shared" ref="Q229:Q238" si="105">IF(H229=0,G229,H229)*L229</f>
        <v>0</v>
      </c>
      <c r="R229" s="8">
        <f t="shared" ref="R229:R238" si="106">J229*L229</f>
        <v>0</v>
      </c>
      <c r="S229" s="82"/>
    </row>
    <row r="230" spans="1:19" hidden="1" outlineLevel="1">
      <c r="A230" s="4" t="s">
        <v>197</v>
      </c>
      <c r="B230" s="7"/>
      <c r="C230" s="7"/>
      <c r="D230" s="12"/>
      <c r="E230" s="8">
        <f t="shared" si="102"/>
        <v>0</v>
      </c>
      <c r="F230" s="8">
        <f t="shared" si="103"/>
        <v>0</v>
      </c>
      <c r="G230" s="8">
        <f t="shared" si="104"/>
        <v>0</v>
      </c>
      <c r="H230" s="8">
        <f>IF(PĀRBAUDE!$D$3="NĒ",ROUND(G230*(1+M230),2),0)</f>
        <v>0</v>
      </c>
      <c r="I230" s="11">
        <f>IF(PĀRBAUDE!$D$3="NĒ",H230,G230)/IF(PĀRBAUDE!$D$3="NĒ",$H$1315,$G$1315)</f>
        <v>0</v>
      </c>
      <c r="J230" s="8">
        <f>IF(PĀRBAUDE!$D$3="NĒ",F230-H230,F230-G230)</f>
        <v>0</v>
      </c>
      <c r="L230" s="42">
        <v>1</v>
      </c>
      <c r="M230" s="42">
        <v>0.21</v>
      </c>
      <c r="N230" s="12"/>
      <c r="O230" s="12"/>
      <c r="Q230" s="8">
        <f t="shared" si="105"/>
        <v>0</v>
      </c>
      <c r="R230" s="8">
        <f t="shared" si="106"/>
        <v>0</v>
      </c>
      <c r="S230" s="82"/>
    </row>
    <row r="231" spans="1:19" hidden="1" outlineLevel="1">
      <c r="A231" s="4" t="s">
        <v>46</v>
      </c>
      <c r="B231" s="7"/>
      <c r="C231" s="7"/>
      <c r="D231" s="12"/>
      <c r="E231" s="8">
        <f t="shared" si="102"/>
        <v>0</v>
      </c>
      <c r="F231" s="8">
        <f t="shared" si="103"/>
        <v>0</v>
      </c>
      <c r="G231" s="8">
        <f t="shared" si="104"/>
        <v>0</v>
      </c>
      <c r="H231" s="8">
        <f>IF(PĀRBAUDE!$D$3="NĒ",ROUND(G231*(1+M231),2),0)</f>
        <v>0</v>
      </c>
      <c r="I231" s="11">
        <f>IF(PĀRBAUDE!$D$3="NĒ",H231,G231)/IF(PĀRBAUDE!$D$3="NĒ",$H$1315,$G$1315)</f>
        <v>0</v>
      </c>
      <c r="J231" s="8">
        <f>IF(PĀRBAUDE!$D$3="NĒ",F231-H231,F231-G231)</f>
        <v>0</v>
      </c>
      <c r="L231" s="42">
        <v>1</v>
      </c>
      <c r="M231" s="42">
        <v>0.21</v>
      </c>
      <c r="N231" s="12"/>
      <c r="O231" s="12"/>
      <c r="Q231" s="8">
        <f t="shared" si="105"/>
        <v>0</v>
      </c>
      <c r="R231" s="8">
        <f t="shared" si="106"/>
        <v>0</v>
      </c>
      <c r="S231" s="82"/>
    </row>
    <row r="232" spans="1:19" hidden="1" outlineLevel="1">
      <c r="A232" s="4" t="s">
        <v>139</v>
      </c>
      <c r="B232" s="7"/>
      <c r="C232" s="7"/>
      <c r="D232" s="12"/>
      <c r="E232" s="8">
        <f t="shared" si="102"/>
        <v>0</v>
      </c>
      <c r="F232" s="8">
        <f t="shared" si="103"/>
        <v>0</v>
      </c>
      <c r="G232" s="8">
        <f t="shared" si="104"/>
        <v>0</v>
      </c>
      <c r="H232" s="8">
        <f>IF(PĀRBAUDE!$D$3="NĒ",ROUND(G232*(1+M232),2),0)</f>
        <v>0</v>
      </c>
      <c r="I232" s="11">
        <f>IF(PĀRBAUDE!$D$3="NĒ",H232,G232)/IF(PĀRBAUDE!$D$3="NĒ",$H$1315,$G$1315)</f>
        <v>0</v>
      </c>
      <c r="J232" s="8">
        <f>IF(PĀRBAUDE!$D$3="NĒ",F232-H232,F232-G232)</f>
        <v>0</v>
      </c>
      <c r="L232" s="42">
        <v>1</v>
      </c>
      <c r="M232" s="42">
        <v>0.21</v>
      </c>
      <c r="N232" s="12"/>
      <c r="O232" s="12"/>
      <c r="Q232" s="8">
        <f t="shared" si="105"/>
        <v>0</v>
      </c>
      <c r="R232" s="8">
        <f t="shared" si="106"/>
        <v>0</v>
      </c>
      <c r="S232" s="82"/>
    </row>
    <row r="233" spans="1:19" hidden="1" outlineLevel="1">
      <c r="A233" s="4" t="s">
        <v>140</v>
      </c>
      <c r="B233" s="7"/>
      <c r="C233" s="7"/>
      <c r="D233" s="12"/>
      <c r="E233" s="8">
        <f t="shared" si="102"/>
        <v>0</v>
      </c>
      <c r="F233" s="8">
        <f t="shared" si="103"/>
        <v>0</v>
      </c>
      <c r="G233" s="8">
        <f t="shared" si="104"/>
        <v>0</v>
      </c>
      <c r="H233" s="8">
        <f>IF(PĀRBAUDE!$D$3="NĒ",ROUND(G233*(1+M233),2),0)</f>
        <v>0</v>
      </c>
      <c r="I233" s="11">
        <f>IF(PĀRBAUDE!$D$3="NĒ",H233,G233)/IF(PĀRBAUDE!$D$3="NĒ",$H$1315,$G$1315)</f>
        <v>0</v>
      </c>
      <c r="J233" s="8">
        <f>IF(PĀRBAUDE!$D$3="NĒ",F233-H233,F233-G233)</f>
        <v>0</v>
      </c>
      <c r="L233" s="42">
        <v>1</v>
      </c>
      <c r="M233" s="42">
        <v>0.21</v>
      </c>
      <c r="N233" s="12"/>
      <c r="O233" s="12"/>
      <c r="Q233" s="8">
        <f t="shared" si="105"/>
        <v>0</v>
      </c>
      <c r="R233" s="8">
        <f t="shared" si="106"/>
        <v>0</v>
      </c>
      <c r="S233" s="82"/>
    </row>
    <row r="234" spans="1:19" hidden="1" outlineLevel="1">
      <c r="A234" s="4" t="s">
        <v>141</v>
      </c>
      <c r="B234" s="7"/>
      <c r="C234" s="7"/>
      <c r="D234" s="12"/>
      <c r="E234" s="8">
        <f t="shared" si="102"/>
        <v>0</v>
      </c>
      <c r="F234" s="8">
        <f t="shared" si="103"/>
        <v>0</v>
      </c>
      <c r="G234" s="8">
        <f t="shared" si="104"/>
        <v>0</v>
      </c>
      <c r="H234" s="8">
        <f>IF(PĀRBAUDE!$D$3="NĒ",ROUND(G234*(1+M234),2),0)</f>
        <v>0</v>
      </c>
      <c r="I234" s="11">
        <f>IF(PĀRBAUDE!$D$3="NĒ",H234,G234)/IF(PĀRBAUDE!$D$3="NĒ",$H$1315,$G$1315)</f>
        <v>0</v>
      </c>
      <c r="J234" s="8">
        <f>IF(PĀRBAUDE!$D$3="NĒ",F234-H234,F234-G234)</f>
        <v>0</v>
      </c>
      <c r="L234" s="42">
        <v>1</v>
      </c>
      <c r="M234" s="42">
        <v>0.21</v>
      </c>
      <c r="N234" s="12"/>
      <c r="O234" s="12"/>
      <c r="Q234" s="8">
        <f t="shared" si="105"/>
        <v>0</v>
      </c>
      <c r="R234" s="8">
        <f t="shared" si="106"/>
        <v>0</v>
      </c>
      <c r="S234" s="82"/>
    </row>
    <row r="235" spans="1:19" hidden="1" outlineLevel="1">
      <c r="A235" s="4" t="s">
        <v>142</v>
      </c>
      <c r="B235" s="7"/>
      <c r="C235" s="7"/>
      <c r="D235" s="12"/>
      <c r="E235" s="8">
        <f t="shared" si="102"/>
        <v>0</v>
      </c>
      <c r="F235" s="8">
        <f t="shared" si="103"/>
        <v>0</v>
      </c>
      <c r="G235" s="8">
        <f t="shared" si="104"/>
        <v>0</v>
      </c>
      <c r="H235" s="8">
        <f>IF(PĀRBAUDE!$D$3="NĒ",ROUND(G235*(1+M235),2),0)</f>
        <v>0</v>
      </c>
      <c r="I235" s="11">
        <f>IF(PĀRBAUDE!$D$3="NĒ",H235,G235)/IF(PĀRBAUDE!$D$3="NĒ",$H$1315,$G$1315)</f>
        <v>0</v>
      </c>
      <c r="J235" s="8">
        <f>IF(PĀRBAUDE!$D$3="NĒ",F235-H235,F235-G235)</f>
        <v>0</v>
      </c>
      <c r="L235" s="42">
        <v>1</v>
      </c>
      <c r="M235" s="42">
        <v>0.21</v>
      </c>
      <c r="N235" s="12"/>
      <c r="O235" s="12"/>
      <c r="Q235" s="8">
        <f t="shared" si="105"/>
        <v>0</v>
      </c>
      <c r="R235" s="8">
        <f t="shared" si="106"/>
        <v>0</v>
      </c>
      <c r="S235" s="82"/>
    </row>
    <row r="236" spans="1:19" hidden="1" outlineLevel="1">
      <c r="A236" s="4" t="s">
        <v>143</v>
      </c>
      <c r="B236" s="7"/>
      <c r="C236" s="7"/>
      <c r="D236" s="12"/>
      <c r="E236" s="8">
        <f t="shared" si="102"/>
        <v>0</v>
      </c>
      <c r="F236" s="8">
        <f t="shared" si="103"/>
        <v>0</v>
      </c>
      <c r="G236" s="8">
        <f t="shared" si="104"/>
        <v>0</v>
      </c>
      <c r="H236" s="8">
        <f>IF(PĀRBAUDE!$D$3="NĒ",ROUND(G236*(1+M236),2),0)</f>
        <v>0</v>
      </c>
      <c r="I236" s="11">
        <f>IF(PĀRBAUDE!$D$3="NĒ",H236,G236)/IF(PĀRBAUDE!$D$3="NĒ",$H$1315,$G$1315)</f>
        <v>0</v>
      </c>
      <c r="J236" s="8">
        <f>IF(PĀRBAUDE!$D$3="NĒ",F236-H236,F236-G236)</f>
        <v>0</v>
      </c>
      <c r="L236" s="42">
        <v>1</v>
      </c>
      <c r="M236" s="42">
        <v>0.21</v>
      </c>
      <c r="N236" s="12"/>
      <c r="O236" s="12"/>
      <c r="Q236" s="8">
        <f t="shared" si="105"/>
        <v>0</v>
      </c>
      <c r="R236" s="8">
        <f t="shared" si="106"/>
        <v>0</v>
      </c>
      <c r="S236" s="82"/>
    </row>
    <row r="237" spans="1:19" hidden="1" outlineLevel="1">
      <c r="A237" s="4" t="s">
        <v>144</v>
      </c>
      <c r="B237" s="7"/>
      <c r="C237" s="7"/>
      <c r="D237" s="12"/>
      <c r="E237" s="8">
        <f t="shared" si="102"/>
        <v>0</v>
      </c>
      <c r="F237" s="8">
        <f t="shared" si="103"/>
        <v>0</v>
      </c>
      <c r="G237" s="8">
        <f t="shared" si="104"/>
        <v>0</v>
      </c>
      <c r="H237" s="8">
        <f>IF(PĀRBAUDE!$D$3="NĒ",ROUND(G237*(1+M237),2),0)</f>
        <v>0</v>
      </c>
      <c r="I237" s="11">
        <f>IF(PĀRBAUDE!$D$3="NĒ",H237,G237)/IF(PĀRBAUDE!$D$3="NĒ",$H$1315,$G$1315)</f>
        <v>0</v>
      </c>
      <c r="J237" s="8">
        <f>IF(PĀRBAUDE!$D$3="NĒ",F237-H237,F237-G237)</f>
        <v>0</v>
      </c>
      <c r="L237" s="42">
        <v>1</v>
      </c>
      <c r="M237" s="42">
        <v>0.21</v>
      </c>
      <c r="N237" s="12"/>
      <c r="O237" s="12"/>
      <c r="Q237" s="8">
        <f t="shared" si="105"/>
        <v>0</v>
      </c>
      <c r="R237" s="8">
        <f t="shared" si="106"/>
        <v>0</v>
      </c>
      <c r="S237" s="82"/>
    </row>
    <row r="238" spans="1:19" hidden="1" outlineLevel="1">
      <c r="A238" s="4" t="s">
        <v>145</v>
      </c>
      <c r="B238" s="7"/>
      <c r="C238" s="7"/>
      <c r="D238" s="12"/>
      <c r="E238" s="8">
        <f t="shared" si="102"/>
        <v>0</v>
      </c>
      <c r="F238" s="8">
        <f t="shared" si="103"/>
        <v>0</v>
      </c>
      <c r="G238" s="8">
        <f t="shared" si="104"/>
        <v>0</v>
      </c>
      <c r="H238" s="8">
        <f>IF(PĀRBAUDE!$D$3="NĒ",ROUND(G238*(1+M238),2),0)</f>
        <v>0</v>
      </c>
      <c r="I238" s="11">
        <f>IF(PĀRBAUDE!$D$3="NĒ",H238,G238)/IF(PĀRBAUDE!$D$3="NĒ",$H$1315,$G$1315)</f>
        <v>0</v>
      </c>
      <c r="J238" s="8">
        <f>IF(PĀRBAUDE!$D$3="NĒ",F238-H238,F238-G238)</f>
        <v>0</v>
      </c>
      <c r="L238" s="42">
        <v>1</v>
      </c>
      <c r="M238" s="42">
        <v>0.21</v>
      </c>
      <c r="N238" s="12"/>
      <c r="O238" s="12"/>
      <c r="Q238" s="8">
        <f t="shared" si="105"/>
        <v>0</v>
      </c>
      <c r="R238" s="8">
        <f t="shared" si="106"/>
        <v>0</v>
      </c>
      <c r="S238" s="82"/>
    </row>
    <row r="239" spans="1:19" ht="24" hidden="1" outlineLevel="1">
      <c r="A239" s="2" t="s">
        <v>28</v>
      </c>
      <c r="B239" s="23"/>
      <c r="C239" s="23"/>
      <c r="D239" s="23"/>
      <c r="E239" s="9">
        <f>SUM(E240:E241)</f>
        <v>0</v>
      </c>
      <c r="F239" s="9">
        <f>SUM(F240:F241)</f>
        <v>0</v>
      </c>
      <c r="G239" s="9">
        <f>SUM(G240:G241)</f>
        <v>0</v>
      </c>
      <c r="H239" s="9">
        <f>SUM(H240:H241)</f>
        <v>0</v>
      </c>
      <c r="I239" s="10">
        <f>IF(PĀRBAUDE!$D$3="NĒ",H239,G239)/IF(PĀRBAUDE!$D$3="NĒ",$H$1315,$G$1315)</f>
        <v>0</v>
      </c>
      <c r="J239" s="9">
        <f>SUM(J240:J241)</f>
        <v>0</v>
      </c>
    </row>
    <row r="240" spans="1:19" hidden="1" outlineLevel="1">
      <c r="A240" s="38" t="str">
        <f>IF(LEN('2. pielikums'!A7)&gt;5,'2. pielikums'!A7,"")</f>
        <v/>
      </c>
      <c r="B240" s="7"/>
      <c r="C240" s="7"/>
      <c r="D240" s="39">
        <f>IF(A240="",,'2. pielikums'!F7)</f>
        <v>0</v>
      </c>
      <c r="E240" s="8">
        <f>C240*D240</f>
        <v>0</v>
      </c>
      <c r="F240" s="8">
        <f>ROUND(E240*(1+M240),2)</f>
        <v>0</v>
      </c>
      <c r="G240" s="8">
        <f>E240-'2. pielikums'!K136*C240</f>
        <v>0</v>
      </c>
      <c r="H240" s="8">
        <f>IF(PĀRBAUDE!$D$3="NĒ",ROUND(G240*(1+M240),2),0)</f>
        <v>0</v>
      </c>
      <c r="I240" s="11">
        <f>IF(PĀRBAUDE!$D$3="NĒ",H240,G240)/IF(PĀRBAUDE!$D$3="NĒ",$H$1315,$G$1315)</f>
        <v>0</v>
      </c>
      <c r="J240" s="8">
        <f>IF(PĀRBAUDE!$D$3="NĒ",F240-H240,F240-G240)</f>
        <v>0</v>
      </c>
      <c r="L240" s="42">
        <v>1</v>
      </c>
      <c r="M240" s="42">
        <v>0.21</v>
      </c>
      <c r="N240" s="12">
        <f>IF(A240="",,'2. pielikums'!K7)</f>
        <v>0</v>
      </c>
      <c r="O240" s="12"/>
      <c r="Q240" s="8">
        <f t="shared" ref="Q240:Q241" si="107">IF(H240=0,G240,H240)*L240</f>
        <v>0</v>
      </c>
      <c r="R240" s="8">
        <f t="shared" ref="R240:R241" si="108">J240*L240</f>
        <v>0</v>
      </c>
      <c r="S240" s="82"/>
    </row>
    <row r="241" spans="1:19" hidden="1" outlineLevel="1">
      <c r="A241" s="38" t="str">
        <f>IF(LEN('2. pielikums'!A8)&gt;5,'2. pielikums'!A8,"")</f>
        <v/>
      </c>
      <c r="B241" s="7"/>
      <c r="C241" s="7"/>
      <c r="D241" s="39">
        <f>IF(A241="",,'2. pielikums'!F8)</f>
        <v>0</v>
      </c>
      <c r="E241" s="8">
        <f>C241*D241</f>
        <v>0</v>
      </c>
      <c r="F241" s="8">
        <f>ROUND(E241*(1+M241),2)</f>
        <v>0</v>
      </c>
      <c r="G241" s="8">
        <f>E241-'2. pielikums'!K137*C241</f>
        <v>0</v>
      </c>
      <c r="H241" s="8">
        <f>IF(PĀRBAUDE!$D$3="NĒ",ROUND(G241*(1+M241),2),0)</f>
        <v>0</v>
      </c>
      <c r="I241" s="11">
        <f>IF(PĀRBAUDE!$D$3="NĒ",H241,G241)/IF(PĀRBAUDE!$D$3="NĒ",$H$1315,$G$1315)</f>
        <v>0</v>
      </c>
      <c r="J241" s="8">
        <f>IF(PĀRBAUDE!$D$3="NĒ",F241-H241,F241-G241)</f>
        <v>0</v>
      </c>
      <c r="L241" s="42">
        <v>1</v>
      </c>
      <c r="M241" s="42">
        <v>0.21</v>
      </c>
      <c r="N241" s="12">
        <f>IF(A241="",,'2. pielikums'!K8)</f>
        <v>0</v>
      </c>
      <c r="O241" s="12"/>
      <c r="Q241" s="8">
        <f t="shared" si="107"/>
        <v>0</v>
      </c>
      <c r="R241" s="8">
        <f t="shared" si="108"/>
        <v>0</v>
      </c>
      <c r="S241" s="82"/>
    </row>
    <row r="242" spans="1:19" ht="60" hidden="1" outlineLevel="1">
      <c r="A242" s="2" t="s">
        <v>30</v>
      </c>
      <c r="B242" s="23"/>
      <c r="C242" s="23"/>
      <c r="D242" s="23"/>
      <c r="E242" s="9">
        <f>SUM(E243:E252)</f>
        <v>0</v>
      </c>
      <c r="F242" s="9">
        <f>SUM(F243:F252)</f>
        <v>0</v>
      </c>
      <c r="G242" s="9">
        <f>SUM(G243:G252)</f>
        <v>0</v>
      </c>
      <c r="H242" s="9">
        <f>SUM(H243:H252)</f>
        <v>0</v>
      </c>
      <c r="I242" s="10">
        <f>IF(PĀRBAUDE!$D$3="NĒ",H242,G242)/IF(PĀRBAUDE!$D$3="NĒ",$H$1315,$G$1315)</f>
        <v>0</v>
      </c>
      <c r="J242" s="9">
        <f>SUM(J243:J252)</f>
        <v>0</v>
      </c>
    </row>
    <row r="243" spans="1:19" hidden="1" outlineLevel="1">
      <c r="A243" s="4" t="s">
        <v>17</v>
      </c>
      <c r="B243" s="7"/>
      <c r="C243" s="7"/>
      <c r="D243" s="12"/>
      <c r="E243" s="8">
        <f t="shared" ref="E243:E252" si="109">C243*D243</f>
        <v>0</v>
      </c>
      <c r="F243" s="8">
        <f t="shared" ref="F243:F252" si="110">ROUND(E243*(1+M243),2)</f>
        <v>0</v>
      </c>
      <c r="G243" s="8">
        <f t="shared" ref="G243:G252" si="111">E243-N243-O243</f>
        <v>0</v>
      </c>
      <c r="H243" s="8">
        <f>IF(PĀRBAUDE!$D$3="NĒ",ROUND(G243*(1+M243),2),0)</f>
        <v>0</v>
      </c>
      <c r="I243" s="11">
        <f>IF(PĀRBAUDE!$D$3="NĒ",H243,G243)/IF(PĀRBAUDE!$D$3="NĒ",$H$1315,$G$1315)</f>
        <v>0</v>
      </c>
      <c r="J243" s="8">
        <f>IF(PĀRBAUDE!$D$3="NĒ",F243-H243,F243-G243)</f>
        <v>0</v>
      </c>
      <c r="L243" s="42">
        <v>1</v>
      </c>
      <c r="M243" s="42">
        <v>0.21</v>
      </c>
      <c r="N243" s="12"/>
      <c r="O243" s="12"/>
      <c r="Q243" s="8">
        <f t="shared" ref="Q243:Q252" si="112">IF(H243=0,G243,H243)*L243</f>
        <v>0</v>
      </c>
      <c r="R243" s="8">
        <f t="shared" ref="R243:R252" si="113">J243*L243</f>
        <v>0</v>
      </c>
      <c r="S243" s="82"/>
    </row>
    <row r="244" spans="1:19" hidden="1" outlineLevel="1">
      <c r="A244" s="4" t="s">
        <v>154</v>
      </c>
      <c r="B244" s="7"/>
      <c r="C244" s="7"/>
      <c r="D244" s="12"/>
      <c r="E244" s="8">
        <f t="shared" si="109"/>
        <v>0</v>
      </c>
      <c r="F244" s="8">
        <f t="shared" si="110"/>
        <v>0</v>
      </c>
      <c r="G244" s="8">
        <f t="shared" si="111"/>
        <v>0</v>
      </c>
      <c r="H244" s="8">
        <f>IF(PĀRBAUDE!$D$3="NĒ",ROUND(G244*(1+M244),2),0)</f>
        <v>0</v>
      </c>
      <c r="I244" s="11">
        <f>IF(PĀRBAUDE!$D$3="NĒ",H244,G244)/IF(PĀRBAUDE!$D$3="NĒ",$H$1315,$G$1315)</f>
        <v>0</v>
      </c>
      <c r="J244" s="8">
        <f>IF(PĀRBAUDE!$D$3="NĒ",F244-H244,F244-G244)</f>
        <v>0</v>
      </c>
      <c r="L244" s="42">
        <v>1</v>
      </c>
      <c r="M244" s="42">
        <v>0.21</v>
      </c>
      <c r="N244" s="12"/>
      <c r="O244" s="12"/>
      <c r="Q244" s="8">
        <f t="shared" si="112"/>
        <v>0</v>
      </c>
      <c r="R244" s="8">
        <f t="shared" si="113"/>
        <v>0</v>
      </c>
      <c r="S244" s="82"/>
    </row>
    <row r="245" spans="1:19" hidden="1" outlineLevel="1">
      <c r="A245" s="4" t="s">
        <v>155</v>
      </c>
      <c r="B245" s="7"/>
      <c r="C245" s="7"/>
      <c r="D245" s="12"/>
      <c r="E245" s="8">
        <f t="shared" si="109"/>
        <v>0</v>
      </c>
      <c r="F245" s="8">
        <f t="shared" si="110"/>
        <v>0</v>
      </c>
      <c r="G245" s="8">
        <f t="shared" si="111"/>
        <v>0</v>
      </c>
      <c r="H245" s="8">
        <f>IF(PĀRBAUDE!$D$3="NĒ",ROUND(G245*(1+M245),2),0)</f>
        <v>0</v>
      </c>
      <c r="I245" s="11">
        <f>IF(PĀRBAUDE!$D$3="NĒ",H245,G245)/IF(PĀRBAUDE!$D$3="NĒ",$H$1315,$G$1315)</f>
        <v>0</v>
      </c>
      <c r="J245" s="8">
        <f>IF(PĀRBAUDE!$D$3="NĒ",F245-H245,F245-G245)</f>
        <v>0</v>
      </c>
      <c r="L245" s="42">
        <v>1</v>
      </c>
      <c r="M245" s="42">
        <v>0.21</v>
      </c>
      <c r="N245" s="12"/>
      <c r="O245" s="12"/>
      <c r="Q245" s="8">
        <f t="shared" si="112"/>
        <v>0</v>
      </c>
      <c r="R245" s="8">
        <f t="shared" si="113"/>
        <v>0</v>
      </c>
      <c r="S245" s="82"/>
    </row>
    <row r="246" spans="1:19" hidden="1" outlineLevel="1">
      <c r="A246" s="4" t="s">
        <v>156</v>
      </c>
      <c r="B246" s="7"/>
      <c r="C246" s="7"/>
      <c r="D246" s="12"/>
      <c r="E246" s="8">
        <f t="shared" si="109"/>
        <v>0</v>
      </c>
      <c r="F246" s="8">
        <f t="shared" si="110"/>
        <v>0</v>
      </c>
      <c r="G246" s="8">
        <f t="shared" si="111"/>
        <v>0</v>
      </c>
      <c r="H246" s="8">
        <f>IF(PĀRBAUDE!$D$3="NĒ",ROUND(G246*(1+M246),2),0)</f>
        <v>0</v>
      </c>
      <c r="I246" s="11">
        <f>IF(PĀRBAUDE!$D$3="NĒ",H246,G246)/IF(PĀRBAUDE!$D$3="NĒ",$H$1315,$G$1315)</f>
        <v>0</v>
      </c>
      <c r="J246" s="8">
        <f>IF(PĀRBAUDE!$D$3="NĒ",F246-H246,F246-G246)</f>
        <v>0</v>
      </c>
      <c r="L246" s="42">
        <v>1</v>
      </c>
      <c r="M246" s="42">
        <v>0.21</v>
      </c>
      <c r="N246" s="12"/>
      <c r="O246" s="12"/>
      <c r="Q246" s="8">
        <f t="shared" si="112"/>
        <v>0</v>
      </c>
      <c r="R246" s="8">
        <f t="shared" si="113"/>
        <v>0</v>
      </c>
      <c r="S246" s="82"/>
    </row>
    <row r="247" spans="1:19" hidden="1" outlineLevel="1">
      <c r="A247" s="4" t="s">
        <v>157</v>
      </c>
      <c r="B247" s="7"/>
      <c r="C247" s="7"/>
      <c r="D247" s="12"/>
      <c r="E247" s="8">
        <f t="shared" si="109"/>
        <v>0</v>
      </c>
      <c r="F247" s="8">
        <f t="shared" si="110"/>
        <v>0</v>
      </c>
      <c r="G247" s="8">
        <f t="shared" si="111"/>
        <v>0</v>
      </c>
      <c r="H247" s="8">
        <f>IF(PĀRBAUDE!$D$3="NĒ",ROUND(G247*(1+M247),2),0)</f>
        <v>0</v>
      </c>
      <c r="I247" s="11">
        <f>IF(PĀRBAUDE!$D$3="NĒ",H247,G247)/IF(PĀRBAUDE!$D$3="NĒ",$H$1315,$G$1315)</f>
        <v>0</v>
      </c>
      <c r="J247" s="8">
        <f>IF(PĀRBAUDE!$D$3="NĒ",F247-H247,F247-G247)</f>
        <v>0</v>
      </c>
      <c r="L247" s="42">
        <v>1</v>
      </c>
      <c r="M247" s="42">
        <v>0.21</v>
      </c>
      <c r="N247" s="12"/>
      <c r="O247" s="12"/>
      <c r="Q247" s="8">
        <f t="shared" si="112"/>
        <v>0</v>
      </c>
      <c r="R247" s="8">
        <f t="shared" si="113"/>
        <v>0</v>
      </c>
      <c r="S247" s="82"/>
    </row>
    <row r="248" spans="1:19" hidden="1" outlineLevel="1">
      <c r="A248" s="4" t="s">
        <v>158</v>
      </c>
      <c r="B248" s="7"/>
      <c r="C248" s="7"/>
      <c r="D248" s="12"/>
      <c r="E248" s="8">
        <f t="shared" si="109"/>
        <v>0</v>
      </c>
      <c r="F248" s="8">
        <f t="shared" si="110"/>
        <v>0</v>
      </c>
      <c r="G248" s="8">
        <f t="shared" si="111"/>
        <v>0</v>
      </c>
      <c r="H248" s="8">
        <f>IF(PĀRBAUDE!$D$3="NĒ",ROUND(G248*(1+M248),2),0)</f>
        <v>0</v>
      </c>
      <c r="I248" s="11">
        <f>IF(PĀRBAUDE!$D$3="NĒ",H248,G248)/IF(PĀRBAUDE!$D$3="NĒ",$H$1315,$G$1315)</f>
        <v>0</v>
      </c>
      <c r="J248" s="8">
        <f>IF(PĀRBAUDE!$D$3="NĒ",F248-H248,F248-G248)</f>
        <v>0</v>
      </c>
      <c r="L248" s="42">
        <v>1</v>
      </c>
      <c r="M248" s="42">
        <v>0.21</v>
      </c>
      <c r="N248" s="12"/>
      <c r="O248" s="12"/>
      <c r="Q248" s="8">
        <f t="shared" si="112"/>
        <v>0</v>
      </c>
      <c r="R248" s="8">
        <f t="shared" si="113"/>
        <v>0</v>
      </c>
      <c r="S248" s="82"/>
    </row>
    <row r="249" spans="1:19" hidden="1" outlineLevel="1">
      <c r="A249" s="4" t="s">
        <v>159</v>
      </c>
      <c r="B249" s="7"/>
      <c r="C249" s="7"/>
      <c r="D249" s="12"/>
      <c r="E249" s="8">
        <f t="shared" si="109"/>
        <v>0</v>
      </c>
      <c r="F249" s="8">
        <f t="shared" si="110"/>
        <v>0</v>
      </c>
      <c r="G249" s="8">
        <f t="shared" si="111"/>
        <v>0</v>
      </c>
      <c r="H249" s="8">
        <f>IF(PĀRBAUDE!$D$3="NĒ",ROUND(G249*(1+M249),2),0)</f>
        <v>0</v>
      </c>
      <c r="I249" s="11">
        <f>IF(PĀRBAUDE!$D$3="NĒ",H249,G249)/IF(PĀRBAUDE!$D$3="NĒ",$H$1315,$G$1315)</f>
        <v>0</v>
      </c>
      <c r="J249" s="8">
        <f>IF(PĀRBAUDE!$D$3="NĒ",F249-H249,F249-G249)</f>
        <v>0</v>
      </c>
      <c r="L249" s="42">
        <v>1</v>
      </c>
      <c r="M249" s="42">
        <v>0.21</v>
      </c>
      <c r="N249" s="12"/>
      <c r="O249" s="12"/>
      <c r="Q249" s="8">
        <f t="shared" si="112"/>
        <v>0</v>
      </c>
      <c r="R249" s="8">
        <f t="shared" si="113"/>
        <v>0</v>
      </c>
      <c r="S249" s="82"/>
    </row>
    <row r="250" spans="1:19" hidden="1" outlineLevel="1">
      <c r="A250" s="4" t="s">
        <v>160</v>
      </c>
      <c r="B250" s="7"/>
      <c r="C250" s="7"/>
      <c r="D250" s="12"/>
      <c r="E250" s="8">
        <f t="shared" si="109"/>
        <v>0</v>
      </c>
      <c r="F250" s="8">
        <f t="shared" si="110"/>
        <v>0</v>
      </c>
      <c r="G250" s="8">
        <f t="shared" si="111"/>
        <v>0</v>
      </c>
      <c r="H250" s="8">
        <f>IF(PĀRBAUDE!$D$3="NĒ",ROUND(G250*(1+M250),2),0)</f>
        <v>0</v>
      </c>
      <c r="I250" s="11">
        <f>IF(PĀRBAUDE!$D$3="NĒ",H250,G250)/IF(PĀRBAUDE!$D$3="NĒ",$H$1315,$G$1315)</f>
        <v>0</v>
      </c>
      <c r="J250" s="8">
        <f>IF(PĀRBAUDE!$D$3="NĒ",F250-H250,F250-G250)</f>
        <v>0</v>
      </c>
      <c r="L250" s="42">
        <v>1</v>
      </c>
      <c r="M250" s="42">
        <v>0.21</v>
      </c>
      <c r="N250" s="12"/>
      <c r="O250" s="12"/>
      <c r="Q250" s="8">
        <f t="shared" si="112"/>
        <v>0</v>
      </c>
      <c r="R250" s="8">
        <f t="shared" si="113"/>
        <v>0</v>
      </c>
      <c r="S250" s="82"/>
    </row>
    <row r="251" spans="1:19" hidden="1" outlineLevel="1">
      <c r="A251" s="4" t="s">
        <v>161</v>
      </c>
      <c r="B251" s="7"/>
      <c r="C251" s="7"/>
      <c r="D251" s="12"/>
      <c r="E251" s="8">
        <f t="shared" si="109"/>
        <v>0</v>
      </c>
      <c r="F251" s="8">
        <f t="shared" si="110"/>
        <v>0</v>
      </c>
      <c r="G251" s="8">
        <f t="shared" si="111"/>
        <v>0</v>
      </c>
      <c r="H251" s="8">
        <f>IF(PĀRBAUDE!$D$3="NĒ",ROUND(G251*(1+M251),2),0)</f>
        <v>0</v>
      </c>
      <c r="I251" s="11">
        <f>IF(PĀRBAUDE!$D$3="NĒ",H251,G251)/IF(PĀRBAUDE!$D$3="NĒ",$H$1315,$G$1315)</f>
        <v>0</v>
      </c>
      <c r="J251" s="8">
        <f>IF(PĀRBAUDE!$D$3="NĒ",F251-H251,F251-G251)</f>
        <v>0</v>
      </c>
      <c r="L251" s="42">
        <v>1</v>
      </c>
      <c r="M251" s="42">
        <v>0.21</v>
      </c>
      <c r="N251" s="12"/>
      <c r="O251" s="12"/>
      <c r="Q251" s="8">
        <f t="shared" si="112"/>
        <v>0</v>
      </c>
      <c r="R251" s="8">
        <f t="shared" si="113"/>
        <v>0</v>
      </c>
      <c r="S251" s="82"/>
    </row>
    <row r="252" spans="1:19" hidden="1" outlineLevel="1">
      <c r="A252" s="4" t="s">
        <v>162</v>
      </c>
      <c r="B252" s="7"/>
      <c r="C252" s="7"/>
      <c r="D252" s="12"/>
      <c r="E252" s="8">
        <f t="shared" si="109"/>
        <v>0</v>
      </c>
      <c r="F252" s="8">
        <f t="shared" si="110"/>
        <v>0</v>
      </c>
      <c r="G252" s="8">
        <f t="shared" si="111"/>
        <v>0</v>
      </c>
      <c r="H252" s="8">
        <f>IF(PĀRBAUDE!$D$3="NĒ",ROUND(G252*(1+M252),2),0)</f>
        <v>0</v>
      </c>
      <c r="I252" s="11">
        <f>IF(PĀRBAUDE!$D$3="NĒ",H252,G252)/IF(PĀRBAUDE!$D$3="NĒ",$H$1315,$G$1315)</f>
        <v>0</v>
      </c>
      <c r="J252" s="8">
        <f>IF(PĀRBAUDE!$D$3="NĒ",F252-H252,F252-G252)</f>
        <v>0</v>
      </c>
      <c r="L252" s="42">
        <v>1</v>
      </c>
      <c r="M252" s="42">
        <v>0.21</v>
      </c>
      <c r="N252" s="12"/>
      <c r="O252" s="12"/>
      <c r="Q252" s="8">
        <f t="shared" si="112"/>
        <v>0</v>
      </c>
      <c r="R252" s="8">
        <f t="shared" si="113"/>
        <v>0</v>
      </c>
      <c r="S252" s="82"/>
    </row>
    <row r="253" spans="1:19" ht="24" hidden="1" outlineLevel="1">
      <c r="A253" s="2" t="s">
        <v>31</v>
      </c>
      <c r="B253" s="23"/>
      <c r="C253" s="23"/>
      <c r="D253" s="23"/>
      <c r="E253" s="9">
        <f>SUM(E254:E263)</f>
        <v>0</v>
      </c>
      <c r="F253" s="9">
        <f>SUM(F254:F263)</f>
        <v>0</v>
      </c>
      <c r="G253" s="9">
        <f>SUM(G254:G263)</f>
        <v>0</v>
      </c>
      <c r="H253" s="9">
        <f>SUM(H254:H263)</f>
        <v>0</v>
      </c>
      <c r="I253" s="10">
        <f>IF(PĀRBAUDE!$D$3="NĒ",H253,G253)/IF(PĀRBAUDE!$D$3="NĒ",$H$1315,$G$1315)</f>
        <v>0</v>
      </c>
      <c r="J253" s="9">
        <f>SUM(J254:J263)</f>
        <v>0</v>
      </c>
    </row>
    <row r="254" spans="1:19" hidden="1" outlineLevel="1">
      <c r="A254" s="4" t="s">
        <v>19</v>
      </c>
      <c r="B254" s="7" t="s">
        <v>8</v>
      </c>
      <c r="C254" s="7">
        <v>1</v>
      </c>
      <c r="D254" s="12"/>
      <c r="E254" s="8">
        <f t="shared" ref="E254:E263" si="114">C254*D254</f>
        <v>0</v>
      </c>
      <c r="F254" s="8">
        <f t="shared" ref="F254:F264" si="115">ROUND(E254*(1+M254),2)</f>
        <v>0</v>
      </c>
      <c r="G254" s="8">
        <f t="shared" ref="G254:G263" si="116">E254-N254-O254</f>
        <v>0</v>
      </c>
      <c r="H254" s="8">
        <f>IF(PĀRBAUDE!$D$3="NĒ",ROUND(G254*(1+M254),2),0)</f>
        <v>0</v>
      </c>
      <c r="I254" s="11">
        <f>IF(PĀRBAUDE!$D$3="NĒ",H254,G254)/IF(PĀRBAUDE!$D$3="NĒ",$H$1315,$G$1315)</f>
        <v>0</v>
      </c>
      <c r="J254" s="8">
        <f>IF(PĀRBAUDE!$D$3="NĒ",F254-H254,F254-G254)</f>
        <v>0</v>
      </c>
      <c r="L254" s="42">
        <v>1</v>
      </c>
      <c r="M254" s="42">
        <v>0.21</v>
      </c>
      <c r="N254" s="12"/>
      <c r="O254" s="12"/>
      <c r="Q254" s="8">
        <f t="shared" ref="Q254:Q264" si="117">IF(H254=0,G254,H254)*L254</f>
        <v>0</v>
      </c>
      <c r="R254" s="8">
        <f t="shared" ref="R254:R264" si="118">J254*L254</f>
        <v>0</v>
      </c>
      <c r="S254" s="82"/>
    </row>
    <row r="255" spans="1:19" hidden="1" outlineLevel="1">
      <c r="A255" s="4" t="s">
        <v>164</v>
      </c>
      <c r="B255" s="7"/>
      <c r="C255" s="7"/>
      <c r="D255" s="12"/>
      <c r="E255" s="8">
        <f t="shared" si="114"/>
        <v>0</v>
      </c>
      <c r="F255" s="8">
        <f t="shared" si="115"/>
        <v>0</v>
      </c>
      <c r="G255" s="8">
        <f t="shared" si="116"/>
        <v>0</v>
      </c>
      <c r="H255" s="8">
        <f>IF(PĀRBAUDE!$D$3="NĒ",ROUND(G255*(1+M255),2),0)</f>
        <v>0</v>
      </c>
      <c r="I255" s="11">
        <f>IF(PĀRBAUDE!$D$3="NĒ",H255,G255)/IF(PĀRBAUDE!$D$3="NĒ",$H$1315,$G$1315)</f>
        <v>0</v>
      </c>
      <c r="J255" s="8">
        <f>IF(PĀRBAUDE!$D$3="NĒ",F255-H255,F255-G255)</f>
        <v>0</v>
      </c>
      <c r="L255" s="42">
        <v>1</v>
      </c>
      <c r="M255" s="42">
        <v>0.21</v>
      </c>
      <c r="N255" s="12"/>
      <c r="O255" s="12"/>
      <c r="Q255" s="8">
        <f t="shared" si="117"/>
        <v>0</v>
      </c>
      <c r="R255" s="8">
        <f t="shared" si="118"/>
        <v>0</v>
      </c>
      <c r="S255" s="82"/>
    </row>
    <row r="256" spans="1:19" hidden="1" outlineLevel="1">
      <c r="A256" s="4" t="s">
        <v>165</v>
      </c>
      <c r="B256" s="7"/>
      <c r="C256" s="7"/>
      <c r="D256" s="12"/>
      <c r="E256" s="8">
        <f t="shared" si="114"/>
        <v>0</v>
      </c>
      <c r="F256" s="8">
        <f t="shared" si="115"/>
        <v>0</v>
      </c>
      <c r="G256" s="8">
        <f t="shared" si="116"/>
        <v>0</v>
      </c>
      <c r="H256" s="8">
        <f>IF(PĀRBAUDE!$D$3="NĒ",ROUND(G256*(1+M256),2),0)</f>
        <v>0</v>
      </c>
      <c r="I256" s="11">
        <f>IF(PĀRBAUDE!$D$3="NĒ",H256,G256)/IF(PĀRBAUDE!$D$3="NĒ",$H$1315,$G$1315)</f>
        <v>0</v>
      </c>
      <c r="J256" s="8">
        <f>IF(PĀRBAUDE!$D$3="NĒ",F256-H256,F256-G256)</f>
        <v>0</v>
      </c>
      <c r="L256" s="42">
        <v>1</v>
      </c>
      <c r="M256" s="42">
        <v>0.21</v>
      </c>
      <c r="N256" s="12"/>
      <c r="O256" s="12"/>
      <c r="Q256" s="8">
        <f t="shared" si="117"/>
        <v>0</v>
      </c>
      <c r="R256" s="8">
        <f t="shared" si="118"/>
        <v>0</v>
      </c>
      <c r="S256" s="82"/>
    </row>
    <row r="257" spans="1:19" hidden="1" outlineLevel="1">
      <c r="A257" s="4" t="s">
        <v>165</v>
      </c>
      <c r="B257" s="7"/>
      <c r="C257" s="7"/>
      <c r="D257" s="12"/>
      <c r="E257" s="8">
        <f t="shared" si="114"/>
        <v>0</v>
      </c>
      <c r="F257" s="8">
        <f t="shared" si="115"/>
        <v>0</v>
      </c>
      <c r="G257" s="8">
        <f t="shared" si="116"/>
        <v>0</v>
      </c>
      <c r="H257" s="8">
        <f>IF(PĀRBAUDE!$D$3="NĒ",ROUND(G257*(1+M257),2),0)</f>
        <v>0</v>
      </c>
      <c r="I257" s="11">
        <f>IF(PĀRBAUDE!$D$3="NĒ",H257,G257)/IF(PĀRBAUDE!$D$3="NĒ",$H$1315,$G$1315)</f>
        <v>0</v>
      </c>
      <c r="J257" s="8">
        <f>IF(PĀRBAUDE!$D$3="NĒ",F257-H257,F257-G257)</f>
        <v>0</v>
      </c>
      <c r="L257" s="42">
        <v>1</v>
      </c>
      <c r="M257" s="42">
        <v>0.21</v>
      </c>
      <c r="N257" s="12"/>
      <c r="O257" s="12"/>
      <c r="Q257" s="8">
        <f t="shared" si="117"/>
        <v>0</v>
      </c>
      <c r="R257" s="8">
        <f t="shared" si="118"/>
        <v>0</v>
      </c>
      <c r="S257" s="82"/>
    </row>
    <row r="258" spans="1:19" hidden="1" outlineLevel="1">
      <c r="A258" s="4" t="s">
        <v>166</v>
      </c>
      <c r="B258" s="7"/>
      <c r="C258" s="7"/>
      <c r="D258" s="12"/>
      <c r="E258" s="8">
        <f t="shared" si="114"/>
        <v>0</v>
      </c>
      <c r="F258" s="8">
        <f t="shared" si="115"/>
        <v>0</v>
      </c>
      <c r="G258" s="8">
        <f t="shared" si="116"/>
        <v>0</v>
      </c>
      <c r="H258" s="8">
        <f>IF(PĀRBAUDE!$D$3="NĒ",ROUND(G258*(1+M258),2),0)</f>
        <v>0</v>
      </c>
      <c r="I258" s="11">
        <f>IF(PĀRBAUDE!$D$3="NĒ",H258,G258)/IF(PĀRBAUDE!$D$3="NĒ",$H$1315,$G$1315)</f>
        <v>0</v>
      </c>
      <c r="J258" s="8">
        <f>IF(PĀRBAUDE!$D$3="NĒ",F258-H258,F258-G258)</f>
        <v>0</v>
      </c>
      <c r="L258" s="42">
        <v>1</v>
      </c>
      <c r="M258" s="42">
        <v>0.21</v>
      </c>
      <c r="N258" s="12"/>
      <c r="O258" s="12"/>
      <c r="Q258" s="8">
        <f t="shared" si="117"/>
        <v>0</v>
      </c>
      <c r="R258" s="8">
        <f t="shared" si="118"/>
        <v>0</v>
      </c>
      <c r="S258" s="82"/>
    </row>
    <row r="259" spans="1:19" hidden="1" outlineLevel="1">
      <c r="A259" s="4" t="s">
        <v>167</v>
      </c>
      <c r="B259" s="7"/>
      <c r="C259" s="7"/>
      <c r="D259" s="12"/>
      <c r="E259" s="8">
        <f t="shared" si="114"/>
        <v>0</v>
      </c>
      <c r="F259" s="8">
        <f t="shared" si="115"/>
        <v>0</v>
      </c>
      <c r="G259" s="8">
        <f t="shared" si="116"/>
        <v>0</v>
      </c>
      <c r="H259" s="8">
        <f>IF(PĀRBAUDE!$D$3="NĒ",ROUND(G259*(1+M259),2),0)</f>
        <v>0</v>
      </c>
      <c r="I259" s="11">
        <f>IF(PĀRBAUDE!$D$3="NĒ",H259,G259)/IF(PĀRBAUDE!$D$3="NĒ",$H$1315,$G$1315)</f>
        <v>0</v>
      </c>
      <c r="J259" s="8">
        <f>IF(PĀRBAUDE!$D$3="NĒ",F259-H259,F259-G259)</f>
        <v>0</v>
      </c>
      <c r="L259" s="42">
        <v>1</v>
      </c>
      <c r="M259" s="42">
        <v>0.21</v>
      </c>
      <c r="N259" s="12"/>
      <c r="O259" s="12"/>
      <c r="Q259" s="8">
        <f t="shared" si="117"/>
        <v>0</v>
      </c>
      <c r="R259" s="8">
        <f t="shared" si="118"/>
        <v>0</v>
      </c>
      <c r="S259" s="82"/>
    </row>
    <row r="260" spans="1:19" hidden="1" outlineLevel="1">
      <c r="A260" s="4" t="s">
        <v>168</v>
      </c>
      <c r="B260" s="7"/>
      <c r="C260" s="7"/>
      <c r="D260" s="12"/>
      <c r="E260" s="8">
        <f t="shared" si="114"/>
        <v>0</v>
      </c>
      <c r="F260" s="8">
        <f t="shared" si="115"/>
        <v>0</v>
      </c>
      <c r="G260" s="8">
        <f t="shared" si="116"/>
        <v>0</v>
      </c>
      <c r="H260" s="8">
        <f>IF(PĀRBAUDE!$D$3="NĒ",ROUND(G260*(1+M260),2),0)</f>
        <v>0</v>
      </c>
      <c r="I260" s="11">
        <f>IF(PĀRBAUDE!$D$3="NĒ",H260,G260)/IF(PĀRBAUDE!$D$3="NĒ",$H$1315,$G$1315)</f>
        <v>0</v>
      </c>
      <c r="J260" s="8">
        <f>IF(PĀRBAUDE!$D$3="NĒ",F260-H260,F260-G260)</f>
        <v>0</v>
      </c>
      <c r="L260" s="42">
        <v>1</v>
      </c>
      <c r="M260" s="42">
        <v>0.21</v>
      </c>
      <c r="N260" s="12"/>
      <c r="O260" s="12"/>
      <c r="Q260" s="8">
        <f t="shared" si="117"/>
        <v>0</v>
      </c>
      <c r="R260" s="8">
        <f t="shared" si="118"/>
        <v>0</v>
      </c>
      <c r="S260" s="82"/>
    </row>
    <row r="261" spans="1:19" hidden="1" outlineLevel="1">
      <c r="A261" s="4" t="s">
        <v>169</v>
      </c>
      <c r="B261" s="7"/>
      <c r="C261" s="7"/>
      <c r="D261" s="12"/>
      <c r="E261" s="8">
        <f t="shared" si="114"/>
        <v>0</v>
      </c>
      <c r="F261" s="8">
        <f t="shared" si="115"/>
        <v>0</v>
      </c>
      <c r="G261" s="8">
        <f t="shared" si="116"/>
        <v>0</v>
      </c>
      <c r="H261" s="8">
        <f>IF(PĀRBAUDE!$D$3="NĒ",ROUND(G261*(1+M261),2),0)</f>
        <v>0</v>
      </c>
      <c r="I261" s="11">
        <f>IF(PĀRBAUDE!$D$3="NĒ",H261,G261)/IF(PĀRBAUDE!$D$3="NĒ",$H$1315,$G$1315)</f>
        <v>0</v>
      </c>
      <c r="J261" s="8">
        <f>IF(PĀRBAUDE!$D$3="NĒ",F261-H261,F261-G261)</f>
        <v>0</v>
      </c>
      <c r="L261" s="42">
        <v>1</v>
      </c>
      <c r="M261" s="42">
        <v>0.21</v>
      </c>
      <c r="N261" s="12"/>
      <c r="O261" s="12"/>
      <c r="Q261" s="8">
        <f t="shared" si="117"/>
        <v>0</v>
      </c>
      <c r="R261" s="8">
        <f t="shared" si="118"/>
        <v>0</v>
      </c>
      <c r="S261" s="82"/>
    </row>
    <row r="262" spans="1:19" hidden="1" outlineLevel="1">
      <c r="A262" s="4" t="s">
        <v>170</v>
      </c>
      <c r="B262" s="7"/>
      <c r="C262" s="7"/>
      <c r="D262" s="12"/>
      <c r="E262" s="8">
        <f t="shared" si="114"/>
        <v>0</v>
      </c>
      <c r="F262" s="8">
        <f t="shared" si="115"/>
        <v>0</v>
      </c>
      <c r="G262" s="8">
        <f t="shared" si="116"/>
        <v>0</v>
      </c>
      <c r="H262" s="8">
        <f>IF(PĀRBAUDE!$D$3="NĒ",ROUND(G262*(1+M262),2),0)</f>
        <v>0</v>
      </c>
      <c r="I262" s="11">
        <f>IF(PĀRBAUDE!$D$3="NĒ",H262,G262)/IF(PĀRBAUDE!$D$3="NĒ",$H$1315,$G$1315)</f>
        <v>0</v>
      </c>
      <c r="J262" s="8">
        <f>IF(PĀRBAUDE!$D$3="NĒ",F262-H262,F262-G262)</f>
        <v>0</v>
      </c>
      <c r="L262" s="42">
        <v>1</v>
      </c>
      <c r="M262" s="42">
        <v>0.21</v>
      </c>
      <c r="N262" s="12"/>
      <c r="O262" s="12"/>
      <c r="Q262" s="8">
        <f t="shared" si="117"/>
        <v>0</v>
      </c>
      <c r="R262" s="8">
        <f t="shared" si="118"/>
        <v>0</v>
      </c>
      <c r="S262" s="82"/>
    </row>
    <row r="263" spans="1:19" hidden="1" outlineLevel="1">
      <c r="A263" s="4" t="s">
        <v>171</v>
      </c>
      <c r="B263" s="7"/>
      <c r="C263" s="7"/>
      <c r="D263" s="12"/>
      <c r="E263" s="8">
        <f t="shared" si="114"/>
        <v>0</v>
      </c>
      <c r="F263" s="8">
        <f t="shared" si="115"/>
        <v>0</v>
      </c>
      <c r="G263" s="8">
        <f t="shared" si="116"/>
        <v>0</v>
      </c>
      <c r="H263" s="8">
        <f>IF(PĀRBAUDE!$D$3="NĒ",ROUND(G263*(1+M263),2),0)</f>
        <v>0</v>
      </c>
      <c r="I263" s="11">
        <f>IF(PĀRBAUDE!$D$3="NĒ",H263,G263)/IF(PĀRBAUDE!$D$3="NĒ",$H$1315,$G$1315)</f>
        <v>0</v>
      </c>
      <c r="J263" s="8">
        <f>IF(PĀRBAUDE!$D$3="NĒ",F263-H263,F263-G263)</f>
        <v>0</v>
      </c>
      <c r="L263" s="42">
        <v>1</v>
      </c>
      <c r="M263" s="42">
        <v>0.21</v>
      </c>
      <c r="N263" s="12"/>
      <c r="O263" s="12"/>
      <c r="Q263" s="8">
        <f t="shared" si="117"/>
        <v>0</v>
      </c>
      <c r="R263" s="8">
        <f t="shared" si="118"/>
        <v>0</v>
      </c>
      <c r="S263" s="82"/>
    </row>
    <row r="264" spans="1:19" ht="24" hidden="1" outlineLevel="1">
      <c r="A264" s="2" t="s">
        <v>33</v>
      </c>
      <c r="B264" s="2"/>
      <c r="C264" s="2"/>
      <c r="D264" s="12"/>
      <c r="E264" s="13">
        <f>D264</f>
        <v>0</v>
      </c>
      <c r="F264" s="9">
        <f t="shared" si="115"/>
        <v>0</v>
      </c>
      <c r="G264" s="9">
        <f>E264-N264</f>
        <v>0</v>
      </c>
      <c r="H264" s="9">
        <f>IF(PĀRBAUDE!$D$3="NĒ",ROUND(G264*(1+M264),2),0)</f>
        <v>0</v>
      </c>
      <c r="I264" s="10">
        <f>IF(PĀRBAUDE!$D$3="NĒ",H264,G264)/IF(PĀRBAUDE!$D$3="NĒ",$H$1315,$G$1315)</f>
        <v>0</v>
      </c>
      <c r="J264" s="9">
        <f>IF(PĀRBAUDE!$D$3="NĒ",F264-H264,ROUND(N264*(1+M264),2))</f>
        <v>0</v>
      </c>
      <c r="L264" s="42">
        <v>1</v>
      </c>
      <c r="M264" s="42">
        <v>0.21</v>
      </c>
      <c r="N264" s="12"/>
      <c r="Q264" s="8">
        <f t="shared" si="117"/>
        <v>0</v>
      </c>
      <c r="R264" s="8">
        <f t="shared" si="118"/>
        <v>0</v>
      </c>
    </row>
    <row r="265" spans="1:19" hidden="1" outlineLevel="1">
      <c r="A265" s="24" t="s">
        <v>34</v>
      </c>
      <c r="B265" s="23"/>
      <c r="C265" s="23"/>
      <c r="D265" s="23"/>
      <c r="E265" s="9">
        <f t="shared" ref="E265:J265" si="119">E264+E253+E242+E239+E228+E226+E215+E204+E193+E182+E171+E160+E149+E138</f>
        <v>0</v>
      </c>
      <c r="F265" s="9">
        <f t="shared" si="119"/>
        <v>0</v>
      </c>
      <c r="G265" s="9">
        <f t="shared" si="119"/>
        <v>0</v>
      </c>
      <c r="H265" s="9">
        <f t="shared" si="119"/>
        <v>0</v>
      </c>
      <c r="I265" s="10">
        <f t="shared" si="119"/>
        <v>0</v>
      </c>
      <c r="J265" s="9">
        <f t="shared" si="119"/>
        <v>0</v>
      </c>
      <c r="Q265" s="9">
        <f>ROUND(SUM(Q139:Q264),2)</f>
        <v>0</v>
      </c>
      <c r="R265" s="9">
        <f>ROUND(SUM(R139:R264),2)</f>
        <v>0</v>
      </c>
      <c r="S265" s="83"/>
    </row>
    <row r="266" spans="1:19" collapsed="1"/>
    <row r="267" spans="1:19" hidden="1" outlineLevel="1">
      <c r="A267" s="106">
        <f>'2.8. tabula'!B5</f>
        <v>3</v>
      </c>
      <c r="B267" s="106"/>
      <c r="C267" s="106"/>
      <c r="D267" s="106"/>
      <c r="E267" s="106"/>
      <c r="F267" s="106"/>
      <c r="G267" s="106"/>
      <c r="H267" s="106"/>
      <c r="I267" s="106"/>
      <c r="J267" s="106"/>
    </row>
    <row r="268" spans="1:19" hidden="1" outlineLevel="1">
      <c r="A268" s="105" t="s">
        <v>5</v>
      </c>
      <c r="B268" s="105"/>
      <c r="C268" s="105"/>
      <c r="D268" s="105"/>
      <c r="E268" s="105"/>
      <c r="F268" s="105"/>
      <c r="G268" s="105"/>
      <c r="H268" s="105"/>
      <c r="I268" s="105"/>
      <c r="J268" s="105"/>
    </row>
    <row r="269" spans="1:19" ht="60" hidden="1" outlineLevel="1">
      <c r="A269" s="2" t="s">
        <v>6</v>
      </c>
      <c r="B269" s="23"/>
      <c r="C269" s="23"/>
      <c r="D269" s="9"/>
      <c r="E269" s="9">
        <f>SUM(E270:E279)</f>
        <v>0</v>
      </c>
      <c r="F269" s="9">
        <f>SUM(F270:F279)</f>
        <v>0</v>
      </c>
      <c r="G269" s="9">
        <f>SUM(G270:G279)</f>
        <v>0</v>
      </c>
      <c r="H269" s="9">
        <f>SUM(H270:H279)</f>
        <v>0</v>
      </c>
      <c r="I269" s="10">
        <f>IF(PĀRBAUDE!$D$3="NĒ",H269,G269)/IF(PĀRBAUDE!$D$3="NĒ",$H$1315,$G$1315)</f>
        <v>0</v>
      </c>
      <c r="J269" s="9">
        <f>SUM(J270:J279)</f>
        <v>0</v>
      </c>
    </row>
    <row r="270" spans="1:19" hidden="1" outlineLevel="1">
      <c r="A270" s="4" t="s">
        <v>210</v>
      </c>
      <c r="B270" s="7" t="s">
        <v>8</v>
      </c>
      <c r="C270" s="7"/>
      <c r="D270" s="12"/>
      <c r="E270" s="8">
        <f t="shared" ref="E270:E279" si="120">C270*D270</f>
        <v>0</v>
      </c>
      <c r="F270" s="8">
        <f t="shared" ref="F270:F279" si="121">ROUND(E270*(1+M270),2)</f>
        <v>0</v>
      </c>
      <c r="G270" s="8">
        <f t="shared" ref="G270:G279" si="122">E270-N270-O270</f>
        <v>0</v>
      </c>
      <c r="H270" s="8">
        <f>IF(PĀRBAUDE!$D$3="NĒ",ROUND(G270*(1+M270),2),0)</f>
        <v>0</v>
      </c>
      <c r="I270" s="11">
        <f>IF(PĀRBAUDE!$D$3="NĒ",H270,G270)/IF(PĀRBAUDE!$D$3="NĒ",$H$1315,$G$1315)</f>
        <v>0</v>
      </c>
      <c r="J270" s="8">
        <f>IF(PĀRBAUDE!$D$3="NĒ",F270-H270,F270-G270)</f>
        <v>0</v>
      </c>
      <c r="L270" s="42">
        <v>1</v>
      </c>
      <c r="M270" s="42">
        <v>0.21</v>
      </c>
      <c r="N270" s="12"/>
      <c r="O270" s="12"/>
      <c r="Q270" s="8">
        <f t="shared" ref="Q270:Q279" si="123">IF(H270=0,G270,H270)*L270</f>
        <v>0</v>
      </c>
      <c r="R270" s="8">
        <f t="shared" ref="R270:R279" si="124">J270*L270</f>
        <v>0</v>
      </c>
      <c r="S270" s="82"/>
    </row>
    <row r="271" spans="1:19" hidden="1" outlineLevel="1">
      <c r="A271" s="4" t="s">
        <v>197</v>
      </c>
      <c r="B271" s="7" t="s">
        <v>8</v>
      </c>
      <c r="C271" s="7"/>
      <c r="D271" s="12"/>
      <c r="E271" s="8">
        <f t="shared" si="120"/>
        <v>0</v>
      </c>
      <c r="F271" s="8">
        <f t="shared" si="121"/>
        <v>0</v>
      </c>
      <c r="G271" s="8">
        <f t="shared" si="122"/>
        <v>0</v>
      </c>
      <c r="H271" s="8">
        <f>IF(PĀRBAUDE!$D$3="NĒ",ROUND(G271*(1+M271),2),0)</f>
        <v>0</v>
      </c>
      <c r="I271" s="11">
        <f>IF(PĀRBAUDE!$D$3="NĒ",H271,G271)/IF(PĀRBAUDE!$D$3="NĒ",$H$1315,$G$1315)</f>
        <v>0</v>
      </c>
      <c r="J271" s="8">
        <f>IF(PĀRBAUDE!$D$3="NĒ",F271-H271,F271-G271)</f>
        <v>0</v>
      </c>
      <c r="L271" s="42">
        <v>1</v>
      </c>
      <c r="M271" s="42">
        <v>0.21</v>
      </c>
      <c r="N271" s="12"/>
      <c r="O271" s="12"/>
      <c r="Q271" s="8">
        <f t="shared" si="123"/>
        <v>0</v>
      </c>
      <c r="R271" s="8">
        <f t="shared" si="124"/>
        <v>0</v>
      </c>
      <c r="S271" s="82"/>
    </row>
    <row r="272" spans="1:19" hidden="1" outlineLevel="1">
      <c r="A272" s="4" t="s">
        <v>46</v>
      </c>
      <c r="B272" s="7"/>
      <c r="C272" s="7"/>
      <c r="D272" s="12"/>
      <c r="E272" s="8">
        <f t="shared" si="120"/>
        <v>0</v>
      </c>
      <c r="F272" s="8">
        <f t="shared" si="121"/>
        <v>0</v>
      </c>
      <c r="G272" s="8">
        <f t="shared" si="122"/>
        <v>0</v>
      </c>
      <c r="H272" s="8">
        <f>IF(PĀRBAUDE!$D$3="NĒ",ROUND(G272*(1+M272),2),0)</f>
        <v>0</v>
      </c>
      <c r="I272" s="11">
        <f>IF(PĀRBAUDE!$D$3="NĒ",H272,G272)/IF(PĀRBAUDE!$D$3="NĒ",$H$1315,$G$1315)</f>
        <v>0</v>
      </c>
      <c r="J272" s="8">
        <f>IF(PĀRBAUDE!$D$3="NĒ",F272-H272,F272-G272)</f>
        <v>0</v>
      </c>
      <c r="L272" s="42">
        <v>1</v>
      </c>
      <c r="M272" s="42">
        <v>0.21</v>
      </c>
      <c r="N272" s="12"/>
      <c r="O272" s="12"/>
      <c r="Q272" s="8">
        <f t="shared" si="123"/>
        <v>0</v>
      </c>
      <c r="R272" s="8">
        <f t="shared" si="124"/>
        <v>0</v>
      </c>
      <c r="S272" s="82"/>
    </row>
    <row r="273" spans="1:19" hidden="1" outlineLevel="1">
      <c r="A273" s="4" t="s">
        <v>139</v>
      </c>
      <c r="B273" s="7"/>
      <c r="C273" s="7"/>
      <c r="D273" s="12"/>
      <c r="E273" s="8">
        <f t="shared" si="120"/>
        <v>0</v>
      </c>
      <c r="F273" s="8">
        <f t="shared" si="121"/>
        <v>0</v>
      </c>
      <c r="G273" s="8">
        <f t="shared" si="122"/>
        <v>0</v>
      </c>
      <c r="H273" s="8">
        <f>IF(PĀRBAUDE!$D$3="NĒ",ROUND(G273*(1+M273),2),0)</f>
        <v>0</v>
      </c>
      <c r="I273" s="11">
        <f>IF(PĀRBAUDE!$D$3="NĒ",H273,G273)/IF(PĀRBAUDE!$D$3="NĒ",$H$1315,$G$1315)</f>
        <v>0</v>
      </c>
      <c r="J273" s="8">
        <f>IF(PĀRBAUDE!$D$3="NĒ",F273-H273,F273-G273)</f>
        <v>0</v>
      </c>
      <c r="L273" s="42">
        <v>1</v>
      </c>
      <c r="M273" s="42">
        <v>0.21</v>
      </c>
      <c r="N273" s="12"/>
      <c r="O273" s="12"/>
      <c r="Q273" s="8">
        <f t="shared" si="123"/>
        <v>0</v>
      </c>
      <c r="R273" s="8">
        <f t="shared" si="124"/>
        <v>0</v>
      </c>
      <c r="S273" s="82"/>
    </row>
    <row r="274" spans="1:19" hidden="1" outlineLevel="1">
      <c r="A274" s="4" t="s">
        <v>140</v>
      </c>
      <c r="B274" s="7"/>
      <c r="C274" s="7"/>
      <c r="D274" s="12"/>
      <c r="E274" s="8">
        <f t="shared" si="120"/>
        <v>0</v>
      </c>
      <c r="F274" s="8">
        <f t="shared" si="121"/>
        <v>0</v>
      </c>
      <c r="G274" s="8">
        <f t="shared" si="122"/>
        <v>0</v>
      </c>
      <c r="H274" s="8">
        <f>IF(PĀRBAUDE!$D$3="NĒ",ROUND(G274*(1+M274),2),0)</f>
        <v>0</v>
      </c>
      <c r="I274" s="11">
        <f>IF(PĀRBAUDE!$D$3="NĒ",H274,G274)/IF(PĀRBAUDE!$D$3="NĒ",$H$1315,$G$1315)</f>
        <v>0</v>
      </c>
      <c r="J274" s="8">
        <f>IF(PĀRBAUDE!$D$3="NĒ",F274-H274,F274-G274)</f>
        <v>0</v>
      </c>
      <c r="L274" s="42">
        <v>1</v>
      </c>
      <c r="M274" s="42">
        <v>0.21</v>
      </c>
      <c r="N274" s="12"/>
      <c r="O274" s="12"/>
      <c r="Q274" s="8">
        <f t="shared" si="123"/>
        <v>0</v>
      </c>
      <c r="R274" s="8">
        <f t="shared" si="124"/>
        <v>0</v>
      </c>
      <c r="S274" s="82"/>
    </row>
    <row r="275" spans="1:19" hidden="1" outlineLevel="1">
      <c r="A275" s="4" t="s">
        <v>141</v>
      </c>
      <c r="B275" s="7"/>
      <c r="C275" s="7"/>
      <c r="D275" s="12"/>
      <c r="E275" s="8">
        <f t="shared" si="120"/>
        <v>0</v>
      </c>
      <c r="F275" s="8">
        <f t="shared" si="121"/>
        <v>0</v>
      </c>
      <c r="G275" s="8">
        <f t="shared" si="122"/>
        <v>0</v>
      </c>
      <c r="H275" s="8">
        <f>IF(PĀRBAUDE!$D$3="NĒ",ROUND(G275*(1+M275),2),0)</f>
        <v>0</v>
      </c>
      <c r="I275" s="11">
        <f>IF(PĀRBAUDE!$D$3="NĒ",H275,G275)/IF(PĀRBAUDE!$D$3="NĒ",$H$1315,$G$1315)</f>
        <v>0</v>
      </c>
      <c r="J275" s="8">
        <f>IF(PĀRBAUDE!$D$3="NĒ",F275-H275,F275-G275)</f>
        <v>0</v>
      </c>
      <c r="L275" s="42">
        <v>1</v>
      </c>
      <c r="M275" s="42">
        <v>0.21</v>
      </c>
      <c r="N275" s="12"/>
      <c r="O275" s="12"/>
      <c r="Q275" s="8">
        <f t="shared" si="123"/>
        <v>0</v>
      </c>
      <c r="R275" s="8">
        <f t="shared" si="124"/>
        <v>0</v>
      </c>
      <c r="S275" s="82"/>
    </row>
    <row r="276" spans="1:19" hidden="1" outlineLevel="1">
      <c r="A276" s="4" t="s">
        <v>142</v>
      </c>
      <c r="B276" s="7"/>
      <c r="C276" s="7"/>
      <c r="D276" s="12"/>
      <c r="E276" s="8">
        <f t="shared" si="120"/>
        <v>0</v>
      </c>
      <c r="F276" s="8">
        <f t="shared" si="121"/>
        <v>0</v>
      </c>
      <c r="G276" s="8">
        <f t="shared" si="122"/>
        <v>0</v>
      </c>
      <c r="H276" s="8">
        <f>IF(PĀRBAUDE!$D$3="NĒ",ROUND(G276*(1+M276),2),0)</f>
        <v>0</v>
      </c>
      <c r="I276" s="11">
        <f>IF(PĀRBAUDE!$D$3="NĒ",H276,G276)/IF(PĀRBAUDE!$D$3="NĒ",$H$1315,$G$1315)</f>
        <v>0</v>
      </c>
      <c r="J276" s="8">
        <f>IF(PĀRBAUDE!$D$3="NĒ",F276-H276,F276-G276)</f>
        <v>0</v>
      </c>
      <c r="L276" s="42">
        <v>1</v>
      </c>
      <c r="M276" s="42">
        <v>0.21</v>
      </c>
      <c r="N276" s="12"/>
      <c r="O276" s="12"/>
      <c r="Q276" s="8">
        <f t="shared" si="123"/>
        <v>0</v>
      </c>
      <c r="R276" s="8">
        <f t="shared" si="124"/>
        <v>0</v>
      </c>
      <c r="S276" s="82"/>
    </row>
    <row r="277" spans="1:19" hidden="1" outlineLevel="1">
      <c r="A277" s="4" t="s">
        <v>143</v>
      </c>
      <c r="B277" s="7"/>
      <c r="C277" s="7"/>
      <c r="D277" s="12"/>
      <c r="E277" s="8">
        <f t="shared" si="120"/>
        <v>0</v>
      </c>
      <c r="F277" s="8">
        <f t="shared" si="121"/>
        <v>0</v>
      </c>
      <c r="G277" s="8">
        <f t="shared" si="122"/>
        <v>0</v>
      </c>
      <c r="H277" s="8">
        <f>IF(PĀRBAUDE!$D$3="NĒ",ROUND(G277*(1+M277),2),0)</f>
        <v>0</v>
      </c>
      <c r="I277" s="11">
        <f>IF(PĀRBAUDE!$D$3="NĒ",H277,G277)/IF(PĀRBAUDE!$D$3="NĒ",$H$1315,$G$1315)</f>
        <v>0</v>
      </c>
      <c r="J277" s="8">
        <f>IF(PĀRBAUDE!$D$3="NĒ",F277-H277,F277-G277)</f>
        <v>0</v>
      </c>
      <c r="L277" s="42">
        <v>1</v>
      </c>
      <c r="M277" s="42">
        <v>0.21</v>
      </c>
      <c r="N277" s="12"/>
      <c r="O277" s="12"/>
      <c r="Q277" s="8">
        <f t="shared" si="123"/>
        <v>0</v>
      </c>
      <c r="R277" s="8">
        <f t="shared" si="124"/>
        <v>0</v>
      </c>
      <c r="S277" s="82"/>
    </row>
    <row r="278" spans="1:19" hidden="1" outlineLevel="1">
      <c r="A278" s="4" t="s">
        <v>144</v>
      </c>
      <c r="B278" s="7"/>
      <c r="C278" s="7"/>
      <c r="D278" s="12"/>
      <c r="E278" s="8">
        <f t="shared" si="120"/>
        <v>0</v>
      </c>
      <c r="F278" s="8">
        <f t="shared" si="121"/>
        <v>0</v>
      </c>
      <c r="G278" s="8">
        <f t="shared" si="122"/>
        <v>0</v>
      </c>
      <c r="H278" s="8">
        <f>IF(PĀRBAUDE!$D$3="NĒ",ROUND(G278*(1+M278),2),0)</f>
        <v>0</v>
      </c>
      <c r="I278" s="11">
        <f>IF(PĀRBAUDE!$D$3="NĒ",H278,G278)/IF(PĀRBAUDE!$D$3="NĒ",$H$1315,$G$1315)</f>
        <v>0</v>
      </c>
      <c r="J278" s="8">
        <f>IF(PĀRBAUDE!$D$3="NĒ",F278-H278,F278-G278)</f>
        <v>0</v>
      </c>
      <c r="L278" s="42">
        <v>1</v>
      </c>
      <c r="M278" s="42">
        <v>0.21</v>
      </c>
      <c r="N278" s="12"/>
      <c r="O278" s="12"/>
      <c r="Q278" s="8">
        <f t="shared" si="123"/>
        <v>0</v>
      </c>
      <c r="R278" s="8">
        <f t="shared" si="124"/>
        <v>0</v>
      </c>
      <c r="S278" s="82"/>
    </row>
    <row r="279" spans="1:19" hidden="1" outlineLevel="1">
      <c r="A279" s="4" t="s">
        <v>145</v>
      </c>
      <c r="B279" s="7"/>
      <c r="C279" s="7"/>
      <c r="D279" s="12"/>
      <c r="E279" s="8">
        <f t="shared" si="120"/>
        <v>0</v>
      </c>
      <c r="F279" s="8">
        <f t="shared" si="121"/>
        <v>0</v>
      </c>
      <c r="G279" s="8">
        <f t="shared" si="122"/>
        <v>0</v>
      </c>
      <c r="H279" s="8">
        <f>IF(PĀRBAUDE!$D$3="NĒ",ROUND(G279*(1+M279),2),0)</f>
        <v>0</v>
      </c>
      <c r="I279" s="11">
        <f>IF(PĀRBAUDE!$D$3="NĒ",H279,G279)/IF(PĀRBAUDE!$D$3="NĒ",$H$1315,$G$1315)</f>
        <v>0</v>
      </c>
      <c r="J279" s="8">
        <f>IF(PĀRBAUDE!$D$3="NĒ",F279-H279,F279-G279)</f>
        <v>0</v>
      </c>
      <c r="L279" s="42">
        <v>1</v>
      </c>
      <c r="M279" s="42">
        <v>0.21</v>
      </c>
      <c r="N279" s="12"/>
      <c r="O279" s="12"/>
      <c r="Q279" s="8">
        <f t="shared" si="123"/>
        <v>0</v>
      </c>
      <c r="R279" s="8">
        <f t="shared" si="124"/>
        <v>0</v>
      </c>
      <c r="S279" s="82"/>
    </row>
    <row r="280" spans="1:19" ht="12.75" hidden="1" customHeight="1" outlineLevel="1">
      <c r="A280" s="2" t="s">
        <v>10</v>
      </c>
      <c r="B280" s="2"/>
      <c r="C280" s="2"/>
      <c r="D280" s="15"/>
      <c r="E280" s="9">
        <f>SUM(E281:E290)</f>
        <v>0</v>
      </c>
      <c r="F280" s="9">
        <f>SUM(F281:F290)</f>
        <v>0</v>
      </c>
      <c r="G280" s="9">
        <f>SUM(G281:G290)</f>
        <v>0</v>
      </c>
      <c r="H280" s="9">
        <f>SUM(H281:H290)</f>
        <v>0</v>
      </c>
      <c r="I280" s="10">
        <f>IF(PĀRBAUDE!$D$3="NĒ",H280,G280)/IF(PĀRBAUDE!$D$3="NĒ",$H$1315,$G$1315)</f>
        <v>0</v>
      </c>
      <c r="J280" s="9">
        <f>SUM(J281:J290)</f>
        <v>0</v>
      </c>
    </row>
    <row r="281" spans="1:19" hidden="1" outlineLevel="1">
      <c r="A281" s="4" t="s">
        <v>211</v>
      </c>
      <c r="B281" s="7"/>
      <c r="C281" s="7"/>
      <c r="D281" s="12"/>
      <c r="E281" s="8">
        <f t="shared" ref="E281:E290" si="125">C281*D281</f>
        <v>0</v>
      </c>
      <c r="F281" s="8">
        <f t="shared" ref="F281:F290" si="126">ROUND(E281*(1+M281),2)</f>
        <v>0</v>
      </c>
      <c r="G281" s="8">
        <f t="shared" ref="G281:G290" si="127">E281-N281-O281</f>
        <v>0</v>
      </c>
      <c r="H281" s="8">
        <f>IF(PĀRBAUDE!$D$3="NĒ",ROUND(G281*(1+M281),2),0)</f>
        <v>0</v>
      </c>
      <c r="I281" s="11">
        <f>IF(PĀRBAUDE!$D$3="NĒ",H281,G281)/IF(PĀRBAUDE!$D$3="NĒ",$H$1315,$G$1315)</f>
        <v>0</v>
      </c>
      <c r="J281" s="8">
        <f>IF(PĀRBAUDE!$D$3="NĒ",F281-H281,F281-G281)</f>
        <v>0</v>
      </c>
      <c r="L281" s="42">
        <v>1</v>
      </c>
      <c r="M281" s="42">
        <v>0.21</v>
      </c>
      <c r="N281" s="12"/>
      <c r="O281" s="12"/>
      <c r="Q281" s="8">
        <f t="shared" ref="Q281:Q290" si="128">IF(H281=0,G281,H281)*L281</f>
        <v>0</v>
      </c>
      <c r="R281" s="8">
        <f t="shared" ref="R281:R290" si="129">J281*L281</f>
        <v>0</v>
      </c>
      <c r="S281" s="82"/>
    </row>
    <row r="282" spans="1:19" hidden="1" outlineLevel="1">
      <c r="A282" s="4" t="s">
        <v>212</v>
      </c>
      <c r="B282" s="7"/>
      <c r="C282" s="7"/>
      <c r="D282" s="12"/>
      <c r="E282" s="8">
        <f t="shared" si="125"/>
        <v>0</v>
      </c>
      <c r="F282" s="8">
        <f t="shared" si="126"/>
        <v>0</v>
      </c>
      <c r="G282" s="8">
        <f t="shared" si="127"/>
        <v>0</v>
      </c>
      <c r="H282" s="8">
        <f>IF(PĀRBAUDE!$D$3="NĒ",ROUND(G282*(1+M282),2),0)</f>
        <v>0</v>
      </c>
      <c r="I282" s="11">
        <f>IF(PĀRBAUDE!$D$3="NĒ",H282,G282)/IF(PĀRBAUDE!$D$3="NĒ",$H$1315,$G$1315)</f>
        <v>0</v>
      </c>
      <c r="J282" s="8">
        <f>IF(PĀRBAUDE!$D$3="NĒ",F282-H282,F282-G282)</f>
        <v>0</v>
      </c>
      <c r="L282" s="42">
        <v>1</v>
      </c>
      <c r="M282" s="42">
        <v>0.21</v>
      </c>
      <c r="N282" s="12"/>
      <c r="O282" s="12"/>
      <c r="Q282" s="8">
        <f t="shared" si="128"/>
        <v>0</v>
      </c>
      <c r="R282" s="8">
        <f t="shared" si="129"/>
        <v>0</v>
      </c>
      <c r="S282" s="82"/>
    </row>
    <row r="283" spans="1:19" hidden="1" outlineLevel="1">
      <c r="A283" s="4" t="s">
        <v>146</v>
      </c>
      <c r="B283" s="7"/>
      <c r="C283" s="7"/>
      <c r="D283" s="12"/>
      <c r="E283" s="8">
        <f t="shared" si="125"/>
        <v>0</v>
      </c>
      <c r="F283" s="8">
        <f t="shared" si="126"/>
        <v>0</v>
      </c>
      <c r="G283" s="8">
        <f t="shared" si="127"/>
        <v>0</v>
      </c>
      <c r="H283" s="8">
        <f>IF(PĀRBAUDE!$D$3="NĒ",ROUND(G283*(1+M283),2),0)</f>
        <v>0</v>
      </c>
      <c r="I283" s="11">
        <f>IF(PĀRBAUDE!$D$3="NĒ",H283,G283)/IF(PĀRBAUDE!$D$3="NĒ",$H$1315,$G$1315)</f>
        <v>0</v>
      </c>
      <c r="J283" s="8">
        <f>IF(PĀRBAUDE!$D$3="NĒ",F283-H283,F283-G283)</f>
        <v>0</v>
      </c>
      <c r="L283" s="42">
        <v>1</v>
      </c>
      <c r="M283" s="42">
        <v>0.21</v>
      </c>
      <c r="N283" s="12"/>
      <c r="O283" s="12"/>
      <c r="Q283" s="8">
        <f t="shared" si="128"/>
        <v>0</v>
      </c>
      <c r="R283" s="8">
        <f t="shared" si="129"/>
        <v>0</v>
      </c>
      <c r="S283" s="82"/>
    </row>
    <row r="284" spans="1:19" hidden="1" outlineLevel="1">
      <c r="A284" s="4" t="s">
        <v>147</v>
      </c>
      <c r="B284" s="7"/>
      <c r="C284" s="7"/>
      <c r="D284" s="12"/>
      <c r="E284" s="8">
        <f t="shared" si="125"/>
        <v>0</v>
      </c>
      <c r="F284" s="8">
        <f t="shared" si="126"/>
        <v>0</v>
      </c>
      <c r="G284" s="8">
        <f t="shared" si="127"/>
        <v>0</v>
      </c>
      <c r="H284" s="8">
        <f>IF(PĀRBAUDE!$D$3="NĒ",ROUND(G284*(1+M284),2),0)</f>
        <v>0</v>
      </c>
      <c r="I284" s="11">
        <f>IF(PĀRBAUDE!$D$3="NĒ",H284,G284)/IF(PĀRBAUDE!$D$3="NĒ",$H$1315,$G$1315)</f>
        <v>0</v>
      </c>
      <c r="J284" s="8">
        <f>IF(PĀRBAUDE!$D$3="NĒ",F284-H284,F284-G284)</f>
        <v>0</v>
      </c>
      <c r="L284" s="42">
        <v>1</v>
      </c>
      <c r="M284" s="42">
        <v>0.21</v>
      </c>
      <c r="N284" s="12"/>
      <c r="O284" s="12"/>
      <c r="Q284" s="8">
        <f t="shared" si="128"/>
        <v>0</v>
      </c>
      <c r="R284" s="8">
        <f t="shared" si="129"/>
        <v>0</v>
      </c>
      <c r="S284" s="82"/>
    </row>
    <row r="285" spans="1:19" hidden="1" outlineLevel="1">
      <c r="A285" s="4" t="s">
        <v>148</v>
      </c>
      <c r="B285" s="7"/>
      <c r="C285" s="7"/>
      <c r="D285" s="12"/>
      <c r="E285" s="8">
        <f t="shared" si="125"/>
        <v>0</v>
      </c>
      <c r="F285" s="8">
        <f t="shared" si="126"/>
        <v>0</v>
      </c>
      <c r="G285" s="8">
        <f t="shared" si="127"/>
        <v>0</v>
      </c>
      <c r="H285" s="8">
        <f>IF(PĀRBAUDE!$D$3="NĒ",ROUND(G285*(1+M285),2),0)</f>
        <v>0</v>
      </c>
      <c r="I285" s="11">
        <f>IF(PĀRBAUDE!$D$3="NĒ",H285,G285)/IF(PĀRBAUDE!$D$3="NĒ",$H$1315,$G$1315)</f>
        <v>0</v>
      </c>
      <c r="J285" s="8">
        <f>IF(PĀRBAUDE!$D$3="NĒ",F285-H285,F285-G285)</f>
        <v>0</v>
      </c>
      <c r="L285" s="42">
        <v>1</v>
      </c>
      <c r="M285" s="42">
        <v>0.21</v>
      </c>
      <c r="N285" s="12"/>
      <c r="O285" s="12"/>
      <c r="Q285" s="8">
        <f t="shared" si="128"/>
        <v>0</v>
      </c>
      <c r="R285" s="8">
        <f t="shared" si="129"/>
        <v>0</v>
      </c>
      <c r="S285" s="82"/>
    </row>
    <row r="286" spans="1:19" hidden="1" outlineLevel="1">
      <c r="A286" s="4" t="s">
        <v>149</v>
      </c>
      <c r="B286" s="7"/>
      <c r="C286" s="7"/>
      <c r="D286" s="12"/>
      <c r="E286" s="8">
        <f t="shared" si="125"/>
        <v>0</v>
      </c>
      <c r="F286" s="8">
        <f t="shared" si="126"/>
        <v>0</v>
      </c>
      <c r="G286" s="8">
        <f t="shared" si="127"/>
        <v>0</v>
      </c>
      <c r="H286" s="8">
        <f>IF(PĀRBAUDE!$D$3="NĒ",ROUND(G286*(1+M286),2),0)</f>
        <v>0</v>
      </c>
      <c r="I286" s="11">
        <f>IF(PĀRBAUDE!$D$3="NĒ",H286,G286)/IF(PĀRBAUDE!$D$3="NĒ",$H$1315,$G$1315)</f>
        <v>0</v>
      </c>
      <c r="J286" s="8">
        <f>IF(PĀRBAUDE!$D$3="NĒ",F286-H286,F286-G286)</f>
        <v>0</v>
      </c>
      <c r="L286" s="42">
        <v>1</v>
      </c>
      <c r="M286" s="42">
        <v>0.21</v>
      </c>
      <c r="N286" s="12"/>
      <c r="O286" s="12"/>
      <c r="Q286" s="8">
        <f t="shared" si="128"/>
        <v>0</v>
      </c>
      <c r="R286" s="8">
        <f t="shared" si="129"/>
        <v>0</v>
      </c>
      <c r="S286" s="82"/>
    </row>
    <row r="287" spans="1:19" hidden="1" outlineLevel="1">
      <c r="A287" s="4" t="s">
        <v>150</v>
      </c>
      <c r="B287" s="7"/>
      <c r="C287" s="7"/>
      <c r="D287" s="12"/>
      <c r="E287" s="8">
        <f t="shared" si="125"/>
        <v>0</v>
      </c>
      <c r="F287" s="8">
        <f t="shared" si="126"/>
        <v>0</v>
      </c>
      <c r="G287" s="8">
        <f t="shared" si="127"/>
        <v>0</v>
      </c>
      <c r="H287" s="8">
        <f>IF(PĀRBAUDE!$D$3="NĒ",ROUND(G287*(1+M287),2),0)</f>
        <v>0</v>
      </c>
      <c r="I287" s="11">
        <f>IF(PĀRBAUDE!$D$3="NĒ",H287,G287)/IF(PĀRBAUDE!$D$3="NĒ",$H$1315,$G$1315)</f>
        <v>0</v>
      </c>
      <c r="J287" s="8">
        <f>IF(PĀRBAUDE!$D$3="NĒ",F287-H287,F287-G287)</f>
        <v>0</v>
      </c>
      <c r="L287" s="42">
        <v>1</v>
      </c>
      <c r="M287" s="42">
        <v>0.21</v>
      </c>
      <c r="N287" s="12"/>
      <c r="O287" s="12"/>
      <c r="Q287" s="8">
        <f t="shared" si="128"/>
        <v>0</v>
      </c>
      <c r="R287" s="8">
        <f t="shared" si="129"/>
        <v>0</v>
      </c>
      <c r="S287" s="82"/>
    </row>
    <row r="288" spans="1:19" hidden="1" outlineLevel="1">
      <c r="A288" s="4" t="s">
        <v>151</v>
      </c>
      <c r="B288" s="7"/>
      <c r="C288" s="7"/>
      <c r="D288" s="12"/>
      <c r="E288" s="8">
        <f t="shared" si="125"/>
        <v>0</v>
      </c>
      <c r="F288" s="8">
        <f t="shared" si="126"/>
        <v>0</v>
      </c>
      <c r="G288" s="8">
        <f t="shared" si="127"/>
        <v>0</v>
      </c>
      <c r="H288" s="8">
        <f>IF(PĀRBAUDE!$D$3="NĒ",ROUND(G288*(1+M288),2),0)</f>
        <v>0</v>
      </c>
      <c r="I288" s="11">
        <f>IF(PĀRBAUDE!$D$3="NĒ",H288,G288)/IF(PĀRBAUDE!$D$3="NĒ",$H$1315,$G$1315)</f>
        <v>0</v>
      </c>
      <c r="J288" s="8">
        <f>IF(PĀRBAUDE!$D$3="NĒ",F288-H288,F288-G288)</f>
        <v>0</v>
      </c>
      <c r="L288" s="42">
        <v>1</v>
      </c>
      <c r="M288" s="42">
        <v>0.21</v>
      </c>
      <c r="N288" s="12"/>
      <c r="O288" s="12"/>
      <c r="Q288" s="8">
        <f t="shared" si="128"/>
        <v>0</v>
      </c>
      <c r="R288" s="8">
        <f t="shared" si="129"/>
        <v>0</v>
      </c>
      <c r="S288" s="82"/>
    </row>
    <row r="289" spans="1:19" hidden="1" outlineLevel="1">
      <c r="A289" s="4" t="s">
        <v>152</v>
      </c>
      <c r="B289" s="7"/>
      <c r="C289" s="7"/>
      <c r="D289" s="12"/>
      <c r="E289" s="8">
        <f t="shared" si="125"/>
        <v>0</v>
      </c>
      <c r="F289" s="8">
        <f t="shared" si="126"/>
        <v>0</v>
      </c>
      <c r="G289" s="8">
        <f t="shared" si="127"/>
        <v>0</v>
      </c>
      <c r="H289" s="8">
        <f>IF(PĀRBAUDE!$D$3="NĒ",ROUND(G289*(1+M289),2),0)</f>
        <v>0</v>
      </c>
      <c r="I289" s="11">
        <f>IF(PĀRBAUDE!$D$3="NĒ",H289,G289)/IF(PĀRBAUDE!$D$3="NĒ",$H$1315,$G$1315)</f>
        <v>0</v>
      </c>
      <c r="J289" s="8">
        <f>IF(PĀRBAUDE!$D$3="NĒ",F289-H289,F289-G289)</f>
        <v>0</v>
      </c>
      <c r="L289" s="42">
        <v>1</v>
      </c>
      <c r="M289" s="42">
        <v>0.21</v>
      </c>
      <c r="N289" s="12"/>
      <c r="O289" s="12"/>
      <c r="Q289" s="8">
        <f t="shared" si="128"/>
        <v>0</v>
      </c>
      <c r="R289" s="8">
        <f t="shared" si="129"/>
        <v>0</v>
      </c>
      <c r="S289" s="82"/>
    </row>
    <row r="290" spans="1:19" hidden="1" outlineLevel="1">
      <c r="A290" s="4" t="s">
        <v>153</v>
      </c>
      <c r="B290" s="7"/>
      <c r="C290" s="7"/>
      <c r="D290" s="12"/>
      <c r="E290" s="8">
        <f t="shared" si="125"/>
        <v>0</v>
      </c>
      <c r="F290" s="8">
        <f t="shared" si="126"/>
        <v>0</v>
      </c>
      <c r="G290" s="8">
        <f t="shared" si="127"/>
        <v>0</v>
      </c>
      <c r="H290" s="8">
        <f>IF(PĀRBAUDE!$D$3="NĒ",ROUND(G290*(1+M290),2),0)</f>
        <v>0</v>
      </c>
      <c r="I290" s="11">
        <f>IF(PĀRBAUDE!$D$3="NĒ",H290,G290)/IF(PĀRBAUDE!$D$3="NĒ",$H$1315,$G$1315)</f>
        <v>0</v>
      </c>
      <c r="J290" s="8">
        <f>IF(PĀRBAUDE!$D$3="NĒ",F290-H290,F290-G290)</f>
        <v>0</v>
      </c>
      <c r="L290" s="42">
        <v>1</v>
      </c>
      <c r="M290" s="42">
        <v>0.21</v>
      </c>
      <c r="N290" s="12"/>
      <c r="O290" s="12"/>
      <c r="Q290" s="8">
        <f t="shared" si="128"/>
        <v>0</v>
      </c>
      <c r="R290" s="8">
        <f t="shared" si="129"/>
        <v>0</v>
      </c>
      <c r="S290" s="82"/>
    </row>
    <row r="291" spans="1:19" hidden="1" outlineLevel="1">
      <c r="A291" s="2" t="s">
        <v>16</v>
      </c>
      <c r="B291" s="2"/>
      <c r="C291" s="2"/>
      <c r="D291" s="2"/>
      <c r="E291" s="9">
        <f>SUM(E292:E301)</f>
        <v>0</v>
      </c>
      <c r="F291" s="9">
        <f>SUM(F292:F301)</f>
        <v>0</v>
      </c>
      <c r="G291" s="9">
        <f>SUM(G292:G301)</f>
        <v>0</v>
      </c>
      <c r="H291" s="9">
        <f>SUM(H292:H301)</f>
        <v>0</v>
      </c>
      <c r="I291" s="10">
        <f>IF(PĀRBAUDE!$D$3="NĒ",H291,G291)/IF(PĀRBAUDE!$D$3="NĒ",$H$1315,$G$1315)</f>
        <v>0</v>
      </c>
      <c r="J291" s="9">
        <f>SUM(J292:J301)</f>
        <v>0</v>
      </c>
    </row>
    <row r="292" spans="1:19" hidden="1" outlineLevel="1">
      <c r="A292" s="4" t="s">
        <v>17</v>
      </c>
      <c r="B292" s="7"/>
      <c r="C292" s="7"/>
      <c r="D292" s="12"/>
      <c r="E292" s="8">
        <f t="shared" ref="E292:E301" si="130">C292*D292</f>
        <v>0</v>
      </c>
      <c r="F292" s="8">
        <f t="shared" ref="F292:F301" si="131">ROUND(E292*(1+M292),2)</f>
        <v>0</v>
      </c>
      <c r="G292" s="8">
        <f t="shared" ref="G292:G301" si="132">E292-N292-O292</f>
        <v>0</v>
      </c>
      <c r="H292" s="8">
        <f>IF(PĀRBAUDE!$D$3="NĒ",ROUND(G292*(1+M292),2),0)</f>
        <v>0</v>
      </c>
      <c r="I292" s="11">
        <f>IF(PĀRBAUDE!$D$3="NĒ",H292,G292)/IF(PĀRBAUDE!$D$3="NĒ",$H$1315,$G$1315)</f>
        <v>0</v>
      </c>
      <c r="J292" s="8">
        <f>IF(PĀRBAUDE!$D$3="NĒ",F292-H292,F292-G292)</f>
        <v>0</v>
      </c>
      <c r="L292" s="42">
        <v>1</v>
      </c>
      <c r="M292" s="42">
        <v>0.21</v>
      </c>
      <c r="N292" s="12"/>
      <c r="O292" s="12"/>
      <c r="Q292" s="8">
        <f t="shared" ref="Q292:Q301" si="133">IF(H292=0,G292,H292)*L292</f>
        <v>0</v>
      </c>
      <c r="R292" s="8">
        <f t="shared" ref="R292:R301" si="134">J292*L292</f>
        <v>0</v>
      </c>
      <c r="S292" s="82"/>
    </row>
    <row r="293" spans="1:19" hidden="1" outlineLevel="1">
      <c r="A293" s="4" t="s">
        <v>154</v>
      </c>
      <c r="B293" s="7"/>
      <c r="C293" s="7"/>
      <c r="D293" s="12"/>
      <c r="E293" s="8">
        <f t="shared" si="130"/>
        <v>0</v>
      </c>
      <c r="F293" s="8">
        <f t="shared" si="131"/>
        <v>0</v>
      </c>
      <c r="G293" s="8">
        <f t="shared" si="132"/>
        <v>0</v>
      </c>
      <c r="H293" s="8">
        <f>IF(PĀRBAUDE!$D$3="NĒ",ROUND(G293*(1+M293),2),0)</f>
        <v>0</v>
      </c>
      <c r="I293" s="11">
        <f>IF(PĀRBAUDE!$D$3="NĒ",H293,G293)/IF(PĀRBAUDE!$D$3="NĒ",$H$1315,$G$1315)</f>
        <v>0</v>
      </c>
      <c r="J293" s="8">
        <f>IF(PĀRBAUDE!$D$3="NĒ",F293-H293,F293-G293)</f>
        <v>0</v>
      </c>
      <c r="L293" s="42">
        <v>1</v>
      </c>
      <c r="M293" s="42">
        <v>0.21</v>
      </c>
      <c r="N293" s="12"/>
      <c r="O293" s="12"/>
      <c r="Q293" s="8">
        <f t="shared" si="133"/>
        <v>0</v>
      </c>
      <c r="R293" s="8">
        <f t="shared" si="134"/>
        <v>0</v>
      </c>
      <c r="S293" s="82"/>
    </row>
    <row r="294" spans="1:19" hidden="1" outlineLevel="1">
      <c r="A294" s="4" t="s">
        <v>155</v>
      </c>
      <c r="B294" s="7"/>
      <c r="C294" s="7"/>
      <c r="D294" s="12"/>
      <c r="E294" s="8">
        <f t="shared" si="130"/>
        <v>0</v>
      </c>
      <c r="F294" s="8">
        <f t="shared" si="131"/>
        <v>0</v>
      </c>
      <c r="G294" s="8">
        <f t="shared" si="132"/>
        <v>0</v>
      </c>
      <c r="H294" s="8">
        <f>IF(PĀRBAUDE!$D$3="NĒ",ROUND(G294*(1+M294),2),0)</f>
        <v>0</v>
      </c>
      <c r="I294" s="11">
        <f>IF(PĀRBAUDE!$D$3="NĒ",H294,G294)/IF(PĀRBAUDE!$D$3="NĒ",$H$1315,$G$1315)</f>
        <v>0</v>
      </c>
      <c r="J294" s="8">
        <f>IF(PĀRBAUDE!$D$3="NĒ",F294-H294,F294-G294)</f>
        <v>0</v>
      </c>
      <c r="L294" s="42">
        <v>1</v>
      </c>
      <c r="M294" s="42">
        <v>0.21</v>
      </c>
      <c r="N294" s="12"/>
      <c r="O294" s="12"/>
      <c r="Q294" s="8">
        <f t="shared" si="133"/>
        <v>0</v>
      </c>
      <c r="R294" s="8">
        <f t="shared" si="134"/>
        <v>0</v>
      </c>
      <c r="S294" s="82"/>
    </row>
    <row r="295" spans="1:19" hidden="1" outlineLevel="1">
      <c r="A295" s="4" t="s">
        <v>156</v>
      </c>
      <c r="B295" s="7"/>
      <c r="C295" s="7"/>
      <c r="D295" s="12"/>
      <c r="E295" s="8">
        <f t="shared" si="130"/>
        <v>0</v>
      </c>
      <c r="F295" s="8">
        <f t="shared" si="131"/>
        <v>0</v>
      </c>
      <c r="G295" s="8">
        <f t="shared" si="132"/>
        <v>0</v>
      </c>
      <c r="H295" s="8">
        <f>IF(PĀRBAUDE!$D$3="NĒ",ROUND(G295*(1+M295),2),0)</f>
        <v>0</v>
      </c>
      <c r="I295" s="11">
        <f>IF(PĀRBAUDE!$D$3="NĒ",H295,G295)/IF(PĀRBAUDE!$D$3="NĒ",$H$1315,$G$1315)</f>
        <v>0</v>
      </c>
      <c r="J295" s="8">
        <f>IF(PĀRBAUDE!$D$3="NĒ",F295-H295,F295-G295)</f>
        <v>0</v>
      </c>
      <c r="L295" s="42">
        <v>1</v>
      </c>
      <c r="M295" s="42">
        <v>0.21</v>
      </c>
      <c r="N295" s="12"/>
      <c r="O295" s="12"/>
      <c r="Q295" s="8">
        <f t="shared" si="133"/>
        <v>0</v>
      </c>
      <c r="R295" s="8">
        <f t="shared" si="134"/>
        <v>0</v>
      </c>
      <c r="S295" s="82"/>
    </row>
    <row r="296" spans="1:19" hidden="1" outlineLevel="1">
      <c r="A296" s="4" t="s">
        <v>157</v>
      </c>
      <c r="B296" s="7"/>
      <c r="C296" s="7"/>
      <c r="D296" s="12"/>
      <c r="E296" s="8">
        <f t="shared" si="130"/>
        <v>0</v>
      </c>
      <c r="F296" s="8">
        <f t="shared" si="131"/>
        <v>0</v>
      </c>
      <c r="G296" s="8">
        <f t="shared" si="132"/>
        <v>0</v>
      </c>
      <c r="H296" s="8">
        <f>IF(PĀRBAUDE!$D$3="NĒ",ROUND(G296*(1+M296),2),0)</f>
        <v>0</v>
      </c>
      <c r="I296" s="11">
        <f>IF(PĀRBAUDE!$D$3="NĒ",H296,G296)/IF(PĀRBAUDE!$D$3="NĒ",$H$1315,$G$1315)</f>
        <v>0</v>
      </c>
      <c r="J296" s="8">
        <f>IF(PĀRBAUDE!$D$3="NĒ",F296-H296,F296-G296)</f>
        <v>0</v>
      </c>
      <c r="L296" s="42">
        <v>1</v>
      </c>
      <c r="M296" s="42">
        <v>0.21</v>
      </c>
      <c r="N296" s="12"/>
      <c r="O296" s="12"/>
      <c r="Q296" s="8">
        <f t="shared" si="133"/>
        <v>0</v>
      </c>
      <c r="R296" s="8">
        <f t="shared" si="134"/>
        <v>0</v>
      </c>
      <c r="S296" s="82"/>
    </row>
    <row r="297" spans="1:19" hidden="1" outlineLevel="1">
      <c r="A297" s="4" t="s">
        <v>158</v>
      </c>
      <c r="B297" s="7"/>
      <c r="C297" s="7"/>
      <c r="D297" s="12"/>
      <c r="E297" s="8">
        <f t="shared" si="130"/>
        <v>0</v>
      </c>
      <c r="F297" s="8">
        <f t="shared" si="131"/>
        <v>0</v>
      </c>
      <c r="G297" s="8">
        <f t="shared" si="132"/>
        <v>0</v>
      </c>
      <c r="H297" s="8">
        <f>IF(PĀRBAUDE!$D$3="NĒ",ROUND(G297*(1+M297),2),0)</f>
        <v>0</v>
      </c>
      <c r="I297" s="11">
        <f>IF(PĀRBAUDE!$D$3="NĒ",H297,G297)/IF(PĀRBAUDE!$D$3="NĒ",$H$1315,$G$1315)</f>
        <v>0</v>
      </c>
      <c r="J297" s="8">
        <f>IF(PĀRBAUDE!$D$3="NĒ",F297-H297,F297-G297)</f>
        <v>0</v>
      </c>
      <c r="L297" s="42">
        <v>1</v>
      </c>
      <c r="M297" s="42">
        <v>0.21</v>
      </c>
      <c r="N297" s="12"/>
      <c r="O297" s="12"/>
      <c r="Q297" s="8">
        <f t="shared" si="133"/>
        <v>0</v>
      </c>
      <c r="R297" s="8">
        <f t="shared" si="134"/>
        <v>0</v>
      </c>
      <c r="S297" s="82"/>
    </row>
    <row r="298" spans="1:19" hidden="1" outlineLevel="1">
      <c r="A298" s="4" t="s">
        <v>159</v>
      </c>
      <c r="B298" s="7"/>
      <c r="C298" s="7"/>
      <c r="D298" s="12"/>
      <c r="E298" s="8">
        <f t="shared" si="130"/>
        <v>0</v>
      </c>
      <c r="F298" s="8">
        <f t="shared" si="131"/>
        <v>0</v>
      </c>
      <c r="G298" s="8">
        <f t="shared" si="132"/>
        <v>0</v>
      </c>
      <c r="H298" s="8">
        <f>IF(PĀRBAUDE!$D$3="NĒ",ROUND(G298*(1+M298),2),0)</f>
        <v>0</v>
      </c>
      <c r="I298" s="11">
        <f>IF(PĀRBAUDE!$D$3="NĒ",H298,G298)/IF(PĀRBAUDE!$D$3="NĒ",$H$1315,$G$1315)</f>
        <v>0</v>
      </c>
      <c r="J298" s="8">
        <f>IF(PĀRBAUDE!$D$3="NĒ",F298-H298,F298-G298)</f>
        <v>0</v>
      </c>
      <c r="L298" s="42">
        <v>1</v>
      </c>
      <c r="M298" s="42">
        <v>0.21</v>
      </c>
      <c r="N298" s="12"/>
      <c r="O298" s="12"/>
      <c r="Q298" s="8">
        <f t="shared" si="133"/>
        <v>0</v>
      </c>
      <c r="R298" s="8">
        <f t="shared" si="134"/>
        <v>0</v>
      </c>
      <c r="S298" s="82"/>
    </row>
    <row r="299" spans="1:19" hidden="1" outlineLevel="1">
      <c r="A299" s="4" t="s">
        <v>160</v>
      </c>
      <c r="B299" s="7"/>
      <c r="C299" s="7"/>
      <c r="D299" s="12"/>
      <c r="E299" s="8">
        <f t="shared" si="130"/>
        <v>0</v>
      </c>
      <c r="F299" s="8">
        <f t="shared" si="131"/>
        <v>0</v>
      </c>
      <c r="G299" s="8">
        <f t="shared" si="132"/>
        <v>0</v>
      </c>
      <c r="H299" s="8">
        <f>IF(PĀRBAUDE!$D$3="NĒ",ROUND(G299*(1+M299),2),0)</f>
        <v>0</v>
      </c>
      <c r="I299" s="11">
        <f>IF(PĀRBAUDE!$D$3="NĒ",H299,G299)/IF(PĀRBAUDE!$D$3="NĒ",$H$1315,$G$1315)</f>
        <v>0</v>
      </c>
      <c r="J299" s="8">
        <f>IF(PĀRBAUDE!$D$3="NĒ",F299-H299,F299-G299)</f>
        <v>0</v>
      </c>
      <c r="L299" s="42">
        <v>1</v>
      </c>
      <c r="M299" s="42">
        <v>0.21</v>
      </c>
      <c r="N299" s="12"/>
      <c r="O299" s="12"/>
      <c r="Q299" s="8">
        <f t="shared" si="133"/>
        <v>0</v>
      </c>
      <c r="R299" s="8">
        <f t="shared" si="134"/>
        <v>0</v>
      </c>
      <c r="S299" s="82"/>
    </row>
    <row r="300" spans="1:19" hidden="1" outlineLevel="1">
      <c r="A300" s="4" t="s">
        <v>161</v>
      </c>
      <c r="B300" s="7"/>
      <c r="C300" s="7"/>
      <c r="D300" s="12"/>
      <c r="E300" s="8">
        <f t="shared" si="130"/>
        <v>0</v>
      </c>
      <c r="F300" s="8">
        <f t="shared" si="131"/>
        <v>0</v>
      </c>
      <c r="G300" s="8">
        <f t="shared" si="132"/>
        <v>0</v>
      </c>
      <c r="H300" s="8">
        <f>IF(PĀRBAUDE!$D$3="NĒ",ROUND(G300*(1+M300),2),0)</f>
        <v>0</v>
      </c>
      <c r="I300" s="11">
        <f>IF(PĀRBAUDE!$D$3="NĒ",H300,G300)/IF(PĀRBAUDE!$D$3="NĒ",$H$1315,$G$1315)</f>
        <v>0</v>
      </c>
      <c r="J300" s="8">
        <f>IF(PĀRBAUDE!$D$3="NĒ",F300-H300,F300-G300)</f>
        <v>0</v>
      </c>
      <c r="L300" s="42">
        <v>1</v>
      </c>
      <c r="M300" s="42">
        <v>0.21</v>
      </c>
      <c r="N300" s="12"/>
      <c r="O300" s="12"/>
      <c r="Q300" s="8">
        <f t="shared" si="133"/>
        <v>0</v>
      </c>
      <c r="R300" s="8">
        <f t="shared" si="134"/>
        <v>0</v>
      </c>
      <c r="S300" s="82"/>
    </row>
    <row r="301" spans="1:19" hidden="1" outlineLevel="1">
      <c r="A301" s="4" t="s">
        <v>162</v>
      </c>
      <c r="B301" s="7"/>
      <c r="C301" s="7"/>
      <c r="D301" s="12"/>
      <c r="E301" s="8">
        <f t="shared" si="130"/>
        <v>0</v>
      </c>
      <c r="F301" s="8">
        <f t="shared" si="131"/>
        <v>0</v>
      </c>
      <c r="G301" s="8">
        <f t="shared" si="132"/>
        <v>0</v>
      </c>
      <c r="H301" s="8">
        <f>IF(PĀRBAUDE!$D$3="NĒ",ROUND(G301*(1+M301),2),0)</f>
        <v>0</v>
      </c>
      <c r="I301" s="11">
        <f>IF(PĀRBAUDE!$D$3="NĒ",H301,G301)/IF(PĀRBAUDE!$D$3="NĒ",$H$1315,$G$1315)</f>
        <v>0</v>
      </c>
      <c r="J301" s="8">
        <f>IF(PĀRBAUDE!$D$3="NĒ",F301-H301,F301-G301)</f>
        <v>0</v>
      </c>
      <c r="L301" s="42">
        <v>1</v>
      </c>
      <c r="M301" s="42">
        <v>0.21</v>
      </c>
      <c r="N301" s="12"/>
      <c r="O301" s="12"/>
      <c r="Q301" s="8">
        <f t="shared" si="133"/>
        <v>0</v>
      </c>
      <c r="R301" s="8">
        <f t="shared" si="134"/>
        <v>0</v>
      </c>
      <c r="S301" s="82"/>
    </row>
    <row r="302" spans="1:19" ht="36" hidden="1" outlineLevel="1">
      <c r="A302" s="2" t="s">
        <v>18</v>
      </c>
      <c r="B302" s="2"/>
      <c r="C302" s="2"/>
      <c r="D302" s="2"/>
      <c r="E302" s="9">
        <f>SUM(E303:E312)</f>
        <v>0</v>
      </c>
      <c r="F302" s="9">
        <f>SUM(F303:F312)</f>
        <v>0</v>
      </c>
      <c r="G302" s="9">
        <f>SUM(G303:G312)</f>
        <v>0</v>
      </c>
      <c r="H302" s="9">
        <f>SUM(H303:H312)</f>
        <v>0</v>
      </c>
      <c r="I302" s="10">
        <f>IF(PĀRBAUDE!$D$3="NĒ",H302,G302)/IF(PĀRBAUDE!$D$3="NĒ",$H$1315,$G$1315)</f>
        <v>0</v>
      </c>
      <c r="J302" s="9">
        <f>SUM(J303:J312)</f>
        <v>0</v>
      </c>
    </row>
    <row r="303" spans="1:19" hidden="1" outlineLevel="1">
      <c r="A303" s="4" t="s">
        <v>163</v>
      </c>
      <c r="B303" s="7"/>
      <c r="C303" s="7"/>
      <c r="D303" s="12"/>
      <c r="E303" s="8">
        <f t="shared" ref="E303:E312" si="135">C303*D303</f>
        <v>0</v>
      </c>
      <c r="F303" s="8">
        <f t="shared" ref="F303:F312" si="136">ROUND(E303*(1+M303),2)</f>
        <v>0</v>
      </c>
      <c r="G303" s="8">
        <f t="shared" ref="G303:G312" si="137">E303-N303-O303</f>
        <v>0</v>
      </c>
      <c r="H303" s="8">
        <f>IF(PĀRBAUDE!$D$3="NĒ",ROUND(G303*(1+M303),2),0)</f>
        <v>0</v>
      </c>
      <c r="I303" s="11">
        <f>IF(PĀRBAUDE!$D$3="NĒ",H303,G303)/IF(PĀRBAUDE!$D$3="NĒ",$H$1315,$G$1315)</f>
        <v>0</v>
      </c>
      <c r="J303" s="8">
        <f>IF(PĀRBAUDE!$D$3="NĒ",F303-H303,F303-G303)</f>
        <v>0</v>
      </c>
      <c r="L303" s="42">
        <v>1</v>
      </c>
      <c r="M303" s="42">
        <v>0.21</v>
      </c>
      <c r="N303" s="12"/>
      <c r="O303" s="12"/>
      <c r="Q303" s="8">
        <f t="shared" ref="Q303:Q312" si="138">IF(H303=0,G303,H303)*L303</f>
        <v>0</v>
      </c>
      <c r="R303" s="8">
        <f t="shared" ref="R303:R312" si="139">J303*L303</f>
        <v>0</v>
      </c>
      <c r="S303" s="82"/>
    </row>
    <row r="304" spans="1:19" hidden="1" outlineLevel="1">
      <c r="A304" s="4" t="s">
        <v>164</v>
      </c>
      <c r="B304" s="7"/>
      <c r="C304" s="7"/>
      <c r="D304" s="12"/>
      <c r="E304" s="8">
        <f t="shared" si="135"/>
        <v>0</v>
      </c>
      <c r="F304" s="8">
        <f t="shared" si="136"/>
        <v>0</v>
      </c>
      <c r="G304" s="8">
        <f t="shared" si="137"/>
        <v>0</v>
      </c>
      <c r="H304" s="8">
        <f>IF(PĀRBAUDE!$D$3="NĒ",ROUND(G304*(1+M304),2),0)</f>
        <v>0</v>
      </c>
      <c r="I304" s="11">
        <f>IF(PĀRBAUDE!$D$3="NĒ",H304,G304)/IF(PĀRBAUDE!$D$3="NĒ",$H$1315,$G$1315)</f>
        <v>0</v>
      </c>
      <c r="J304" s="8">
        <f>IF(PĀRBAUDE!$D$3="NĒ",F304-H304,F304-G304)</f>
        <v>0</v>
      </c>
      <c r="L304" s="42">
        <v>1</v>
      </c>
      <c r="M304" s="42">
        <v>0.21</v>
      </c>
      <c r="N304" s="12"/>
      <c r="O304" s="12"/>
      <c r="Q304" s="8">
        <f t="shared" si="138"/>
        <v>0</v>
      </c>
      <c r="R304" s="8">
        <f t="shared" si="139"/>
        <v>0</v>
      </c>
      <c r="S304" s="82"/>
    </row>
    <row r="305" spans="1:19" hidden="1" outlineLevel="1">
      <c r="A305" s="4" t="s">
        <v>165</v>
      </c>
      <c r="B305" s="7"/>
      <c r="C305" s="7"/>
      <c r="D305" s="12"/>
      <c r="E305" s="8">
        <f t="shared" si="135"/>
        <v>0</v>
      </c>
      <c r="F305" s="8">
        <f t="shared" si="136"/>
        <v>0</v>
      </c>
      <c r="G305" s="8">
        <f t="shared" si="137"/>
        <v>0</v>
      </c>
      <c r="H305" s="8">
        <f>IF(PĀRBAUDE!$D$3="NĒ",ROUND(G305*(1+M305),2),0)</f>
        <v>0</v>
      </c>
      <c r="I305" s="11">
        <f>IF(PĀRBAUDE!$D$3="NĒ",H305,G305)/IF(PĀRBAUDE!$D$3="NĒ",$H$1315,$G$1315)</f>
        <v>0</v>
      </c>
      <c r="J305" s="8">
        <f>IF(PĀRBAUDE!$D$3="NĒ",F305-H305,F305-G305)</f>
        <v>0</v>
      </c>
      <c r="L305" s="42">
        <v>1</v>
      </c>
      <c r="M305" s="42">
        <v>0.21</v>
      </c>
      <c r="N305" s="12"/>
      <c r="O305" s="12"/>
      <c r="Q305" s="8">
        <f t="shared" si="138"/>
        <v>0</v>
      </c>
      <c r="R305" s="8">
        <f t="shared" si="139"/>
        <v>0</v>
      </c>
      <c r="S305" s="82"/>
    </row>
    <row r="306" spans="1:19" hidden="1" outlineLevel="1">
      <c r="A306" s="4" t="s">
        <v>165</v>
      </c>
      <c r="B306" s="7"/>
      <c r="C306" s="7"/>
      <c r="D306" s="12"/>
      <c r="E306" s="8">
        <f t="shared" si="135"/>
        <v>0</v>
      </c>
      <c r="F306" s="8">
        <f t="shared" si="136"/>
        <v>0</v>
      </c>
      <c r="G306" s="8">
        <f t="shared" si="137"/>
        <v>0</v>
      </c>
      <c r="H306" s="8">
        <f>IF(PĀRBAUDE!$D$3="NĒ",ROUND(G306*(1+M306),2),0)</f>
        <v>0</v>
      </c>
      <c r="I306" s="11">
        <f>IF(PĀRBAUDE!$D$3="NĒ",H306,G306)/IF(PĀRBAUDE!$D$3="NĒ",$H$1315,$G$1315)</f>
        <v>0</v>
      </c>
      <c r="J306" s="8">
        <f>IF(PĀRBAUDE!$D$3="NĒ",F306-H306,F306-G306)</f>
        <v>0</v>
      </c>
      <c r="L306" s="42">
        <v>1</v>
      </c>
      <c r="M306" s="42">
        <v>0.21</v>
      </c>
      <c r="N306" s="12"/>
      <c r="O306" s="12"/>
      <c r="Q306" s="8">
        <f t="shared" si="138"/>
        <v>0</v>
      </c>
      <c r="R306" s="8">
        <f t="shared" si="139"/>
        <v>0</v>
      </c>
      <c r="S306" s="82"/>
    </row>
    <row r="307" spans="1:19" hidden="1" outlineLevel="1">
      <c r="A307" s="4" t="s">
        <v>166</v>
      </c>
      <c r="B307" s="7"/>
      <c r="C307" s="7"/>
      <c r="D307" s="12"/>
      <c r="E307" s="8">
        <f t="shared" si="135"/>
        <v>0</v>
      </c>
      <c r="F307" s="8">
        <f t="shared" si="136"/>
        <v>0</v>
      </c>
      <c r="G307" s="8">
        <f t="shared" si="137"/>
        <v>0</v>
      </c>
      <c r="H307" s="8">
        <f>IF(PĀRBAUDE!$D$3="NĒ",ROUND(G307*(1+M307),2),0)</f>
        <v>0</v>
      </c>
      <c r="I307" s="11">
        <f>IF(PĀRBAUDE!$D$3="NĒ",H307,G307)/IF(PĀRBAUDE!$D$3="NĒ",$H$1315,$G$1315)</f>
        <v>0</v>
      </c>
      <c r="J307" s="8">
        <f>IF(PĀRBAUDE!$D$3="NĒ",F307-H307,F307-G307)</f>
        <v>0</v>
      </c>
      <c r="L307" s="42">
        <v>1</v>
      </c>
      <c r="M307" s="42">
        <v>0.21</v>
      </c>
      <c r="N307" s="12"/>
      <c r="O307" s="12"/>
      <c r="Q307" s="8">
        <f t="shared" si="138"/>
        <v>0</v>
      </c>
      <c r="R307" s="8">
        <f t="shared" si="139"/>
        <v>0</v>
      </c>
      <c r="S307" s="82"/>
    </row>
    <row r="308" spans="1:19" hidden="1" outlineLevel="1">
      <c r="A308" s="4" t="s">
        <v>167</v>
      </c>
      <c r="B308" s="7"/>
      <c r="C308" s="7"/>
      <c r="D308" s="12"/>
      <c r="E308" s="8">
        <f t="shared" si="135"/>
        <v>0</v>
      </c>
      <c r="F308" s="8">
        <f t="shared" si="136"/>
        <v>0</v>
      </c>
      <c r="G308" s="8">
        <f t="shared" si="137"/>
        <v>0</v>
      </c>
      <c r="H308" s="8">
        <f>IF(PĀRBAUDE!$D$3="NĒ",ROUND(G308*(1+M308),2),0)</f>
        <v>0</v>
      </c>
      <c r="I308" s="11">
        <f>IF(PĀRBAUDE!$D$3="NĒ",H308,G308)/IF(PĀRBAUDE!$D$3="NĒ",$H$1315,$G$1315)</f>
        <v>0</v>
      </c>
      <c r="J308" s="8">
        <f>IF(PĀRBAUDE!$D$3="NĒ",F308-H308,F308-G308)</f>
        <v>0</v>
      </c>
      <c r="L308" s="42">
        <v>1</v>
      </c>
      <c r="M308" s="42">
        <v>0.21</v>
      </c>
      <c r="N308" s="12"/>
      <c r="O308" s="12"/>
      <c r="Q308" s="8">
        <f t="shared" si="138"/>
        <v>0</v>
      </c>
      <c r="R308" s="8">
        <f t="shared" si="139"/>
        <v>0</v>
      </c>
      <c r="S308" s="82"/>
    </row>
    <row r="309" spans="1:19" hidden="1" outlineLevel="1">
      <c r="A309" s="4" t="s">
        <v>168</v>
      </c>
      <c r="B309" s="7"/>
      <c r="C309" s="7"/>
      <c r="D309" s="12"/>
      <c r="E309" s="8">
        <f t="shared" si="135"/>
        <v>0</v>
      </c>
      <c r="F309" s="8">
        <f t="shared" si="136"/>
        <v>0</v>
      </c>
      <c r="G309" s="8">
        <f t="shared" si="137"/>
        <v>0</v>
      </c>
      <c r="H309" s="8">
        <f>IF(PĀRBAUDE!$D$3="NĒ",ROUND(G309*(1+M309),2),0)</f>
        <v>0</v>
      </c>
      <c r="I309" s="11">
        <f>IF(PĀRBAUDE!$D$3="NĒ",H309,G309)/IF(PĀRBAUDE!$D$3="NĒ",$H$1315,$G$1315)</f>
        <v>0</v>
      </c>
      <c r="J309" s="8">
        <f>IF(PĀRBAUDE!$D$3="NĒ",F309-H309,F309-G309)</f>
        <v>0</v>
      </c>
      <c r="L309" s="42">
        <v>1</v>
      </c>
      <c r="M309" s="42">
        <v>0.21</v>
      </c>
      <c r="N309" s="12"/>
      <c r="O309" s="12"/>
      <c r="Q309" s="8">
        <f t="shared" si="138"/>
        <v>0</v>
      </c>
      <c r="R309" s="8">
        <f t="shared" si="139"/>
        <v>0</v>
      </c>
      <c r="S309" s="82"/>
    </row>
    <row r="310" spans="1:19" hidden="1" outlineLevel="1">
      <c r="A310" s="4" t="s">
        <v>169</v>
      </c>
      <c r="B310" s="7"/>
      <c r="C310" s="7"/>
      <c r="D310" s="12"/>
      <c r="E310" s="8">
        <f t="shared" si="135"/>
        <v>0</v>
      </c>
      <c r="F310" s="8">
        <f t="shared" si="136"/>
        <v>0</v>
      </c>
      <c r="G310" s="8">
        <f t="shared" si="137"/>
        <v>0</v>
      </c>
      <c r="H310" s="8">
        <f>IF(PĀRBAUDE!$D$3="NĒ",ROUND(G310*(1+M310),2),0)</f>
        <v>0</v>
      </c>
      <c r="I310" s="11">
        <f>IF(PĀRBAUDE!$D$3="NĒ",H310,G310)/IF(PĀRBAUDE!$D$3="NĒ",$H$1315,$G$1315)</f>
        <v>0</v>
      </c>
      <c r="J310" s="8">
        <f>IF(PĀRBAUDE!$D$3="NĒ",F310-H310,F310-G310)</f>
        <v>0</v>
      </c>
      <c r="L310" s="42">
        <v>1</v>
      </c>
      <c r="M310" s="42">
        <v>0.21</v>
      </c>
      <c r="N310" s="12"/>
      <c r="O310" s="12"/>
      <c r="Q310" s="8">
        <f t="shared" si="138"/>
        <v>0</v>
      </c>
      <c r="R310" s="8">
        <f t="shared" si="139"/>
        <v>0</v>
      </c>
      <c r="S310" s="82"/>
    </row>
    <row r="311" spans="1:19" hidden="1" outlineLevel="1">
      <c r="A311" s="4" t="s">
        <v>170</v>
      </c>
      <c r="B311" s="7"/>
      <c r="C311" s="7"/>
      <c r="D311" s="12"/>
      <c r="E311" s="8">
        <f t="shared" si="135"/>
        <v>0</v>
      </c>
      <c r="F311" s="8">
        <f t="shared" si="136"/>
        <v>0</v>
      </c>
      <c r="G311" s="8">
        <f t="shared" si="137"/>
        <v>0</v>
      </c>
      <c r="H311" s="8">
        <f>IF(PĀRBAUDE!$D$3="NĒ",ROUND(G311*(1+M311),2),0)</f>
        <v>0</v>
      </c>
      <c r="I311" s="11">
        <f>IF(PĀRBAUDE!$D$3="NĒ",H311,G311)/IF(PĀRBAUDE!$D$3="NĒ",$H$1315,$G$1315)</f>
        <v>0</v>
      </c>
      <c r="J311" s="8">
        <f>IF(PĀRBAUDE!$D$3="NĒ",F311-H311,F311-G311)</f>
        <v>0</v>
      </c>
      <c r="L311" s="42">
        <v>1</v>
      </c>
      <c r="M311" s="42">
        <v>0.21</v>
      </c>
      <c r="N311" s="12"/>
      <c r="O311" s="12"/>
      <c r="Q311" s="8">
        <f t="shared" si="138"/>
        <v>0</v>
      </c>
      <c r="R311" s="8">
        <f t="shared" si="139"/>
        <v>0</v>
      </c>
      <c r="S311" s="82"/>
    </row>
    <row r="312" spans="1:19" hidden="1" outlineLevel="1">
      <c r="A312" s="4" t="s">
        <v>171</v>
      </c>
      <c r="B312" s="7"/>
      <c r="C312" s="7"/>
      <c r="D312" s="12"/>
      <c r="E312" s="8">
        <f t="shared" si="135"/>
        <v>0</v>
      </c>
      <c r="F312" s="8">
        <f t="shared" si="136"/>
        <v>0</v>
      </c>
      <c r="G312" s="8">
        <f t="shared" si="137"/>
        <v>0</v>
      </c>
      <c r="H312" s="8">
        <f>IF(PĀRBAUDE!$D$3="NĒ",ROUND(G312*(1+M312),2),0)</f>
        <v>0</v>
      </c>
      <c r="I312" s="11">
        <f>IF(PĀRBAUDE!$D$3="NĒ",H312,G312)/IF(PĀRBAUDE!$D$3="NĒ",$H$1315,$G$1315)</f>
        <v>0</v>
      </c>
      <c r="J312" s="8">
        <f>IF(PĀRBAUDE!$D$3="NĒ",F312-H312,F312-G312)</f>
        <v>0</v>
      </c>
      <c r="L312" s="42">
        <v>1</v>
      </c>
      <c r="M312" s="42">
        <v>0.21</v>
      </c>
      <c r="N312" s="12"/>
      <c r="O312" s="12"/>
      <c r="Q312" s="8">
        <f t="shared" si="138"/>
        <v>0</v>
      </c>
      <c r="R312" s="8">
        <f t="shared" si="139"/>
        <v>0</v>
      </c>
      <c r="S312" s="82"/>
    </row>
    <row r="313" spans="1:19" ht="36" hidden="1" outlineLevel="1">
      <c r="A313" s="2" t="s">
        <v>20</v>
      </c>
      <c r="B313" s="2"/>
      <c r="C313" s="2"/>
      <c r="D313" s="2"/>
      <c r="E313" s="9">
        <f>SUM(E314:E323)</f>
        <v>0</v>
      </c>
      <c r="F313" s="9">
        <f>SUM(F314:F323)</f>
        <v>0</v>
      </c>
      <c r="G313" s="9">
        <f>SUM(G314:G323)</f>
        <v>0</v>
      </c>
      <c r="H313" s="9">
        <f>SUM(H314:H323)</f>
        <v>0</v>
      </c>
      <c r="I313" s="10">
        <f>IF(PĀRBAUDE!$D$3="NĒ",H313,G313)/IF(PĀRBAUDE!$D$3="NĒ",$H$1315,$G$1315)</f>
        <v>0</v>
      </c>
      <c r="J313" s="9">
        <f>SUM(J314:J323)</f>
        <v>0</v>
      </c>
    </row>
    <row r="314" spans="1:19" hidden="1" outlineLevel="1">
      <c r="A314" s="4" t="s">
        <v>172</v>
      </c>
      <c r="B314" s="7"/>
      <c r="C314" s="7"/>
      <c r="D314" s="12"/>
      <c r="E314" s="8">
        <f t="shared" ref="E314:E323" si="140">C314*D314</f>
        <v>0</v>
      </c>
      <c r="F314" s="8">
        <f t="shared" ref="F314:F323" si="141">ROUND(E314*(1+M314),2)</f>
        <v>0</v>
      </c>
      <c r="G314" s="8">
        <f t="shared" ref="G314:G323" si="142">E314-N314-O314</f>
        <v>0</v>
      </c>
      <c r="H314" s="8">
        <f>IF(PĀRBAUDE!$D$3="NĒ",ROUND(G314*(1+M314),2),0)</f>
        <v>0</v>
      </c>
      <c r="I314" s="11">
        <f>IF(PĀRBAUDE!$D$3="NĒ",H314,G314)/IF(PĀRBAUDE!$D$3="NĒ",$H$1315,$G$1315)</f>
        <v>0</v>
      </c>
      <c r="J314" s="8">
        <f>IF(PĀRBAUDE!$D$3="NĒ",F314-H314,F314-G314)</f>
        <v>0</v>
      </c>
      <c r="L314" s="42">
        <v>1</v>
      </c>
      <c r="M314" s="42">
        <v>0.21</v>
      </c>
      <c r="N314" s="12"/>
      <c r="O314" s="12"/>
      <c r="Q314" s="8">
        <f t="shared" ref="Q314:Q323" si="143">IF(H314=0,G314,H314)*L314</f>
        <v>0</v>
      </c>
      <c r="R314" s="8">
        <f t="shared" ref="R314:R323" si="144">J314*L314</f>
        <v>0</v>
      </c>
      <c r="S314" s="82"/>
    </row>
    <row r="315" spans="1:19" hidden="1" outlineLevel="1">
      <c r="A315" s="4" t="s">
        <v>173</v>
      </c>
      <c r="B315" s="7"/>
      <c r="C315" s="7"/>
      <c r="D315" s="12"/>
      <c r="E315" s="8">
        <f t="shared" si="140"/>
        <v>0</v>
      </c>
      <c r="F315" s="8">
        <f t="shared" si="141"/>
        <v>0</v>
      </c>
      <c r="G315" s="8">
        <f t="shared" si="142"/>
        <v>0</v>
      </c>
      <c r="H315" s="8">
        <f>IF(PĀRBAUDE!$D$3="NĒ",ROUND(G315*(1+M315),2),0)</f>
        <v>0</v>
      </c>
      <c r="I315" s="11">
        <f>IF(PĀRBAUDE!$D$3="NĒ",H315,G315)/IF(PĀRBAUDE!$D$3="NĒ",$H$1315,$G$1315)</f>
        <v>0</v>
      </c>
      <c r="J315" s="8">
        <f>IF(PĀRBAUDE!$D$3="NĒ",F315-H315,F315-G315)</f>
        <v>0</v>
      </c>
      <c r="L315" s="42">
        <v>1</v>
      </c>
      <c r="M315" s="42">
        <v>0.21</v>
      </c>
      <c r="N315" s="12"/>
      <c r="O315" s="12"/>
      <c r="Q315" s="8">
        <f t="shared" si="143"/>
        <v>0</v>
      </c>
      <c r="R315" s="8">
        <f t="shared" si="144"/>
        <v>0</v>
      </c>
      <c r="S315" s="82"/>
    </row>
    <row r="316" spans="1:19" hidden="1" outlineLevel="1">
      <c r="A316" s="4" t="s">
        <v>174</v>
      </c>
      <c r="B316" s="7"/>
      <c r="C316" s="7"/>
      <c r="D316" s="12"/>
      <c r="E316" s="8">
        <f t="shared" si="140"/>
        <v>0</v>
      </c>
      <c r="F316" s="8">
        <f t="shared" si="141"/>
        <v>0</v>
      </c>
      <c r="G316" s="8">
        <f t="shared" si="142"/>
        <v>0</v>
      </c>
      <c r="H316" s="8">
        <f>IF(PĀRBAUDE!$D$3="NĒ",ROUND(G316*(1+M316),2),0)</f>
        <v>0</v>
      </c>
      <c r="I316" s="11">
        <f>IF(PĀRBAUDE!$D$3="NĒ",H316,G316)/IF(PĀRBAUDE!$D$3="NĒ",$H$1315,$G$1315)</f>
        <v>0</v>
      </c>
      <c r="J316" s="8">
        <f>IF(PĀRBAUDE!$D$3="NĒ",F316-H316,F316-G316)</f>
        <v>0</v>
      </c>
      <c r="L316" s="42">
        <v>1</v>
      </c>
      <c r="M316" s="42">
        <v>0.21</v>
      </c>
      <c r="N316" s="12"/>
      <c r="O316" s="12"/>
      <c r="Q316" s="8">
        <f t="shared" si="143"/>
        <v>0</v>
      </c>
      <c r="R316" s="8">
        <f t="shared" si="144"/>
        <v>0</v>
      </c>
      <c r="S316" s="82"/>
    </row>
    <row r="317" spans="1:19" hidden="1" outlineLevel="1">
      <c r="A317" s="4" t="s">
        <v>174</v>
      </c>
      <c r="B317" s="7"/>
      <c r="C317" s="7"/>
      <c r="D317" s="12"/>
      <c r="E317" s="8">
        <f t="shared" si="140"/>
        <v>0</v>
      </c>
      <c r="F317" s="8">
        <f t="shared" si="141"/>
        <v>0</v>
      </c>
      <c r="G317" s="8">
        <f t="shared" si="142"/>
        <v>0</v>
      </c>
      <c r="H317" s="8">
        <f>IF(PĀRBAUDE!$D$3="NĒ",ROUND(G317*(1+M317),2),0)</f>
        <v>0</v>
      </c>
      <c r="I317" s="11">
        <f>IF(PĀRBAUDE!$D$3="NĒ",H317,G317)/IF(PĀRBAUDE!$D$3="NĒ",$H$1315,$G$1315)</f>
        <v>0</v>
      </c>
      <c r="J317" s="8">
        <f>IF(PĀRBAUDE!$D$3="NĒ",F317-H317,F317-G317)</f>
        <v>0</v>
      </c>
      <c r="L317" s="42">
        <v>1</v>
      </c>
      <c r="M317" s="42">
        <v>0.21</v>
      </c>
      <c r="N317" s="12"/>
      <c r="O317" s="12"/>
      <c r="Q317" s="8">
        <f t="shared" si="143"/>
        <v>0</v>
      </c>
      <c r="R317" s="8">
        <f t="shared" si="144"/>
        <v>0</v>
      </c>
      <c r="S317" s="82"/>
    </row>
    <row r="318" spans="1:19" hidden="1" outlineLevel="1">
      <c r="A318" s="4" t="s">
        <v>174</v>
      </c>
      <c r="B318" s="7"/>
      <c r="C318" s="7"/>
      <c r="D318" s="12"/>
      <c r="E318" s="8">
        <f t="shared" si="140"/>
        <v>0</v>
      </c>
      <c r="F318" s="8">
        <f t="shared" si="141"/>
        <v>0</v>
      </c>
      <c r="G318" s="8">
        <f t="shared" si="142"/>
        <v>0</v>
      </c>
      <c r="H318" s="8">
        <f>IF(PĀRBAUDE!$D$3="NĒ",ROUND(G318*(1+M318),2),0)</f>
        <v>0</v>
      </c>
      <c r="I318" s="11">
        <f>IF(PĀRBAUDE!$D$3="NĒ",H318,G318)/IF(PĀRBAUDE!$D$3="NĒ",$H$1315,$G$1315)</f>
        <v>0</v>
      </c>
      <c r="J318" s="8">
        <f>IF(PĀRBAUDE!$D$3="NĒ",F318-H318,F318-G318)</f>
        <v>0</v>
      </c>
      <c r="L318" s="42">
        <v>1</v>
      </c>
      <c r="M318" s="42">
        <v>0.21</v>
      </c>
      <c r="N318" s="12"/>
      <c r="O318" s="12"/>
      <c r="Q318" s="8">
        <f t="shared" si="143"/>
        <v>0</v>
      </c>
      <c r="R318" s="8">
        <f t="shared" si="144"/>
        <v>0</v>
      </c>
      <c r="S318" s="82"/>
    </row>
    <row r="319" spans="1:19" hidden="1" outlineLevel="1">
      <c r="A319" s="4" t="s">
        <v>175</v>
      </c>
      <c r="B319" s="7"/>
      <c r="C319" s="7"/>
      <c r="D319" s="12"/>
      <c r="E319" s="8">
        <f t="shared" si="140"/>
        <v>0</v>
      </c>
      <c r="F319" s="8">
        <f t="shared" si="141"/>
        <v>0</v>
      </c>
      <c r="G319" s="8">
        <f t="shared" si="142"/>
        <v>0</v>
      </c>
      <c r="H319" s="8">
        <f>IF(PĀRBAUDE!$D$3="NĒ",ROUND(G319*(1+M319),2),0)</f>
        <v>0</v>
      </c>
      <c r="I319" s="11">
        <f>IF(PĀRBAUDE!$D$3="NĒ",H319,G319)/IF(PĀRBAUDE!$D$3="NĒ",$H$1315,$G$1315)</f>
        <v>0</v>
      </c>
      <c r="J319" s="8">
        <f>IF(PĀRBAUDE!$D$3="NĒ",F319-H319,F319-G319)</f>
        <v>0</v>
      </c>
      <c r="L319" s="42">
        <v>1</v>
      </c>
      <c r="M319" s="42">
        <v>0.21</v>
      </c>
      <c r="N319" s="12"/>
      <c r="O319" s="12"/>
      <c r="Q319" s="8">
        <f t="shared" si="143"/>
        <v>0</v>
      </c>
      <c r="R319" s="8">
        <f t="shared" si="144"/>
        <v>0</v>
      </c>
      <c r="S319" s="82"/>
    </row>
    <row r="320" spans="1:19" hidden="1" outlineLevel="1">
      <c r="A320" s="4" t="s">
        <v>176</v>
      </c>
      <c r="B320" s="7"/>
      <c r="C320" s="7"/>
      <c r="D320" s="12"/>
      <c r="E320" s="8">
        <f t="shared" si="140"/>
        <v>0</v>
      </c>
      <c r="F320" s="8">
        <f t="shared" si="141"/>
        <v>0</v>
      </c>
      <c r="G320" s="8">
        <f t="shared" si="142"/>
        <v>0</v>
      </c>
      <c r="H320" s="8">
        <f>IF(PĀRBAUDE!$D$3="NĒ",ROUND(G320*(1+M320),2),0)</f>
        <v>0</v>
      </c>
      <c r="I320" s="11">
        <f>IF(PĀRBAUDE!$D$3="NĒ",H320,G320)/IF(PĀRBAUDE!$D$3="NĒ",$H$1315,$G$1315)</f>
        <v>0</v>
      </c>
      <c r="J320" s="8">
        <f>IF(PĀRBAUDE!$D$3="NĒ",F320-H320,F320-G320)</f>
        <v>0</v>
      </c>
      <c r="L320" s="42">
        <v>1</v>
      </c>
      <c r="M320" s="42">
        <v>0.21</v>
      </c>
      <c r="N320" s="12"/>
      <c r="O320" s="12"/>
      <c r="Q320" s="8">
        <f t="shared" si="143"/>
        <v>0</v>
      </c>
      <c r="R320" s="8">
        <f t="shared" si="144"/>
        <v>0</v>
      </c>
      <c r="S320" s="82"/>
    </row>
    <row r="321" spans="1:19" hidden="1" outlineLevel="1">
      <c r="A321" s="4" t="s">
        <v>177</v>
      </c>
      <c r="B321" s="7"/>
      <c r="C321" s="7"/>
      <c r="D321" s="12"/>
      <c r="E321" s="8">
        <f t="shared" si="140"/>
        <v>0</v>
      </c>
      <c r="F321" s="8">
        <f t="shared" si="141"/>
        <v>0</v>
      </c>
      <c r="G321" s="8">
        <f t="shared" si="142"/>
        <v>0</v>
      </c>
      <c r="H321" s="8">
        <f>IF(PĀRBAUDE!$D$3="NĒ",ROUND(G321*(1+M321),2),0)</f>
        <v>0</v>
      </c>
      <c r="I321" s="11">
        <f>IF(PĀRBAUDE!$D$3="NĒ",H321,G321)/IF(PĀRBAUDE!$D$3="NĒ",$H$1315,$G$1315)</f>
        <v>0</v>
      </c>
      <c r="J321" s="8">
        <f>IF(PĀRBAUDE!$D$3="NĒ",F321-H321,F321-G321)</f>
        <v>0</v>
      </c>
      <c r="L321" s="42">
        <v>1</v>
      </c>
      <c r="M321" s="42">
        <v>0.21</v>
      </c>
      <c r="N321" s="12"/>
      <c r="O321" s="12"/>
      <c r="Q321" s="8">
        <f t="shared" si="143"/>
        <v>0</v>
      </c>
      <c r="R321" s="8">
        <f t="shared" si="144"/>
        <v>0</v>
      </c>
      <c r="S321" s="82"/>
    </row>
    <row r="322" spans="1:19" hidden="1" outlineLevel="1">
      <c r="A322" s="4" t="s">
        <v>178</v>
      </c>
      <c r="B322" s="7"/>
      <c r="C322" s="7"/>
      <c r="D322" s="12"/>
      <c r="E322" s="8">
        <f t="shared" si="140"/>
        <v>0</v>
      </c>
      <c r="F322" s="8">
        <f t="shared" si="141"/>
        <v>0</v>
      </c>
      <c r="G322" s="8">
        <f t="shared" si="142"/>
        <v>0</v>
      </c>
      <c r="H322" s="8">
        <f>IF(PĀRBAUDE!$D$3="NĒ",ROUND(G322*(1+M322),2),0)</f>
        <v>0</v>
      </c>
      <c r="I322" s="11">
        <f>IF(PĀRBAUDE!$D$3="NĒ",H322,G322)/IF(PĀRBAUDE!$D$3="NĒ",$H$1315,$G$1315)</f>
        <v>0</v>
      </c>
      <c r="J322" s="8">
        <f>IF(PĀRBAUDE!$D$3="NĒ",F322-H322,F322-G322)</f>
        <v>0</v>
      </c>
      <c r="L322" s="42">
        <v>1</v>
      </c>
      <c r="M322" s="42">
        <v>0.21</v>
      </c>
      <c r="N322" s="12"/>
      <c r="O322" s="12"/>
      <c r="Q322" s="8">
        <f t="shared" si="143"/>
        <v>0</v>
      </c>
      <c r="R322" s="8">
        <f t="shared" si="144"/>
        <v>0</v>
      </c>
      <c r="S322" s="82"/>
    </row>
    <row r="323" spans="1:19" hidden="1" outlineLevel="1">
      <c r="A323" s="4" t="s">
        <v>179</v>
      </c>
      <c r="B323" s="7"/>
      <c r="C323" s="7"/>
      <c r="D323" s="12"/>
      <c r="E323" s="8">
        <f t="shared" si="140"/>
        <v>0</v>
      </c>
      <c r="F323" s="8">
        <f t="shared" si="141"/>
        <v>0</v>
      </c>
      <c r="G323" s="8">
        <f t="shared" si="142"/>
        <v>0</v>
      </c>
      <c r="H323" s="8">
        <f>IF(PĀRBAUDE!$D$3="NĒ",ROUND(G323*(1+M323),2),0)</f>
        <v>0</v>
      </c>
      <c r="I323" s="11">
        <f>IF(PĀRBAUDE!$D$3="NĒ",H323,G323)/IF(PĀRBAUDE!$D$3="NĒ",$H$1315,$G$1315)</f>
        <v>0</v>
      </c>
      <c r="J323" s="8">
        <f>IF(PĀRBAUDE!$D$3="NĒ",F323-H323,F323-G323)</f>
        <v>0</v>
      </c>
      <c r="L323" s="42">
        <v>1</v>
      </c>
      <c r="M323" s="42">
        <v>0.21</v>
      </c>
      <c r="N323" s="12"/>
      <c r="O323" s="12"/>
      <c r="Q323" s="8">
        <f t="shared" si="143"/>
        <v>0</v>
      </c>
      <c r="R323" s="8">
        <f t="shared" si="144"/>
        <v>0</v>
      </c>
      <c r="S323" s="82"/>
    </row>
    <row r="324" spans="1:19" ht="60" hidden="1" outlineLevel="1">
      <c r="A324" s="5" t="s">
        <v>21</v>
      </c>
      <c r="B324" s="2"/>
      <c r="C324" s="2"/>
      <c r="D324" s="2"/>
      <c r="E324" s="9">
        <f>SUM(E325:E334)</f>
        <v>0</v>
      </c>
      <c r="F324" s="9">
        <f>SUM(F325:F334)</f>
        <v>0</v>
      </c>
      <c r="G324" s="9">
        <f>SUM(G325:G334)</f>
        <v>0</v>
      </c>
      <c r="H324" s="9">
        <f>SUM(H325:H334)</f>
        <v>0</v>
      </c>
      <c r="I324" s="10">
        <f>IF(PĀRBAUDE!$D$3="NĒ",H324,G324)/IF(PĀRBAUDE!$D$3="NĒ",$H$1315,$G$1315)</f>
        <v>0</v>
      </c>
      <c r="J324" s="9">
        <f>SUM(J325:J334)</f>
        <v>0</v>
      </c>
    </row>
    <row r="325" spans="1:19" hidden="1" outlineLevel="1">
      <c r="A325" s="4" t="s">
        <v>180</v>
      </c>
      <c r="B325" s="7"/>
      <c r="C325" s="7"/>
      <c r="D325" s="12"/>
      <c r="E325" s="8">
        <f t="shared" ref="E325:E334" si="145">C325*D325</f>
        <v>0</v>
      </c>
      <c r="F325" s="8">
        <f t="shared" ref="F325:F334" si="146">ROUND(E325*(1+M325),2)</f>
        <v>0</v>
      </c>
      <c r="G325" s="8">
        <f t="shared" ref="G325:G334" si="147">E325-N325-O325</f>
        <v>0</v>
      </c>
      <c r="H325" s="8">
        <f>IF(PĀRBAUDE!$D$3="NĒ",ROUND(G325*(1+M325),2),0)</f>
        <v>0</v>
      </c>
      <c r="I325" s="11">
        <f>IF(PĀRBAUDE!$D$3="NĒ",H325,G325)/IF(PĀRBAUDE!$D$3="NĒ",$H$1315,$G$1315)</f>
        <v>0</v>
      </c>
      <c r="J325" s="8">
        <f>IF(PĀRBAUDE!$D$3="NĒ",F325-H325,F325-G325)</f>
        <v>0</v>
      </c>
      <c r="L325" s="42">
        <v>1</v>
      </c>
      <c r="M325" s="42">
        <v>0.21</v>
      </c>
      <c r="N325" s="12"/>
      <c r="O325" s="12"/>
      <c r="Q325" s="8">
        <f t="shared" ref="Q325:Q334" si="148">IF(H325=0,G325,H325)*L325</f>
        <v>0</v>
      </c>
      <c r="R325" s="8">
        <f t="shared" ref="R325:R334" si="149">J325*L325</f>
        <v>0</v>
      </c>
      <c r="S325" s="82"/>
    </row>
    <row r="326" spans="1:19" hidden="1" outlineLevel="1">
      <c r="A326" s="4" t="s">
        <v>181</v>
      </c>
      <c r="B326" s="7"/>
      <c r="C326" s="7"/>
      <c r="D326" s="12"/>
      <c r="E326" s="8">
        <f t="shared" si="145"/>
        <v>0</v>
      </c>
      <c r="F326" s="8">
        <f t="shared" si="146"/>
        <v>0</v>
      </c>
      <c r="G326" s="8">
        <f t="shared" si="147"/>
        <v>0</v>
      </c>
      <c r="H326" s="8">
        <f>IF(PĀRBAUDE!$D$3="NĒ",ROUND(G326*(1+M326),2),0)</f>
        <v>0</v>
      </c>
      <c r="I326" s="11">
        <f>IF(PĀRBAUDE!$D$3="NĒ",H326,G326)/IF(PĀRBAUDE!$D$3="NĒ",$H$1315,$G$1315)</f>
        <v>0</v>
      </c>
      <c r="J326" s="8">
        <f>IF(PĀRBAUDE!$D$3="NĒ",F326-H326,F326-G326)</f>
        <v>0</v>
      </c>
      <c r="L326" s="42">
        <v>1</v>
      </c>
      <c r="M326" s="42">
        <v>0.21</v>
      </c>
      <c r="N326" s="12"/>
      <c r="O326" s="12"/>
      <c r="Q326" s="8">
        <f t="shared" si="148"/>
        <v>0</v>
      </c>
      <c r="R326" s="8">
        <f t="shared" si="149"/>
        <v>0</v>
      </c>
      <c r="S326" s="82"/>
    </row>
    <row r="327" spans="1:19" hidden="1" outlineLevel="1">
      <c r="A327" s="4" t="s">
        <v>182</v>
      </c>
      <c r="B327" s="7"/>
      <c r="C327" s="7"/>
      <c r="D327" s="12"/>
      <c r="E327" s="8">
        <f t="shared" si="145"/>
        <v>0</v>
      </c>
      <c r="F327" s="8">
        <f t="shared" si="146"/>
        <v>0</v>
      </c>
      <c r="G327" s="8">
        <f t="shared" si="147"/>
        <v>0</v>
      </c>
      <c r="H327" s="8">
        <f>IF(PĀRBAUDE!$D$3="NĒ",ROUND(G327*(1+M327),2),0)</f>
        <v>0</v>
      </c>
      <c r="I327" s="11">
        <f>IF(PĀRBAUDE!$D$3="NĒ",H327,G327)/IF(PĀRBAUDE!$D$3="NĒ",$H$1315,$G$1315)</f>
        <v>0</v>
      </c>
      <c r="J327" s="8">
        <f>IF(PĀRBAUDE!$D$3="NĒ",F327-H327,F327-G327)</f>
        <v>0</v>
      </c>
      <c r="L327" s="42">
        <v>1</v>
      </c>
      <c r="M327" s="42">
        <v>0.21</v>
      </c>
      <c r="N327" s="12"/>
      <c r="O327" s="12"/>
      <c r="Q327" s="8">
        <f t="shared" si="148"/>
        <v>0</v>
      </c>
      <c r="R327" s="8">
        <f t="shared" si="149"/>
        <v>0</v>
      </c>
      <c r="S327" s="82"/>
    </row>
    <row r="328" spans="1:19" hidden="1" outlineLevel="1">
      <c r="A328" s="4" t="s">
        <v>182</v>
      </c>
      <c r="B328" s="7"/>
      <c r="C328" s="7"/>
      <c r="D328" s="12"/>
      <c r="E328" s="8">
        <f t="shared" si="145"/>
        <v>0</v>
      </c>
      <c r="F328" s="8">
        <f t="shared" si="146"/>
        <v>0</v>
      </c>
      <c r="G328" s="8">
        <f t="shared" si="147"/>
        <v>0</v>
      </c>
      <c r="H328" s="8">
        <f>IF(PĀRBAUDE!$D$3="NĒ",ROUND(G328*(1+M328),2),0)</f>
        <v>0</v>
      </c>
      <c r="I328" s="11">
        <f>IF(PĀRBAUDE!$D$3="NĒ",H328,G328)/IF(PĀRBAUDE!$D$3="NĒ",$H$1315,$G$1315)</f>
        <v>0</v>
      </c>
      <c r="J328" s="8">
        <f>IF(PĀRBAUDE!$D$3="NĒ",F328-H328,F328-G328)</f>
        <v>0</v>
      </c>
      <c r="L328" s="42">
        <v>1</v>
      </c>
      <c r="M328" s="42">
        <v>0.21</v>
      </c>
      <c r="N328" s="12"/>
      <c r="O328" s="12"/>
      <c r="Q328" s="8">
        <f t="shared" si="148"/>
        <v>0</v>
      </c>
      <c r="R328" s="8">
        <f t="shared" si="149"/>
        <v>0</v>
      </c>
      <c r="S328" s="82"/>
    </row>
    <row r="329" spans="1:19" hidden="1" outlineLevel="1">
      <c r="A329" s="4" t="s">
        <v>182</v>
      </c>
      <c r="B329" s="7"/>
      <c r="C329" s="7"/>
      <c r="D329" s="12"/>
      <c r="E329" s="8">
        <f t="shared" si="145"/>
        <v>0</v>
      </c>
      <c r="F329" s="8">
        <f t="shared" si="146"/>
        <v>0</v>
      </c>
      <c r="G329" s="8">
        <f t="shared" si="147"/>
        <v>0</v>
      </c>
      <c r="H329" s="8">
        <f>IF(PĀRBAUDE!$D$3="NĒ",ROUND(G329*(1+M329),2),0)</f>
        <v>0</v>
      </c>
      <c r="I329" s="11">
        <f>IF(PĀRBAUDE!$D$3="NĒ",H329,G329)/IF(PĀRBAUDE!$D$3="NĒ",$H$1315,$G$1315)</f>
        <v>0</v>
      </c>
      <c r="J329" s="8">
        <f>IF(PĀRBAUDE!$D$3="NĒ",F329-H329,F329-G329)</f>
        <v>0</v>
      </c>
      <c r="L329" s="42">
        <v>1</v>
      </c>
      <c r="M329" s="42">
        <v>0.21</v>
      </c>
      <c r="N329" s="12"/>
      <c r="O329" s="12"/>
      <c r="Q329" s="8">
        <f t="shared" si="148"/>
        <v>0</v>
      </c>
      <c r="R329" s="8">
        <f t="shared" si="149"/>
        <v>0</v>
      </c>
      <c r="S329" s="82"/>
    </row>
    <row r="330" spans="1:19" hidden="1" outlineLevel="1">
      <c r="A330" s="4" t="s">
        <v>182</v>
      </c>
      <c r="B330" s="7"/>
      <c r="C330" s="7"/>
      <c r="D330" s="12"/>
      <c r="E330" s="8">
        <f t="shared" si="145"/>
        <v>0</v>
      </c>
      <c r="F330" s="8">
        <f t="shared" si="146"/>
        <v>0</v>
      </c>
      <c r="G330" s="8">
        <f t="shared" si="147"/>
        <v>0</v>
      </c>
      <c r="H330" s="8">
        <f>IF(PĀRBAUDE!$D$3="NĒ",ROUND(G330*(1+M330),2),0)</f>
        <v>0</v>
      </c>
      <c r="I330" s="11">
        <f>IF(PĀRBAUDE!$D$3="NĒ",H330,G330)/IF(PĀRBAUDE!$D$3="NĒ",$H$1315,$G$1315)</f>
        <v>0</v>
      </c>
      <c r="J330" s="8">
        <f>IF(PĀRBAUDE!$D$3="NĒ",F330-H330,F330-G330)</f>
        <v>0</v>
      </c>
      <c r="L330" s="42">
        <v>1</v>
      </c>
      <c r="M330" s="42">
        <v>0.21</v>
      </c>
      <c r="N330" s="12"/>
      <c r="O330" s="12"/>
      <c r="Q330" s="8">
        <f t="shared" si="148"/>
        <v>0</v>
      </c>
      <c r="R330" s="8">
        <f t="shared" si="149"/>
        <v>0</v>
      </c>
      <c r="S330" s="82"/>
    </row>
    <row r="331" spans="1:19" hidden="1" outlineLevel="1">
      <c r="A331" s="4" t="s">
        <v>183</v>
      </c>
      <c r="B331" s="7"/>
      <c r="C331" s="7"/>
      <c r="D331" s="12"/>
      <c r="E331" s="8">
        <f t="shared" si="145"/>
        <v>0</v>
      </c>
      <c r="F331" s="8">
        <f t="shared" si="146"/>
        <v>0</v>
      </c>
      <c r="G331" s="8">
        <f t="shared" si="147"/>
        <v>0</v>
      </c>
      <c r="H331" s="8">
        <f>IF(PĀRBAUDE!$D$3="NĒ",ROUND(G331*(1+M331),2),0)</f>
        <v>0</v>
      </c>
      <c r="I331" s="11">
        <f>IF(PĀRBAUDE!$D$3="NĒ",H331,G331)/IF(PĀRBAUDE!$D$3="NĒ",$H$1315,$G$1315)</f>
        <v>0</v>
      </c>
      <c r="J331" s="8">
        <f>IF(PĀRBAUDE!$D$3="NĒ",F331-H331,F331-G331)</f>
        <v>0</v>
      </c>
      <c r="L331" s="42">
        <v>1</v>
      </c>
      <c r="M331" s="42">
        <v>0.21</v>
      </c>
      <c r="N331" s="12"/>
      <c r="O331" s="12"/>
      <c r="Q331" s="8">
        <f t="shared" si="148"/>
        <v>0</v>
      </c>
      <c r="R331" s="8">
        <f t="shared" si="149"/>
        <v>0</v>
      </c>
      <c r="S331" s="82"/>
    </row>
    <row r="332" spans="1:19" hidden="1" outlineLevel="1">
      <c r="A332" s="4" t="s">
        <v>184</v>
      </c>
      <c r="B332" s="7"/>
      <c r="C332" s="7"/>
      <c r="D332" s="12"/>
      <c r="E332" s="8">
        <f t="shared" si="145"/>
        <v>0</v>
      </c>
      <c r="F332" s="8">
        <f t="shared" si="146"/>
        <v>0</v>
      </c>
      <c r="G332" s="8">
        <f t="shared" si="147"/>
        <v>0</v>
      </c>
      <c r="H332" s="8">
        <f>IF(PĀRBAUDE!$D$3="NĒ",ROUND(G332*(1+M332),2),0)</f>
        <v>0</v>
      </c>
      <c r="I332" s="11">
        <f>IF(PĀRBAUDE!$D$3="NĒ",H332,G332)/IF(PĀRBAUDE!$D$3="NĒ",$H$1315,$G$1315)</f>
        <v>0</v>
      </c>
      <c r="J332" s="8">
        <f>IF(PĀRBAUDE!$D$3="NĒ",F332-H332,F332-G332)</f>
        <v>0</v>
      </c>
      <c r="L332" s="42">
        <v>1</v>
      </c>
      <c r="M332" s="42">
        <v>0.21</v>
      </c>
      <c r="N332" s="12"/>
      <c r="O332" s="12"/>
      <c r="Q332" s="8">
        <f t="shared" si="148"/>
        <v>0</v>
      </c>
      <c r="R332" s="8">
        <f t="shared" si="149"/>
        <v>0</v>
      </c>
      <c r="S332" s="82"/>
    </row>
    <row r="333" spans="1:19" hidden="1" outlineLevel="1">
      <c r="A333" s="4" t="s">
        <v>185</v>
      </c>
      <c r="B333" s="7"/>
      <c r="C333" s="7"/>
      <c r="D333" s="12"/>
      <c r="E333" s="8">
        <f t="shared" si="145"/>
        <v>0</v>
      </c>
      <c r="F333" s="8">
        <f t="shared" si="146"/>
        <v>0</v>
      </c>
      <c r="G333" s="8">
        <f t="shared" si="147"/>
        <v>0</v>
      </c>
      <c r="H333" s="8">
        <f>IF(PĀRBAUDE!$D$3="NĒ",ROUND(G333*(1+M333),2),0)</f>
        <v>0</v>
      </c>
      <c r="I333" s="11">
        <f>IF(PĀRBAUDE!$D$3="NĒ",H333,G333)/IF(PĀRBAUDE!$D$3="NĒ",$H$1315,$G$1315)</f>
        <v>0</v>
      </c>
      <c r="J333" s="8">
        <f>IF(PĀRBAUDE!$D$3="NĒ",F333-H333,F333-G333)</f>
        <v>0</v>
      </c>
      <c r="L333" s="42">
        <v>1</v>
      </c>
      <c r="M333" s="42">
        <v>0.21</v>
      </c>
      <c r="N333" s="12"/>
      <c r="O333" s="12"/>
      <c r="Q333" s="8">
        <f t="shared" si="148"/>
        <v>0</v>
      </c>
      <c r="R333" s="8">
        <f t="shared" si="149"/>
        <v>0</v>
      </c>
      <c r="S333" s="82"/>
    </row>
    <row r="334" spans="1:19" hidden="1" outlineLevel="1">
      <c r="A334" s="4" t="s">
        <v>186</v>
      </c>
      <c r="B334" s="7"/>
      <c r="C334" s="7"/>
      <c r="D334" s="12"/>
      <c r="E334" s="8">
        <f t="shared" si="145"/>
        <v>0</v>
      </c>
      <c r="F334" s="8">
        <f t="shared" si="146"/>
        <v>0</v>
      </c>
      <c r="G334" s="8">
        <f t="shared" si="147"/>
        <v>0</v>
      </c>
      <c r="H334" s="8">
        <f>IF(PĀRBAUDE!$D$3="NĒ",ROUND(G334*(1+M334),2),0)</f>
        <v>0</v>
      </c>
      <c r="I334" s="11">
        <f>IF(PĀRBAUDE!$D$3="NĒ",H334,G334)/IF(PĀRBAUDE!$D$3="NĒ",$H$1315,$G$1315)</f>
        <v>0</v>
      </c>
      <c r="J334" s="8">
        <f>IF(PĀRBAUDE!$D$3="NĒ",F334-H334,F334-G334)</f>
        <v>0</v>
      </c>
      <c r="L334" s="42">
        <v>1</v>
      </c>
      <c r="M334" s="42">
        <v>0.21</v>
      </c>
      <c r="N334" s="12"/>
      <c r="O334" s="12"/>
      <c r="Q334" s="8">
        <f t="shared" si="148"/>
        <v>0</v>
      </c>
      <c r="R334" s="8">
        <f t="shared" si="149"/>
        <v>0</v>
      </c>
      <c r="S334" s="82"/>
    </row>
    <row r="335" spans="1:19" ht="24" hidden="1" outlineLevel="1">
      <c r="A335" s="2" t="s">
        <v>22</v>
      </c>
      <c r="B335" s="2"/>
      <c r="C335" s="2"/>
      <c r="D335" s="2"/>
      <c r="E335" s="9">
        <f>SUM(E336:E345)</f>
        <v>0</v>
      </c>
      <c r="F335" s="9">
        <f>SUM(F336:F345)</f>
        <v>0</v>
      </c>
      <c r="G335" s="9">
        <f>SUM(G336:G345)</f>
        <v>0</v>
      </c>
      <c r="H335" s="9">
        <f>SUM(H336:H345)</f>
        <v>0</v>
      </c>
      <c r="I335" s="10">
        <f>IF(PĀRBAUDE!$D$3="NĒ",H335,G335)/IF(PĀRBAUDE!$D$3="NĒ",$H$1315,$G$1315)</f>
        <v>0</v>
      </c>
      <c r="J335" s="9">
        <f>SUM(J336:J345)</f>
        <v>0</v>
      </c>
    </row>
    <row r="336" spans="1:19" hidden="1" outlineLevel="1">
      <c r="A336" s="4" t="s">
        <v>187</v>
      </c>
      <c r="B336" s="7"/>
      <c r="C336" s="7"/>
      <c r="D336" s="12"/>
      <c r="E336" s="8">
        <f t="shared" ref="E336:E345" si="150">C336*D336</f>
        <v>0</v>
      </c>
      <c r="F336" s="8">
        <f t="shared" ref="F336:F345" si="151">ROUND(E336*(1+M336),2)</f>
        <v>0</v>
      </c>
      <c r="G336" s="8">
        <f t="shared" ref="G336:G345" si="152">E336-N336-O336</f>
        <v>0</v>
      </c>
      <c r="H336" s="8">
        <f>IF(PĀRBAUDE!$D$3="NĒ",ROUND(G336*(1+M336),2),0)</f>
        <v>0</v>
      </c>
      <c r="I336" s="11">
        <f>IF(PĀRBAUDE!$D$3="NĒ",H336,G336)/IF(PĀRBAUDE!$D$3="NĒ",$H$1315,$G$1315)</f>
        <v>0</v>
      </c>
      <c r="J336" s="8">
        <f>IF(PĀRBAUDE!$D$3="NĒ",F336-H336,F336-G336)</f>
        <v>0</v>
      </c>
      <c r="L336" s="42">
        <v>1</v>
      </c>
      <c r="M336" s="42">
        <v>0.21</v>
      </c>
      <c r="N336" s="12"/>
      <c r="O336" s="12"/>
      <c r="Q336" s="8">
        <f>IF(H336=0,G336,H336)*L336</f>
        <v>0</v>
      </c>
      <c r="R336" s="8">
        <f t="shared" ref="R336:R345" si="153">J336*L336</f>
        <v>0</v>
      </c>
      <c r="S336" s="82"/>
    </row>
    <row r="337" spans="1:19" hidden="1" outlineLevel="1">
      <c r="A337" s="4" t="s">
        <v>188</v>
      </c>
      <c r="B337" s="7"/>
      <c r="C337" s="7"/>
      <c r="D337" s="12"/>
      <c r="E337" s="8">
        <f t="shared" si="150"/>
        <v>0</v>
      </c>
      <c r="F337" s="8">
        <f t="shared" si="151"/>
        <v>0</v>
      </c>
      <c r="G337" s="8">
        <f t="shared" si="152"/>
        <v>0</v>
      </c>
      <c r="H337" s="8">
        <f>IF(PĀRBAUDE!$D$3="NĒ",ROUND(G337*(1+M337),2),0)</f>
        <v>0</v>
      </c>
      <c r="I337" s="11">
        <f>IF(PĀRBAUDE!$D$3="NĒ",H337,G337)/IF(PĀRBAUDE!$D$3="NĒ",$H$1315,$G$1315)</f>
        <v>0</v>
      </c>
      <c r="J337" s="8">
        <f>IF(PĀRBAUDE!$D$3="NĒ",F337-H337,F337-G337)</f>
        <v>0</v>
      </c>
      <c r="L337" s="42">
        <v>1</v>
      </c>
      <c r="M337" s="42">
        <v>0.21</v>
      </c>
      <c r="N337" s="12"/>
      <c r="O337" s="12"/>
      <c r="Q337" s="8">
        <f t="shared" ref="Q337:Q345" si="154">IF(H337=0,G337,H337)*L337</f>
        <v>0</v>
      </c>
      <c r="R337" s="8">
        <f t="shared" si="153"/>
        <v>0</v>
      </c>
      <c r="S337" s="82"/>
    </row>
    <row r="338" spans="1:19" hidden="1" outlineLevel="1">
      <c r="A338" s="4" t="s">
        <v>189</v>
      </c>
      <c r="B338" s="7"/>
      <c r="C338" s="7"/>
      <c r="D338" s="12"/>
      <c r="E338" s="8">
        <f t="shared" si="150"/>
        <v>0</v>
      </c>
      <c r="F338" s="8">
        <f t="shared" si="151"/>
        <v>0</v>
      </c>
      <c r="G338" s="8">
        <f t="shared" si="152"/>
        <v>0</v>
      </c>
      <c r="H338" s="8">
        <f>IF(PĀRBAUDE!$D$3="NĒ",ROUND(G338*(1+M338),2),0)</f>
        <v>0</v>
      </c>
      <c r="I338" s="11">
        <f>IF(PĀRBAUDE!$D$3="NĒ",H338,G338)/IF(PĀRBAUDE!$D$3="NĒ",$H$1315,$G$1315)</f>
        <v>0</v>
      </c>
      <c r="J338" s="8">
        <f>IF(PĀRBAUDE!$D$3="NĒ",F338-H338,F338-G338)</f>
        <v>0</v>
      </c>
      <c r="L338" s="42">
        <v>1</v>
      </c>
      <c r="M338" s="42">
        <v>0.21</v>
      </c>
      <c r="N338" s="12"/>
      <c r="O338" s="12"/>
      <c r="Q338" s="8">
        <f t="shared" si="154"/>
        <v>0</v>
      </c>
      <c r="R338" s="8">
        <f t="shared" si="153"/>
        <v>0</v>
      </c>
      <c r="S338" s="82"/>
    </row>
    <row r="339" spans="1:19" hidden="1" outlineLevel="1">
      <c r="A339" s="4" t="s">
        <v>189</v>
      </c>
      <c r="B339" s="7"/>
      <c r="C339" s="7"/>
      <c r="D339" s="12"/>
      <c r="E339" s="8">
        <f t="shared" si="150"/>
        <v>0</v>
      </c>
      <c r="F339" s="8">
        <f t="shared" si="151"/>
        <v>0</v>
      </c>
      <c r="G339" s="8">
        <f t="shared" si="152"/>
        <v>0</v>
      </c>
      <c r="H339" s="8">
        <f>IF(PĀRBAUDE!$D$3="NĒ",ROUND(G339*(1+M339),2),0)</f>
        <v>0</v>
      </c>
      <c r="I339" s="11">
        <f>IF(PĀRBAUDE!$D$3="NĒ",H339,G339)/IF(PĀRBAUDE!$D$3="NĒ",$H$1315,$G$1315)</f>
        <v>0</v>
      </c>
      <c r="J339" s="8">
        <f>IF(PĀRBAUDE!$D$3="NĒ",F339-H339,F339-G339)</f>
        <v>0</v>
      </c>
      <c r="L339" s="42">
        <v>1</v>
      </c>
      <c r="M339" s="42">
        <v>0.21</v>
      </c>
      <c r="N339" s="12"/>
      <c r="O339" s="12"/>
      <c r="Q339" s="8">
        <f t="shared" si="154"/>
        <v>0</v>
      </c>
      <c r="R339" s="8">
        <f t="shared" si="153"/>
        <v>0</v>
      </c>
      <c r="S339" s="82"/>
    </row>
    <row r="340" spans="1:19" hidden="1" outlineLevel="1">
      <c r="A340" s="4" t="s">
        <v>189</v>
      </c>
      <c r="B340" s="7"/>
      <c r="C340" s="7"/>
      <c r="D340" s="12"/>
      <c r="E340" s="8">
        <f t="shared" si="150"/>
        <v>0</v>
      </c>
      <c r="F340" s="8">
        <f t="shared" si="151"/>
        <v>0</v>
      </c>
      <c r="G340" s="8">
        <f t="shared" si="152"/>
        <v>0</v>
      </c>
      <c r="H340" s="8">
        <f>IF(PĀRBAUDE!$D$3="NĒ",ROUND(G340*(1+M340),2),0)</f>
        <v>0</v>
      </c>
      <c r="I340" s="11">
        <f>IF(PĀRBAUDE!$D$3="NĒ",H340,G340)/IF(PĀRBAUDE!$D$3="NĒ",$H$1315,$G$1315)</f>
        <v>0</v>
      </c>
      <c r="J340" s="8">
        <f>IF(PĀRBAUDE!$D$3="NĒ",F340-H340,F340-G340)</f>
        <v>0</v>
      </c>
      <c r="L340" s="42">
        <v>1</v>
      </c>
      <c r="M340" s="42">
        <v>0.21</v>
      </c>
      <c r="N340" s="12"/>
      <c r="O340" s="12"/>
      <c r="Q340" s="8">
        <f t="shared" si="154"/>
        <v>0</v>
      </c>
      <c r="R340" s="8">
        <f t="shared" si="153"/>
        <v>0</v>
      </c>
      <c r="S340" s="82"/>
    </row>
    <row r="341" spans="1:19" hidden="1" outlineLevel="1">
      <c r="A341" s="4" t="s">
        <v>189</v>
      </c>
      <c r="B341" s="7"/>
      <c r="C341" s="7"/>
      <c r="D341" s="12"/>
      <c r="E341" s="8">
        <f t="shared" si="150"/>
        <v>0</v>
      </c>
      <c r="F341" s="8">
        <f t="shared" si="151"/>
        <v>0</v>
      </c>
      <c r="G341" s="8">
        <f t="shared" si="152"/>
        <v>0</v>
      </c>
      <c r="H341" s="8">
        <f>IF(PĀRBAUDE!$D$3="NĒ",ROUND(G341*(1+M341),2),0)</f>
        <v>0</v>
      </c>
      <c r="I341" s="11">
        <f>IF(PĀRBAUDE!$D$3="NĒ",H341,G341)/IF(PĀRBAUDE!$D$3="NĒ",$H$1315,$G$1315)</f>
        <v>0</v>
      </c>
      <c r="J341" s="8">
        <f>IF(PĀRBAUDE!$D$3="NĒ",F341-H341,F341-G341)</f>
        <v>0</v>
      </c>
      <c r="L341" s="42">
        <v>1</v>
      </c>
      <c r="M341" s="42">
        <v>0.21</v>
      </c>
      <c r="N341" s="12"/>
      <c r="O341" s="12"/>
      <c r="Q341" s="8">
        <f t="shared" si="154"/>
        <v>0</v>
      </c>
      <c r="R341" s="8">
        <f t="shared" si="153"/>
        <v>0</v>
      </c>
      <c r="S341" s="82"/>
    </row>
    <row r="342" spans="1:19" hidden="1" outlineLevel="1">
      <c r="A342" s="4" t="s">
        <v>189</v>
      </c>
      <c r="B342" s="7"/>
      <c r="C342" s="7"/>
      <c r="D342" s="12"/>
      <c r="E342" s="8">
        <f t="shared" si="150"/>
        <v>0</v>
      </c>
      <c r="F342" s="8">
        <f t="shared" si="151"/>
        <v>0</v>
      </c>
      <c r="G342" s="8">
        <f t="shared" si="152"/>
        <v>0</v>
      </c>
      <c r="H342" s="8">
        <f>IF(PĀRBAUDE!$D$3="NĒ",ROUND(G342*(1+M342),2),0)</f>
        <v>0</v>
      </c>
      <c r="I342" s="11">
        <f>IF(PĀRBAUDE!$D$3="NĒ",H342,G342)/IF(PĀRBAUDE!$D$3="NĒ",$H$1315,$G$1315)</f>
        <v>0</v>
      </c>
      <c r="J342" s="8">
        <f>IF(PĀRBAUDE!$D$3="NĒ",F342-H342,F342-G342)</f>
        <v>0</v>
      </c>
      <c r="L342" s="42">
        <v>1</v>
      </c>
      <c r="M342" s="42">
        <v>0.21</v>
      </c>
      <c r="N342" s="12"/>
      <c r="O342" s="12"/>
      <c r="Q342" s="8">
        <f t="shared" si="154"/>
        <v>0</v>
      </c>
      <c r="R342" s="8">
        <f t="shared" si="153"/>
        <v>0</v>
      </c>
      <c r="S342" s="82"/>
    </row>
    <row r="343" spans="1:19" hidden="1" outlineLevel="1">
      <c r="A343" s="4" t="s">
        <v>190</v>
      </c>
      <c r="B343" s="7"/>
      <c r="C343" s="7"/>
      <c r="D343" s="12"/>
      <c r="E343" s="8">
        <f t="shared" si="150"/>
        <v>0</v>
      </c>
      <c r="F343" s="8">
        <f t="shared" si="151"/>
        <v>0</v>
      </c>
      <c r="G343" s="8">
        <f t="shared" si="152"/>
        <v>0</v>
      </c>
      <c r="H343" s="8">
        <f>IF(PĀRBAUDE!$D$3="NĒ",ROUND(G343*(1+M343),2),0)</f>
        <v>0</v>
      </c>
      <c r="I343" s="11">
        <f>IF(PĀRBAUDE!$D$3="NĒ",H343,G343)/IF(PĀRBAUDE!$D$3="NĒ",$H$1315,$G$1315)</f>
        <v>0</v>
      </c>
      <c r="J343" s="8">
        <f>IF(PĀRBAUDE!$D$3="NĒ",F343-H343,F343-G343)</f>
        <v>0</v>
      </c>
      <c r="L343" s="42">
        <v>1</v>
      </c>
      <c r="M343" s="42">
        <v>0.21</v>
      </c>
      <c r="N343" s="12"/>
      <c r="O343" s="12"/>
      <c r="Q343" s="8">
        <f t="shared" si="154"/>
        <v>0</v>
      </c>
      <c r="R343" s="8">
        <f t="shared" si="153"/>
        <v>0</v>
      </c>
      <c r="S343" s="82"/>
    </row>
    <row r="344" spans="1:19" hidden="1" outlineLevel="1">
      <c r="A344" s="4" t="s">
        <v>191</v>
      </c>
      <c r="B344" s="7"/>
      <c r="C344" s="7"/>
      <c r="D344" s="12"/>
      <c r="E344" s="8">
        <f t="shared" si="150"/>
        <v>0</v>
      </c>
      <c r="F344" s="8">
        <f t="shared" si="151"/>
        <v>0</v>
      </c>
      <c r="G344" s="8">
        <f t="shared" si="152"/>
        <v>0</v>
      </c>
      <c r="H344" s="8">
        <f>IF(PĀRBAUDE!$D$3="NĒ",ROUND(G344*(1+M344),2),0)</f>
        <v>0</v>
      </c>
      <c r="I344" s="11">
        <f>IF(PĀRBAUDE!$D$3="NĒ",H344,G344)/IF(PĀRBAUDE!$D$3="NĒ",$H$1315,$G$1315)</f>
        <v>0</v>
      </c>
      <c r="J344" s="8">
        <f>IF(PĀRBAUDE!$D$3="NĒ",F344-H344,F344-G344)</f>
        <v>0</v>
      </c>
      <c r="L344" s="42">
        <v>1</v>
      </c>
      <c r="M344" s="42">
        <v>0.21</v>
      </c>
      <c r="N344" s="12"/>
      <c r="O344" s="12"/>
      <c r="Q344" s="8">
        <f t="shared" si="154"/>
        <v>0</v>
      </c>
      <c r="R344" s="8">
        <f t="shared" si="153"/>
        <v>0</v>
      </c>
      <c r="S344" s="82"/>
    </row>
    <row r="345" spans="1:19" hidden="1" outlineLevel="1">
      <c r="A345" s="4" t="s">
        <v>192</v>
      </c>
      <c r="B345" s="7"/>
      <c r="C345" s="7"/>
      <c r="D345" s="12"/>
      <c r="E345" s="8">
        <f t="shared" si="150"/>
        <v>0</v>
      </c>
      <c r="F345" s="8">
        <f t="shared" si="151"/>
        <v>0</v>
      </c>
      <c r="G345" s="8">
        <f t="shared" si="152"/>
        <v>0</v>
      </c>
      <c r="H345" s="8">
        <f>IF(PĀRBAUDE!$D$3="NĒ",ROUND(G345*(1+M345),2),0)</f>
        <v>0</v>
      </c>
      <c r="I345" s="11">
        <f>IF(PĀRBAUDE!$D$3="NĒ",H345,G345)/IF(PĀRBAUDE!$D$3="NĒ",$H$1315,$G$1315)</f>
        <v>0</v>
      </c>
      <c r="J345" s="8">
        <f>IF(PĀRBAUDE!$D$3="NĒ",F345-H345,F345-G345)</f>
        <v>0</v>
      </c>
      <c r="L345" s="42">
        <v>1</v>
      </c>
      <c r="M345" s="42">
        <v>0.21</v>
      </c>
      <c r="N345" s="12"/>
      <c r="O345" s="12"/>
      <c r="Q345" s="8">
        <f t="shared" si="154"/>
        <v>0</v>
      </c>
      <c r="R345" s="8">
        <f t="shared" si="153"/>
        <v>0</v>
      </c>
      <c r="S345" s="82"/>
    </row>
    <row r="346" spans="1:19" ht="24" hidden="1" outlineLevel="1">
      <c r="A346" s="2" t="s">
        <v>23</v>
      </c>
      <c r="B346" s="2"/>
      <c r="C346" s="2"/>
      <c r="D346" s="2"/>
      <c r="E346" s="9">
        <f>SUM(E347:E356)</f>
        <v>0</v>
      </c>
      <c r="F346" s="9">
        <f>SUM(F347:F356)</f>
        <v>0</v>
      </c>
      <c r="G346" s="9">
        <f>SUM(G347:G356)</f>
        <v>0</v>
      </c>
      <c r="H346" s="9">
        <f>SUM(H347:H356)</f>
        <v>0</v>
      </c>
      <c r="I346" s="10">
        <f>IF(PĀRBAUDE!$D$3="NĒ",H346,G346)/IF(PĀRBAUDE!$D$3="NĒ",$H$1315,$G$1315)</f>
        <v>0</v>
      </c>
      <c r="J346" s="9">
        <f>SUM(J347:J356)</f>
        <v>0</v>
      </c>
    </row>
    <row r="347" spans="1:19" hidden="1" outlineLevel="1">
      <c r="A347" s="4" t="s">
        <v>213</v>
      </c>
      <c r="B347" s="7"/>
      <c r="C347" s="7"/>
      <c r="D347" s="12"/>
      <c r="E347" s="8">
        <f t="shared" ref="E347:E356" si="155">C347*D347</f>
        <v>0</v>
      </c>
      <c r="F347" s="8">
        <f t="shared" ref="F347:F357" si="156">ROUND(E347*(1+M347),2)</f>
        <v>0</v>
      </c>
      <c r="G347" s="8">
        <f t="shared" ref="G347:G356" si="157">E347-N347-O347</f>
        <v>0</v>
      </c>
      <c r="H347" s="8">
        <f>IF(PĀRBAUDE!$D$3="NĒ",ROUND(G347*(1+M347),2),0)</f>
        <v>0</v>
      </c>
      <c r="I347" s="11">
        <f>IF(PĀRBAUDE!$D$3="NĒ",H347,G347)/IF(PĀRBAUDE!$D$3="NĒ",$H$1315,$G$1315)</f>
        <v>0</v>
      </c>
      <c r="J347" s="8">
        <f>IF(PĀRBAUDE!$D$3="NĒ",F347-H347,F347-G347)</f>
        <v>0</v>
      </c>
      <c r="L347" s="42">
        <v>1</v>
      </c>
      <c r="M347" s="42">
        <v>0.21</v>
      </c>
      <c r="N347" s="12"/>
      <c r="O347" s="12"/>
      <c r="Q347" s="8">
        <f t="shared" ref="Q347:Q357" si="158">IF(H347=0,G347,H347)*L347</f>
        <v>0</v>
      </c>
      <c r="R347" s="8">
        <f t="shared" ref="R347:R357" si="159">J347*L347</f>
        <v>0</v>
      </c>
      <c r="S347" s="82"/>
    </row>
    <row r="348" spans="1:19" hidden="1" outlineLevel="1">
      <c r="A348" s="4" t="s">
        <v>193</v>
      </c>
      <c r="B348" s="7"/>
      <c r="C348" s="7"/>
      <c r="D348" s="12"/>
      <c r="E348" s="8">
        <f t="shared" si="155"/>
        <v>0</v>
      </c>
      <c r="F348" s="8">
        <f t="shared" si="156"/>
        <v>0</v>
      </c>
      <c r="G348" s="8">
        <f t="shared" si="157"/>
        <v>0</v>
      </c>
      <c r="H348" s="8">
        <f>IF(PĀRBAUDE!$D$3="NĒ",ROUND(G348*(1+M348),2),0)</f>
        <v>0</v>
      </c>
      <c r="I348" s="11">
        <f>IF(PĀRBAUDE!$D$3="NĒ",H348,G348)/IF(PĀRBAUDE!$D$3="NĒ",$H$1315,$G$1315)</f>
        <v>0</v>
      </c>
      <c r="J348" s="8">
        <f>IF(PĀRBAUDE!$D$3="NĒ",F348-H348,F348-G348)</f>
        <v>0</v>
      </c>
      <c r="L348" s="42">
        <v>1</v>
      </c>
      <c r="M348" s="42">
        <v>0.21</v>
      </c>
      <c r="N348" s="12"/>
      <c r="O348" s="12"/>
      <c r="Q348" s="8">
        <f t="shared" si="158"/>
        <v>0</v>
      </c>
      <c r="R348" s="8">
        <f t="shared" si="159"/>
        <v>0</v>
      </c>
      <c r="S348" s="82"/>
    </row>
    <row r="349" spans="1:19" hidden="1" outlineLevel="1">
      <c r="A349" s="4" t="s">
        <v>194</v>
      </c>
      <c r="B349" s="7"/>
      <c r="C349" s="7"/>
      <c r="D349" s="12"/>
      <c r="E349" s="8">
        <f t="shared" si="155"/>
        <v>0</v>
      </c>
      <c r="F349" s="8">
        <f t="shared" si="156"/>
        <v>0</v>
      </c>
      <c r="G349" s="8">
        <f t="shared" si="157"/>
        <v>0</v>
      </c>
      <c r="H349" s="8">
        <f>IF(PĀRBAUDE!$D$3="NĒ",ROUND(G349*(1+M349),2),0)</f>
        <v>0</v>
      </c>
      <c r="I349" s="11">
        <f>IF(PĀRBAUDE!$D$3="NĒ",H349,G349)/IF(PĀRBAUDE!$D$3="NĒ",$H$1315,$G$1315)</f>
        <v>0</v>
      </c>
      <c r="J349" s="8">
        <f>IF(PĀRBAUDE!$D$3="NĒ",F349-H349,F349-G349)</f>
        <v>0</v>
      </c>
      <c r="L349" s="42">
        <v>1</v>
      </c>
      <c r="M349" s="42">
        <v>0.21</v>
      </c>
      <c r="N349" s="12"/>
      <c r="O349" s="12"/>
      <c r="Q349" s="8">
        <f t="shared" si="158"/>
        <v>0</v>
      </c>
      <c r="R349" s="8">
        <f t="shared" si="159"/>
        <v>0</v>
      </c>
      <c r="S349" s="82"/>
    </row>
    <row r="350" spans="1:19" hidden="1" outlineLevel="1">
      <c r="A350" s="4" t="s">
        <v>194</v>
      </c>
      <c r="B350" s="7"/>
      <c r="C350" s="7"/>
      <c r="D350" s="12"/>
      <c r="E350" s="8">
        <f t="shared" si="155"/>
        <v>0</v>
      </c>
      <c r="F350" s="8">
        <f t="shared" si="156"/>
        <v>0</v>
      </c>
      <c r="G350" s="8">
        <f t="shared" si="157"/>
        <v>0</v>
      </c>
      <c r="H350" s="8">
        <f>IF(PĀRBAUDE!$D$3="NĒ",ROUND(G350*(1+M350),2),0)</f>
        <v>0</v>
      </c>
      <c r="I350" s="11">
        <f>IF(PĀRBAUDE!$D$3="NĒ",H350,G350)/IF(PĀRBAUDE!$D$3="NĒ",$H$1315,$G$1315)</f>
        <v>0</v>
      </c>
      <c r="J350" s="8">
        <f>IF(PĀRBAUDE!$D$3="NĒ",F350-H350,F350-G350)</f>
        <v>0</v>
      </c>
      <c r="L350" s="42">
        <v>1</v>
      </c>
      <c r="M350" s="42">
        <v>0.21</v>
      </c>
      <c r="N350" s="12"/>
      <c r="O350" s="12"/>
      <c r="Q350" s="8">
        <f t="shared" si="158"/>
        <v>0</v>
      </c>
      <c r="R350" s="8">
        <f t="shared" si="159"/>
        <v>0</v>
      </c>
      <c r="S350" s="82"/>
    </row>
    <row r="351" spans="1:19" hidden="1" outlineLevel="1">
      <c r="A351" s="4" t="s">
        <v>194</v>
      </c>
      <c r="B351" s="7"/>
      <c r="C351" s="7"/>
      <c r="D351" s="12"/>
      <c r="E351" s="8">
        <f t="shared" si="155"/>
        <v>0</v>
      </c>
      <c r="F351" s="8">
        <f t="shared" si="156"/>
        <v>0</v>
      </c>
      <c r="G351" s="8">
        <f t="shared" si="157"/>
        <v>0</v>
      </c>
      <c r="H351" s="8">
        <f>IF(PĀRBAUDE!$D$3="NĒ",ROUND(G351*(1+M351),2),0)</f>
        <v>0</v>
      </c>
      <c r="I351" s="11">
        <f>IF(PĀRBAUDE!$D$3="NĒ",H351,G351)/IF(PĀRBAUDE!$D$3="NĒ",$H$1315,$G$1315)</f>
        <v>0</v>
      </c>
      <c r="J351" s="8">
        <f>IF(PĀRBAUDE!$D$3="NĒ",F351-H351,F351-G351)</f>
        <v>0</v>
      </c>
      <c r="L351" s="42">
        <v>1</v>
      </c>
      <c r="M351" s="42">
        <v>0.21</v>
      </c>
      <c r="N351" s="12"/>
      <c r="O351" s="12"/>
      <c r="Q351" s="8">
        <f t="shared" si="158"/>
        <v>0</v>
      </c>
      <c r="R351" s="8">
        <f t="shared" si="159"/>
        <v>0</v>
      </c>
      <c r="S351" s="82"/>
    </row>
    <row r="352" spans="1:19" hidden="1" outlineLevel="1">
      <c r="A352" s="4" t="s">
        <v>194</v>
      </c>
      <c r="B352" s="7"/>
      <c r="C352" s="7"/>
      <c r="D352" s="12"/>
      <c r="E352" s="8">
        <f t="shared" si="155"/>
        <v>0</v>
      </c>
      <c r="F352" s="8">
        <f t="shared" si="156"/>
        <v>0</v>
      </c>
      <c r="G352" s="8">
        <f t="shared" si="157"/>
        <v>0</v>
      </c>
      <c r="H352" s="8">
        <f>IF(PĀRBAUDE!$D$3="NĒ",ROUND(G352*(1+M352),2),0)</f>
        <v>0</v>
      </c>
      <c r="I352" s="11">
        <f>IF(PĀRBAUDE!$D$3="NĒ",H352,G352)/IF(PĀRBAUDE!$D$3="NĒ",$H$1315,$G$1315)</f>
        <v>0</v>
      </c>
      <c r="J352" s="8">
        <f>IF(PĀRBAUDE!$D$3="NĒ",F352-H352,F352-G352)</f>
        <v>0</v>
      </c>
      <c r="L352" s="42">
        <v>1</v>
      </c>
      <c r="M352" s="42">
        <v>0.21</v>
      </c>
      <c r="N352" s="12"/>
      <c r="O352" s="12"/>
      <c r="Q352" s="8">
        <f t="shared" si="158"/>
        <v>0</v>
      </c>
      <c r="R352" s="8">
        <f t="shared" si="159"/>
        <v>0</v>
      </c>
      <c r="S352" s="82"/>
    </row>
    <row r="353" spans="1:19" hidden="1" outlineLevel="1">
      <c r="A353" s="4" t="s">
        <v>194</v>
      </c>
      <c r="B353" s="7"/>
      <c r="C353" s="7"/>
      <c r="D353" s="12"/>
      <c r="E353" s="8">
        <f t="shared" si="155"/>
        <v>0</v>
      </c>
      <c r="F353" s="8">
        <f t="shared" si="156"/>
        <v>0</v>
      </c>
      <c r="G353" s="8">
        <f t="shared" si="157"/>
        <v>0</v>
      </c>
      <c r="H353" s="8">
        <f>IF(PĀRBAUDE!$D$3="NĒ",ROUND(G353*(1+M353),2),0)</f>
        <v>0</v>
      </c>
      <c r="I353" s="11">
        <f>IF(PĀRBAUDE!$D$3="NĒ",H353,G353)/IF(PĀRBAUDE!$D$3="NĒ",$H$1315,$G$1315)</f>
        <v>0</v>
      </c>
      <c r="J353" s="8">
        <f>IF(PĀRBAUDE!$D$3="NĒ",F353-H353,F353-G353)</f>
        <v>0</v>
      </c>
      <c r="L353" s="42">
        <v>1</v>
      </c>
      <c r="M353" s="42">
        <v>0.21</v>
      </c>
      <c r="N353" s="12"/>
      <c r="O353" s="12"/>
      <c r="Q353" s="8">
        <f t="shared" si="158"/>
        <v>0</v>
      </c>
      <c r="R353" s="8">
        <f t="shared" si="159"/>
        <v>0</v>
      </c>
      <c r="S353" s="82"/>
    </row>
    <row r="354" spans="1:19" hidden="1" outlineLevel="1">
      <c r="A354" s="4" t="s">
        <v>194</v>
      </c>
      <c r="B354" s="7"/>
      <c r="C354" s="7"/>
      <c r="D354" s="12"/>
      <c r="E354" s="8">
        <f t="shared" si="155"/>
        <v>0</v>
      </c>
      <c r="F354" s="8">
        <f t="shared" si="156"/>
        <v>0</v>
      </c>
      <c r="G354" s="8">
        <f t="shared" si="157"/>
        <v>0</v>
      </c>
      <c r="H354" s="8">
        <f>IF(PĀRBAUDE!$D$3="NĒ",ROUND(G354*(1+M354),2),0)</f>
        <v>0</v>
      </c>
      <c r="I354" s="11">
        <f>IF(PĀRBAUDE!$D$3="NĒ",H354,G354)/IF(PĀRBAUDE!$D$3="NĒ",$H$1315,$G$1315)</f>
        <v>0</v>
      </c>
      <c r="J354" s="8">
        <f>IF(PĀRBAUDE!$D$3="NĒ",F354-H354,F354-G354)</f>
        <v>0</v>
      </c>
      <c r="L354" s="42">
        <v>1</v>
      </c>
      <c r="M354" s="42">
        <v>0.21</v>
      </c>
      <c r="N354" s="12"/>
      <c r="O354" s="12"/>
      <c r="Q354" s="8">
        <f t="shared" si="158"/>
        <v>0</v>
      </c>
      <c r="R354" s="8">
        <f t="shared" si="159"/>
        <v>0</v>
      </c>
      <c r="S354" s="82"/>
    </row>
    <row r="355" spans="1:19" hidden="1" outlineLevel="1">
      <c r="A355" s="4" t="s">
        <v>195</v>
      </c>
      <c r="B355" s="7"/>
      <c r="C355" s="7"/>
      <c r="D355" s="12"/>
      <c r="E355" s="8">
        <f t="shared" si="155"/>
        <v>0</v>
      </c>
      <c r="F355" s="8">
        <f t="shared" si="156"/>
        <v>0</v>
      </c>
      <c r="G355" s="8">
        <f t="shared" si="157"/>
        <v>0</v>
      </c>
      <c r="H355" s="8">
        <f>IF(PĀRBAUDE!$D$3="NĒ",ROUND(G355*(1+M355),2),0)</f>
        <v>0</v>
      </c>
      <c r="I355" s="11">
        <f>IF(PĀRBAUDE!$D$3="NĒ",H355,G355)/IF(PĀRBAUDE!$D$3="NĒ",$H$1315,$G$1315)</f>
        <v>0</v>
      </c>
      <c r="J355" s="8">
        <f>IF(PĀRBAUDE!$D$3="NĒ",F355-H355,F355-G355)</f>
        <v>0</v>
      </c>
      <c r="L355" s="42">
        <v>1</v>
      </c>
      <c r="M355" s="42">
        <v>0.21</v>
      </c>
      <c r="N355" s="12"/>
      <c r="O355" s="12"/>
      <c r="Q355" s="8">
        <f t="shared" si="158"/>
        <v>0</v>
      </c>
      <c r="R355" s="8">
        <f t="shared" si="159"/>
        <v>0</v>
      </c>
      <c r="S355" s="82"/>
    </row>
    <row r="356" spans="1:19" hidden="1" outlineLevel="1">
      <c r="A356" s="4" t="s">
        <v>196</v>
      </c>
      <c r="B356" s="7"/>
      <c r="C356" s="7"/>
      <c r="D356" s="12"/>
      <c r="E356" s="8">
        <f t="shared" si="155"/>
        <v>0</v>
      </c>
      <c r="F356" s="8">
        <f t="shared" si="156"/>
        <v>0</v>
      </c>
      <c r="G356" s="8">
        <f t="shared" si="157"/>
        <v>0</v>
      </c>
      <c r="H356" s="8">
        <f>IF(PĀRBAUDE!$D$3="NĒ",ROUND(G356*(1+M356),2),0)</f>
        <v>0</v>
      </c>
      <c r="I356" s="11">
        <f>IF(PĀRBAUDE!$D$3="NĒ",H356,G356)/IF(PĀRBAUDE!$D$3="NĒ",$H$1315,$G$1315)</f>
        <v>0</v>
      </c>
      <c r="J356" s="8">
        <f>IF(PĀRBAUDE!$D$3="NĒ",F356-H356,F356-G356)</f>
        <v>0</v>
      </c>
      <c r="L356" s="42">
        <v>1</v>
      </c>
      <c r="M356" s="42">
        <v>0.21</v>
      </c>
      <c r="N356" s="12"/>
      <c r="O356" s="12"/>
      <c r="Q356" s="8">
        <f t="shared" si="158"/>
        <v>0</v>
      </c>
      <c r="R356" s="8">
        <f t="shared" si="159"/>
        <v>0</v>
      </c>
      <c r="S356" s="82"/>
    </row>
    <row r="357" spans="1:19" ht="24" hidden="1" outlineLevel="1">
      <c r="A357" s="2" t="s">
        <v>24</v>
      </c>
      <c r="B357" s="23"/>
      <c r="C357" s="23"/>
      <c r="D357" s="12"/>
      <c r="E357" s="13">
        <f>D357</f>
        <v>0</v>
      </c>
      <c r="F357" s="9">
        <f t="shared" si="156"/>
        <v>0</v>
      </c>
      <c r="G357" s="9">
        <f>E357-N357</f>
        <v>0</v>
      </c>
      <c r="H357" s="9">
        <f>IF(PĀRBAUDE!$D$3="NĒ",ROUND(G357*(1+M357),2),0)</f>
        <v>0</v>
      </c>
      <c r="I357" s="10">
        <f>IF(PĀRBAUDE!$D$3="NĒ",H357,G357)/IF(PĀRBAUDE!$D$3="NĒ",$H$1315,$G$1315)</f>
        <v>0</v>
      </c>
      <c r="J357" s="9">
        <f>IF(PĀRBAUDE!$D$3="NĒ",F357-H357,ROUND(N357*(1+M357),2))</f>
        <v>0</v>
      </c>
      <c r="L357" s="42">
        <v>1</v>
      </c>
      <c r="M357" s="42">
        <v>0.21</v>
      </c>
      <c r="N357" s="12"/>
      <c r="Q357" s="8">
        <f t="shared" si="158"/>
        <v>0</v>
      </c>
      <c r="R357" s="8">
        <f t="shared" si="159"/>
        <v>0</v>
      </c>
      <c r="S357" s="82"/>
    </row>
    <row r="358" spans="1:19" hidden="1" outlineLevel="1">
      <c r="A358" s="105" t="s">
        <v>25</v>
      </c>
      <c r="B358" s="105"/>
      <c r="C358" s="105"/>
      <c r="D358" s="105"/>
      <c r="E358" s="105"/>
      <c r="F358" s="105"/>
      <c r="G358" s="105"/>
      <c r="H358" s="105"/>
      <c r="I358" s="105"/>
      <c r="J358" s="105"/>
    </row>
    <row r="359" spans="1:19" ht="36" hidden="1" outlineLevel="1">
      <c r="A359" s="2" t="s">
        <v>26</v>
      </c>
      <c r="B359" s="2"/>
      <c r="C359" s="23"/>
      <c r="D359" s="23"/>
      <c r="E359" s="9">
        <f>SUM(E360:E369)</f>
        <v>0</v>
      </c>
      <c r="F359" s="9">
        <f>SUM(F360:F369)</f>
        <v>0</v>
      </c>
      <c r="G359" s="9">
        <f>SUM(G360:G369)</f>
        <v>0</v>
      </c>
      <c r="H359" s="9">
        <f>SUM(H360:H369)</f>
        <v>0</v>
      </c>
      <c r="I359" s="10">
        <f>IF(PĀRBAUDE!$D$3="NĒ",H359,G359)/IF(PĀRBAUDE!$D$3="NĒ",$H$1315,$G$1315)</f>
        <v>0</v>
      </c>
      <c r="J359" s="9">
        <f>SUM(J360:J369)</f>
        <v>0</v>
      </c>
    </row>
    <row r="360" spans="1:19" hidden="1" outlineLevel="1">
      <c r="A360" s="4" t="s">
        <v>210</v>
      </c>
      <c r="B360" s="7" t="s">
        <v>8</v>
      </c>
      <c r="C360" s="7">
        <v>1</v>
      </c>
      <c r="D360" s="12"/>
      <c r="E360" s="8">
        <f t="shared" ref="E360:E369" si="160">C360*D360</f>
        <v>0</v>
      </c>
      <c r="F360" s="8">
        <f t="shared" ref="F360:F369" si="161">ROUND(E360*(1+M360),2)</f>
        <v>0</v>
      </c>
      <c r="G360" s="8">
        <f t="shared" ref="G360:G369" si="162">E360-N360-O360</f>
        <v>0</v>
      </c>
      <c r="H360" s="8">
        <f>IF(PĀRBAUDE!$D$3="NĒ",ROUND(G360*(1+M360),2),0)</f>
        <v>0</v>
      </c>
      <c r="I360" s="11">
        <f>IF(PĀRBAUDE!$D$3="NĒ",H360,G360)/IF(PĀRBAUDE!$D$3="NĒ",$H$1315,$G$1315)</f>
        <v>0</v>
      </c>
      <c r="J360" s="8">
        <f>IF(PĀRBAUDE!$D$3="NĒ",F360-H360,F360-G360)</f>
        <v>0</v>
      </c>
      <c r="L360" s="42">
        <v>1</v>
      </c>
      <c r="M360" s="42">
        <v>0.21</v>
      </c>
      <c r="N360" s="12"/>
      <c r="O360" s="12"/>
      <c r="Q360" s="8">
        <f t="shared" ref="Q360:Q369" si="163">IF(H360=0,G360,H360)*L360</f>
        <v>0</v>
      </c>
      <c r="R360" s="8">
        <f t="shared" ref="R360:R369" si="164">J360*L360</f>
        <v>0</v>
      </c>
      <c r="S360" s="82"/>
    </row>
    <row r="361" spans="1:19" hidden="1" outlineLevel="1">
      <c r="A361" s="4" t="s">
        <v>197</v>
      </c>
      <c r="B361" s="7"/>
      <c r="C361" s="7"/>
      <c r="D361" s="12"/>
      <c r="E361" s="8">
        <f t="shared" si="160"/>
        <v>0</v>
      </c>
      <c r="F361" s="8">
        <f t="shared" si="161"/>
        <v>0</v>
      </c>
      <c r="G361" s="8">
        <f t="shared" si="162"/>
        <v>0</v>
      </c>
      <c r="H361" s="8">
        <f>IF(PĀRBAUDE!$D$3="NĒ",ROUND(G361*(1+M361),2),0)</f>
        <v>0</v>
      </c>
      <c r="I361" s="11">
        <f>IF(PĀRBAUDE!$D$3="NĒ",H361,G361)/IF(PĀRBAUDE!$D$3="NĒ",$H$1315,$G$1315)</f>
        <v>0</v>
      </c>
      <c r="J361" s="8">
        <f>IF(PĀRBAUDE!$D$3="NĒ",F361-H361,F361-G361)</f>
        <v>0</v>
      </c>
      <c r="L361" s="42">
        <v>1</v>
      </c>
      <c r="M361" s="42">
        <v>0.21</v>
      </c>
      <c r="N361" s="12"/>
      <c r="O361" s="12"/>
      <c r="Q361" s="8">
        <f t="shared" si="163"/>
        <v>0</v>
      </c>
      <c r="R361" s="8">
        <f t="shared" si="164"/>
        <v>0</v>
      </c>
      <c r="S361" s="82"/>
    </row>
    <row r="362" spans="1:19" hidden="1" outlineLevel="1">
      <c r="A362" s="4" t="s">
        <v>46</v>
      </c>
      <c r="B362" s="7"/>
      <c r="C362" s="7"/>
      <c r="D362" s="12"/>
      <c r="E362" s="8">
        <f t="shared" si="160"/>
        <v>0</v>
      </c>
      <c r="F362" s="8">
        <f t="shared" si="161"/>
        <v>0</v>
      </c>
      <c r="G362" s="8">
        <f t="shared" si="162"/>
        <v>0</v>
      </c>
      <c r="H362" s="8">
        <f>IF(PĀRBAUDE!$D$3="NĒ",ROUND(G362*(1+M362),2),0)</f>
        <v>0</v>
      </c>
      <c r="I362" s="11">
        <f>IF(PĀRBAUDE!$D$3="NĒ",H362,G362)/IF(PĀRBAUDE!$D$3="NĒ",$H$1315,$G$1315)</f>
        <v>0</v>
      </c>
      <c r="J362" s="8">
        <f>IF(PĀRBAUDE!$D$3="NĒ",F362-H362,F362-G362)</f>
        <v>0</v>
      </c>
      <c r="L362" s="42">
        <v>1</v>
      </c>
      <c r="M362" s="42">
        <v>0.21</v>
      </c>
      <c r="N362" s="12"/>
      <c r="O362" s="12"/>
      <c r="Q362" s="8">
        <f t="shared" si="163"/>
        <v>0</v>
      </c>
      <c r="R362" s="8">
        <f t="shared" si="164"/>
        <v>0</v>
      </c>
      <c r="S362" s="82"/>
    </row>
    <row r="363" spans="1:19" hidden="1" outlineLevel="1">
      <c r="A363" s="4" t="s">
        <v>139</v>
      </c>
      <c r="B363" s="7"/>
      <c r="C363" s="7"/>
      <c r="D363" s="12"/>
      <c r="E363" s="8">
        <f t="shared" si="160"/>
        <v>0</v>
      </c>
      <c r="F363" s="8">
        <f t="shared" si="161"/>
        <v>0</v>
      </c>
      <c r="G363" s="8">
        <f t="shared" si="162"/>
        <v>0</v>
      </c>
      <c r="H363" s="8">
        <f>IF(PĀRBAUDE!$D$3="NĒ",ROUND(G363*(1+M363),2),0)</f>
        <v>0</v>
      </c>
      <c r="I363" s="11">
        <f>IF(PĀRBAUDE!$D$3="NĒ",H363,G363)/IF(PĀRBAUDE!$D$3="NĒ",$H$1315,$G$1315)</f>
        <v>0</v>
      </c>
      <c r="J363" s="8">
        <f>IF(PĀRBAUDE!$D$3="NĒ",F363-H363,F363-G363)</f>
        <v>0</v>
      </c>
      <c r="L363" s="42">
        <v>1</v>
      </c>
      <c r="M363" s="42">
        <v>0.21</v>
      </c>
      <c r="N363" s="12"/>
      <c r="O363" s="12"/>
      <c r="Q363" s="8">
        <f t="shared" si="163"/>
        <v>0</v>
      </c>
      <c r="R363" s="8">
        <f t="shared" si="164"/>
        <v>0</v>
      </c>
      <c r="S363" s="82"/>
    </row>
    <row r="364" spans="1:19" hidden="1" outlineLevel="1">
      <c r="A364" s="4" t="s">
        <v>140</v>
      </c>
      <c r="B364" s="7"/>
      <c r="C364" s="7"/>
      <c r="D364" s="12"/>
      <c r="E364" s="8">
        <f t="shared" si="160"/>
        <v>0</v>
      </c>
      <c r="F364" s="8">
        <f t="shared" si="161"/>
        <v>0</v>
      </c>
      <c r="G364" s="8">
        <f t="shared" si="162"/>
        <v>0</v>
      </c>
      <c r="H364" s="8">
        <f>IF(PĀRBAUDE!$D$3="NĒ",ROUND(G364*(1+M364),2),0)</f>
        <v>0</v>
      </c>
      <c r="I364" s="11">
        <f>IF(PĀRBAUDE!$D$3="NĒ",H364,G364)/IF(PĀRBAUDE!$D$3="NĒ",$H$1315,$G$1315)</f>
        <v>0</v>
      </c>
      <c r="J364" s="8">
        <f>IF(PĀRBAUDE!$D$3="NĒ",F364-H364,F364-G364)</f>
        <v>0</v>
      </c>
      <c r="L364" s="42">
        <v>1</v>
      </c>
      <c r="M364" s="42">
        <v>0.21</v>
      </c>
      <c r="N364" s="12"/>
      <c r="O364" s="12"/>
      <c r="Q364" s="8">
        <f t="shared" si="163"/>
        <v>0</v>
      </c>
      <c r="R364" s="8">
        <f t="shared" si="164"/>
        <v>0</v>
      </c>
      <c r="S364" s="82"/>
    </row>
    <row r="365" spans="1:19" hidden="1" outlineLevel="1">
      <c r="A365" s="4" t="s">
        <v>141</v>
      </c>
      <c r="B365" s="7"/>
      <c r="C365" s="7"/>
      <c r="D365" s="12"/>
      <c r="E365" s="8">
        <f t="shared" si="160"/>
        <v>0</v>
      </c>
      <c r="F365" s="8">
        <f t="shared" si="161"/>
        <v>0</v>
      </c>
      <c r="G365" s="8">
        <f t="shared" si="162"/>
        <v>0</v>
      </c>
      <c r="H365" s="8">
        <f>IF(PĀRBAUDE!$D$3="NĒ",ROUND(G365*(1+M365),2),0)</f>
        <v>0</v>
      </c>
      <c r="I365" s="11">
        <f>IF(PĀRBAUDE!$D$3="NĒ",H365,G365)/IF(PĀRBAUDE!$D$3="NĒ",$H$1315,$G$1315)</f>
        <v>0</v>
      </c>
      <c r="J365" s="8">
        <f>IF(PĀRBAUDE!$D$3="NĒ",F365-H365,F365-G365)</f>
        <v>0</v>
      </c>
      <c r="L365" s="42">
        <v>1</v>
      </c>
      <c r="M365" s="42">
        <v>0.21</v>
      </c>
      <c r="N365" s="12"/>
      <c r="O365" s="12"/>
      <c r="Q365" s="8">
        <f t="shared" si="163"/>
        <v>0</v>
      </c>
      <c r="R365" s="8">
        <f t="shared" si="164"/>
        <v>0</v>
      </c>
      <c r="S365" s="82"/>
    </row>
    <row r="366" spans="1:19" hidden="1" outlineLevel="1">
      <c r="A366" s="4" t="s">
        <v>142</v>
      </c>
      <c r="B366" s="7"/>
      <c r="C366" s="7"/>
      <c r="D366" s="12"/>
      <c r="E366" s="8">
        <f t="shared" si="160"/>
        <v>0</v>
      </c>
      <c r="F366" s="8">
        <f t="shared" si="161"/>
        <v>0</v>
      </c>
      <c r="G366" s="8">
        <f t="shared" si="162"/>
        <v>0</v>
      </c>
      <c r="H366" s="8">
        <f>IF(PĀRBAUDE!$D$3="NĒ",ROUND(G366*(1+M366),2),0)</f>
        <v>0</v>
      </c>
      <c r="I366" s="11">
        <f>IF(PĀRBAUDE!$D$3="NĒ",H366,G366)/IF(PĀRBAUDE!$D$3="NĒ",$H$1315,$G$1315)</f>
        <v>0</v>
      </c>
      <c r="J366" s="8">
        <f>IF(PĀRBAUDE!$D$3="NĒ",F366-H366,F366-G366)</f>
        <v>0</v>
      </c>
      <c r="L366" s="42">
        <v>1</v>
      </c>
      <c r="M366" s="42">
        <v>0.21</v>
      </c>
      <c r="N366" s="12"/>
      <c r="O366" s="12"/>
      <c r="Q366" s="8">
        <f t="shared" si="163"/>
        <v>0</v>
      </c>
      <c r="R366" s="8">
        <f t="shared" si="164"/>
        <v>0</v>
      </c>
      <c r="S366" s="82"/>
    </row>
    <row r="367" spans="1:19" hidden="1" outlineLevel="1">
      <c r="A367" s="4" t="s">
        <v>143</v>
      </c>
      <c r="B367" s="7"/>
      <c r="C367" s="7"/>
      <c r="D367" s="12"/>
      <c r="E367" s="8">
        <f t="shared" si="160"/>
        <v>0</v>
      </c>
      <c r="F367" s="8">
        <f t="shared" si="161"/>
        <v>0</v>
      </c>
      <c r="G367" s="8">
        <f t="shared" si="162"/>
        <v>0</v>
      </c>
      <c r="H367" s="8">
        <f>IF(PĀRBAUDE!$D$3="NĒ",ROUND(G367*(1+M367),2),0)</f>
        <v>0</v>
      </c>
      <c r="I367" s="11">
        <f>IF(PĀRBAUDE!$D$3="NĒ",H367,G367)/IF(PĀRBAUDE!$D$3="NĒ",$H$1315,$G$1315)</f>
        <v>0</v>
      </c>
      <c r="J367" s="8">
        <f>IF(PĀRBAUDE!$D$3="NĒ",F367-H367,F367-G367)</f>
        <v>0</v>
      </c>
      <c r="L367" s="42">
        <v>1</v>
      </c>
      <c r="M367" s="42">
        <v>0.21</v>
      </c>
      <c r="N367" s="12"/>
      <c r="O367" s="12"/>
      <c r="Q367" s="8">
        <f t="shared" si="163"/>
        <v>0</v>
      </c>
      <c r="R367" s="8">
        <f t="shared" si="164"/>
        <v>0</v>
      </c>
      <c r="S367" s="82"/>
    </row>
    <row r="368" spans="1:19" hidden="1" outlineLevel="1">
      <c r="A368" s="4" t="s">
        <v>144</v>
      </c>
      <c r="B368" s="7"/>
      <c r="C368" s="7"/>
      <c r="D368" s="12"/>
      <c r="E368" s="8">
        <f t="shared" si="160"/>
        <v>0</v>
      </c>
      <c r="F368" s="8">
        <f t="shared" si="161"/>
        <v>0</v>
      </c>
      <c r="G368" s="8">
        <f t="shared" si="162"/>
        <v>0</v>
      </c>
      <c r="H368" s="8">
        <f>IF(PĀRBAUDE!$D$3="NĒ",ROUND(G368*(1+M368),2),0)</f>
        <v>0</v>
      </c>
      <c r="I368" s="11">
        <f>IF(PĀRBAUDE!$D$3="NĒ",H368,G368)/IF(PĀRBAUDE!$D$3="NĒ",$H$1315,$G$1315)</f>
        <v>0</v>
      </c>
      <c r="J368" s="8">
        <f>IF(PĀRBAUDE!$D$3="NĒ",F368-H368,F368-G368)</f>
        <v>0</v>
      </c>
      <c r="L368" s="42">
        <v>1</v>
      </c>
      <c r="M368" s="42">
        <v>0.21</v>
      </c>
      <c r="N368" s="12"/>
      <c r="O368" s="12"/>
      <c r="Q368" s="8">
        <f t="shared" si="163"/>
        <v>0</v>
      </c>
      <c r="R368" s="8">
        <f t="shared" si="164"/>
        <v>0</v>
      </c>
      <c r="S368" s="82"/>
    </row>
    <row r="369" spans="1:19" hidden="1" outlineLevel="1">
      <c r="A369" s="4" t="s">
        <v>145</v>
      </c>
      <c r="B369" s="7"/>
      <c r="C369" s="7"/>
      <c r="D369" s="12"/>
      <c r="E369" s="8">
        <f t="shared" si="160"/>
        <v>0</v>
      </c>
      <c r="F369" s="8">
        <f t="shared" si="161"/>
        <v>0</v>
      </c>
      <c r="G369" s="8">
        <f t="shared" si="162"/>
        <v>0</v>
      </c>
      <c r="H369" s="8">
        <f>IF(PĀRBAUDE!$D$3="NĒ",ROUND(G369*(1+M369),2),0)</f>
        <v>0</v>
      </c>
      <c r="I369" s="11">
        <f>IF(PĀRBAUDE!$D$3="NĒ",H369,G369)/IF(PĀRBAUDE!$D$3="NĒ",$H$1315,$G$1315)</f>
        <v>0</v>
      </c>
      <c r="J369" s="8">
        <f>IF(PĀRBAUDE!$D$3="NĒ",F369-H369,F369-G369)</f>
        <v>0</v>
      </c>
      <c r="L369" s="42">
        <v>1</v>
      </c>
      <c r="M369" s="42">
        <v>0.21</v>
      </c>
      <c r="N369" s="12"/>
      <c r="O369" s="12"/>
      <c r="Q369" s="8">
        <f t="shared" si="163"/>
        <v>0</v>
      </c>
      <c r="R369" s="8">
        <f t="shared" si="164"/>
        <v>0</v>
      </c>
      <c r="S369" s="82"/>
    </row>
    <row r="370" spans="1:19" ht="24" hidden="1" outlineLevel="1">
      <c r="A370" s="2" t="s">
        <v>28</v>
      </c>
      <c r="B370" s="23"/>
      <c r="C370" s="23"/>
      <c r="D370" s="23"/>
      <c r="E370" s="9">
        <f>SUM(E371:E372)</f>
        <v>0</v>
      </c>
      <c r="F370" s="9">
        <f>SUM(F371:F372)</f>
        <v>0</v>
      </c>
      <c r="G370" s="9">
        <f>SUM(G371:G372)</f>
        <v>0</v>
      </c>
      <c r="H370" s="9">
        <f>SUM(H371:H372)</f>
        <v>0</v>
      </c>
      <c r="I370" s="10">
        <f>IF(PĀRBAUDE!$D$3="NĒ",H370,G370)/IF(PĀRBAUDE!$D$3="NĒ",$H$1315,$G$1315)</f>
        <v>0</v>
      </c>
      <c r="J370" s="9">
        <f>SUM(J371:J372)</f>
        <v>0</v>
      </c>
    </row>
    <row r="371" spans="1:19" hidden="1" outlineLevel="1">
      <c r="A371" s="38" t="str">
        <f>IF(LEN('2. pielikums'!A10)&gt;5,'2. pielikums'!A10,"")</f>
        <v/>
      </c>
      <c r="B371" s="7" t="s">
        <v>15</v>
      </c>
      <c r="C371" s="7">
        <v>1</v>
      </c>
      <c r="D371" s="39">
        <f>IF(A371="",,'2. pielikums'!F10)</f>
        <v>0</v>
      </c>
      <c r="E371" s="8">
        <f>C371*D371</f>
        <v>0</v>
      </c>
      <c r="F371" s="8">
        <f>ROUND(E371*(1+M371),2)</f>
        <v>0</v>
      </c>
      <c r="G371" s="8">
        <f>E371-'2. pielikums'!K10*C371</f>
        <v>0</v>
      </c>
      <c r="H371" s="8">
        <f>IF(PĀRBAUDE!$D$3="NĒ",ROUND(G371*(1+M371),2),0)</f>
        <v>0</v>
      </c>
      <c r="I371" s="11">
        <f>IF(PĀRBAUDE!$D$3="NĒ",H371,G371)/IF(PĀRBAUDE!$D$3="NĒ",$H$1315,$G$1315)</f>
        <v>0</v>
      </c>
      <c r="J371" s="8">
        <f>IF(PĀRBAUDE!$D$3="NĒ",F371-H371,F371-G371)</f>
        <v>0</v>
      </c>
      <c r="L371" s="42">
        <v>1</v>
      </c>
      <c r="M371" s="42">
        <v>0.21</v>
      </c>
      <c r="N371" s="12">
        <f>IF(A371="",,'2. pielikums'!K10)</f>
        <v>0</v>
      </c>
      <c r="O371" s="12"/>
      <c r="Q371" s="8">
        <f t="shared" ref="Q371:Q372" si="165">IF(H371=0,G371,H371)*L371</f>
        <v>0</v>
      </c>
      <c r="R371" s="8">
        <f t="shared" ref="R371" si="166">J371*L371</f>
        <v>0</v>
      </c>
      <c r="S371" s="82"/>
    </row>
    <row r="372" spans="1:19" hidden="1" outlineLevel="1">
      <c r="A372" s="38" t="str">
        <f>IF(LEN('2. pielikums'!A11)&gt;5,'2. pielikums'!A11,"")</f>
        <v/>
      </c>
      <c r="B372" s="7" t="s">
        <v>15</v>
      </c>
      <c r="C372" s="7">
        <v>1</v>
      </c>
      <c r="D372" s="39">
        <f>IF(A372="",,'2. pielikums'!F11)</f>
        <v>0</v>
      </c>
      <c r="E372" s="8">
        <f>C372*D372</f>
        <v>0</v>
      </c>
      <c r="F372" s="8">
        <f>ROUND(E372*(1+M372),2)</f>
        <v>0</v>
      </c>
      <c r="G372" s="8">
        <f>E372-'2. pielikums'!K11*C372</f>
        <v>0</v>
      </c>
      <c r="H372" s="8">
        <f>IF(PĀRBAUDE!$D$3="NĒ",ROUND(G372*(1+M372),2),0)</f>
        <v>0</v>
      </c>
      <c r="I372" s="11">
        <f>IF(PĀRBAUDE!$D$3="NĒ",H372,G372)/IF(PĀRBAUDE!$D$3="NĒ",$H$1315,$G$1315)</f>
        <v>0</v>
      </c>
      <c r="J372" s="8">
        <f>IF(PĀRBAUDE!$D$3="NĒ",F372-H372,F372-G372)</f>
        <v>0</v>
      </c>
      <c r="L372" s="42">
        <v>1</v>
      </c>
      <c r="M372" s="42">
        <v>0.21</v>
      </c>
      <c r="N372" s="12">
        <f>IF(A372="",,'2. pielikums'!K11)</f>
        <v>0</v>
      </c>
      <c r="O372" s="12"/>
      <c r="Q372" s="8">
        <f t="shared" si="165"/>
        <v>0</v>
      </c>
      <c r="R372" s="8">
        <f t="shared" ref="R372" si="167">J372*L372</f>
        <v>0</v>
      </c>
      <c r="S372" s="82"/>
    </row>
    <row r="373" spans="1:19" ht="60" hidden="1" outlineLevel="1">
      <c r="A373" s="2" t="s">
        <v>30</v>
      </c>
      <c r="B373" s="23"/>
      <c r="C373" s="23"/>
      <c r="D373" s="23"/>
      <c r="E373" s="9">
        <f>SUM(E374:E383)</f>
        <v>0</v>
      </c>
      <c r="F373" s="9">
        <f>SUM(F374:F383)</f>
        <v>0</v>
      </c>
      <c r="G373" s="9">
        <f>SUM(G374:G383)</f>
        <v>0</v>
      </c>
      <c r="H373" s="9">
        <f>SUM(H374:H383)</f>
        <v>0</v>
      </c>
      <c r="I373" s="10">
        <f>IF(PĀRBAUDE!$D$3="NĒ",H373,G373)/IF(PĀRBAUDE!$D$3="NĒ",$H$1315,$G$1315)</f>
        <v>0</v>
      </c>
      <c r="J373" s="9">
        <f>SUM(J374:J383)</f>
        <v>0</v>
      </c>
    </row>
    <row r="374" spans="1:19" hidden="1" outlineLevel="1">
      <c r="A374" s="4" t="s">
        <v>17</v>
      </c>
      <c r="B374" s="7"/>
      <c r="C374" s="7"/>
      <c r="D374" s="12"/>
      <c r="E374" s="8">
        <f t="shared" ref="E374:E383" si="168">C374*D374</f>
        <v>0</v>
      </c>
      <c r="F374" s="8">
        <f t="shared" ref="F374:F383" si="169">ROUND(E374*(1+M374),2)</f>
        <v>0</v>
      </c>
      <c r="G374" s="8">
        <f t="shared" ref="G374:G383" si="170">E374-N374-O374</f>
        <v>0</v>
      </c>
      <c r="H374" s="8">
        <f>IF(PĀRBAUDE!$D$3="NĒ",ROUND(G374*(1+M374),2),0)</f>
        <v>0</v>
      </c>
      <c r="I374" s="11">
        <f>IF(PĀRBAUDE!$D$3="NĒ",H374,G374)/IF(PĀRBAUDE!$D$3="NĒ",$H$1315,$G$1315)</f>
        <v>0</v>
      </c>
      <c r="J374" s="8">
        <f>IF(PĀRBAUDE!$D$3="NĒ",F374-H374,F374-G374)</f>
        <v>0</v>
      </c>
      <c r="L374" s="42">
        <v>1</v>
      </c>
      <c r="M374" s="42">
        <v>0.21</v>
      </c>
      <c r="N374" s="12"/>
      <c r="O374" s="12"/>
      <c r="Q374" s="8">
        <f t="shared" ref="Q374:Q383" si="171">IF(H374=0,G374,H374)*L374</f>
        <v>0</v>
      </c>
      <c r="R374" s="8">
        <f t="shared" ref="R374:R383" si="172">J374*L374</f>
        <v>0</v>
      </c>
      <c r="S374" s="82"/>
    </row>
    <row r="375" spans="1:19" hidden="1" outlineLevel="1">
      <c r="A375" s="4" t="s">
        <v>154</v>
      </c>
      <c r="B375" s="7"/>
      <c r="C375" s="7"/>
      <c r="D375" s="12"/>
      <c r="E375" s="8">
        <f t="shared" si="168"/>
        <v>0</v>
      </c>
      <c r="F375" s="8">
        <f t="shared" si="169"/>
        <v>0</v>
      </c>
      <c r="G375" s="8">
        <f t="shared" si="170"/>
        <v>0</v>
      </c>
      <c r="H375" s="8">
        <f>IF(PĀRBAUDE!$D$3="NĒ",ROUND(G375*(1+M375),2),0)</f>
        <v>0</v>
      </c>
      <c r="I375" s="11">
        <f>IF(PĀRBAUDE!$D$3="NĒ",H375,G375)/IF(PĀRBAUDE!$D$3="NĒ",$H$1315,$G$1315)</f>
        <v>0</v>
      </c>
      <c r="J375" s="8">
        <f>IF(PĀRBAUDE!$D$3="NĒ",F375-H375,F375-G375)</f>
        <v>0</v>
      </c>
      <c r="L375" s="42">
        <v>1</v>
      </c>
      <c r="M375" s="42">
        <v>0.21</v>
      </c>
      <c r="N375" s="12"/>
      <c r="O375" s="12"/>
      <c r="Q375" s="8">
        <f t="shared" si="171"/>
        <v>0</v>
      </c>
      <c r="R375" s="8">
        <f t="shared" si="172"/>
        <v>0</v>
      </c>
      <c r="S375" s="82"/>
    </row>
    <row r="376" spans="1:19" hidden="1" outlineLevel="1">
      <c r="A376" s="4" t="s">
        <v>155</v>
      </c>
      <c r="B376" s="7"/>
      <c r="C376" s="7"/>
      <c r="D376" s="12"/>
      <c r="E376" s="8">
        <f t="shared" si="168"/>
        <v>0</v>
      </c>
      <c r="F376" s="8">
        <f t="shared" si="169"/>
        <v>0</v>
      </c>
      <c r="G376" s="8">
        <f t="shared" si="170"/>
        <v>0</v>
      </c>
      <c r="H376" s="8">
        <f>IF(PĀRBAUDE!$D$3="NĒ",ROUND(G376*(1+M376),2),0)</f>
        <v>0</v>
      </c>
      <c r="I376" s="11">
        <f>IF(PĀRBAUDE!$D$3="NĒ",H376,G376)/IF(PĀRBAUDE!$D$3="NĒ",$H$1315,$G$1315)</f>
        <v>0</v>
      </c>
      <c r="J376" s="8">
        <f>IF(PĀRBAUDE!$D$3="NĒ",F376-H376,F376-G376)</f>
        <v>0</v>
      </c>
      <c r="L376" s="42">
        <v>1</v>
      </c>
      <c r="M376" s="42">
        <v>0.21</v>
      </c>
      <c r="N376" s="12"/>
      <c r="O376" s="12"/>
      <c r="Q376" s="8">
        <f t="shared" si="171"/>
        <v>0</v>
      </c>
      <c r="R376" s="8">
        <f t="shared" si="172"/>
        <v>0</v>
      </c>
      <c r="S376" s="82"/>
    </row>
    <row r="377" spans="1:19" hidden="1" outlineLevel="1">
      <c r="A377" s="4" t="s">
        <v>156</v>
      </c>
      <c r="B377" s="7"/>
      <c r="C377" s="7"/>
      <c r="D377" s="12"/>
      <c r="E377" s="8">
        <f t="shared" si="168"/>
        <v>0</v>
      </c>
      <c r="F377" s="8">
        <f t="shared" si="169"/>
        <v>0</v>
      </c>
      <c r="G377" s="8">
        <f t="shared" si="170"/>
        <v>0</v>
      </c>
      <c r="H377" s="8">
        <f>IF(PĀRBAUDE!$D$3="NĒ",ROUND(G377*(1+M377),2),0)</f>
        <v>0</v>
      </c>
      <c r="I377" s="11">
        <f>IF(PĀRBAUDE!$D$3="NĒ",H377,G377)/IF(PĀRBAUDE!$D$3="NĒ",$H$1315,$G$1315)</f>
        <v>0</v>
      </c>
      <c r="J377" s="8">
        <f>IF(PĀRBAUDE!$D$3="NĒ",F377-H377,F377-G377)</f>
        <v>0</v>
      </c>
      <c r="L377" s="42">
        <v>1</v>
      </c>
      <c r="M377" s="42">
        <v>0.21</v>
      </c>
      <c r="N377" s="12"/>
      <c r="O377" s="12"/>
      <c r="Q377" s="8">
        <f t="shared" si="171"/>
        <v>0</v>
      </c>
      <c r="R377" s="8">
        <f t="shared" si="172"/>
        <v>0</v>
      </c>
      <c r="S377" s="82"/>
    </row>
    <row r="378" spans="1:19" hidden="1" outlineLevel="1">
      <c r="A378" s="4" t="s">
        <v>157</v>
      </c>
      <c r="B378" s="7"/>
      <c r="C378" s="7"/>
      <c r="D378" s="12"/>
      <c r="E378" s="8">
        <f t="shared" si="168"/>
        <v>0</v>
      </c>
      <c r="F378" s="8">
        <f t="shared" si="169"/>
        <v>0</v>
      </c>
      <c r="G378" s="8">
        <f t="shared" si="170"/>
        <v>0</v>
      </c>
      <c r="H378" s="8">
        <f>IF(PĀRBAUDE!$D$3="NĒ",ROUND(G378*(1+M378),2),0)</f>
        <v>0</v>
      </c>
      <c r="I378" s="11">
        <f>IF(PĀRBAUDE!$D$3="NĒ",H378,G378)/IF(PĀRBAUDE!$D$3="NĒ",$H$1315,$G$1315)</f>
        <v>0</v>
      </c>
      <c r="J378" s="8">
        <f>IF(PĀRBAUDE!$D$3="NĒ",F378-H378,F378-G378)</f>
        <v>0</v>
      </c>
      <c r="L378" s="42">
        <v>1</v>
      </c>
      <c r="M378" s="42">
        <v>0.21</v>
      </c>
      <c r="N378" s="12"/>
      <c r="O378" s="12"/>
      <c r="Q378" s="8">
        <f t="shared" si="171"/>
        <v>0</v>
      </c>
      <c r="R378" s="8">
        <f t="shared" si="172"/>
        <v>0</v>
      </c>
      <c r="S378" s="82"/>
    </row>
    <row r="379" spans="1:19" hidden="1" outlineLevel="1">
      <c r="A379" s="4" t="s">
        <v>158</v>
      </c>
      <c r="B379" s="7"/>
      <c r="C379" s="7"/>
      <c r="D379" s="12"/>
      <c r="E379" s="8">
        <f t="shared" si="168"/>
        <v>0</v>
      </c>
      <c r="F379" s="8">
        <f t="shared" si="169"/>
        <v>0</v>
      </c>
      <c r="G379" s="8">
        <f t="shared" si="170"/>
        <v>0</v>
      </c>
      <c r="H379" s="8">
        <f>IF(PĀRBAUDE!$D$3="NĒ",ROUND(G379*(1+M379),2),0)</f>
        <v>0</v>
      </c>
      <c r="I379" s="11">
        <f>IF(PĀRBAUDE!$D$3="NĒ",H379,G379)/IF(PĀRBAUDE!$D$3="NĒ",$H$1315,$G$1315)</f>
        <v>0</v>
      </c>
      <c r="J379" s="8">
        <f>IF(PĀRBAUDE!$D$3="NĒ",F379-H379,F379-G379)</f>
        <v>0</v>
      </c>
      <c r="L379" s="42">
        <v>1</v>
      </c>
      <c r="M379" s="42">
        <v>0.21</v>
      </c>
      <c r="N379" s="12"/>
      <c r="O379" s="12"/>
      <c r="Q379" s="8">
        <f t="shared" si="171"/>
        <v>0</v>
      </c>
      <c r="R379" s="8">
        <f t="shared" si="172"/>
        <v>0</v>
      </c>
      <c r="S379" s="82"/>
    </row>
    <row r="380" spans="1:19" hidden="1" outlineLevel="1">
      <c r="A380" s="4" t="s">
        <v>159</v>
      </c>
      <c r="B380" s="7"/>
      <c r="C380" s="7"/>
      <c r="D380" s="12"/>
      <c r="E380" s="8">
        <f t="shared" si="168"/>
        <v>0</v>
      </c>
      <c r="F380" s="8">
        <f t="shared" si="169"/>
        <v>0</v>
      </c>
      <c r="G380" s="8">
        <f t="shared" si="170"/>
        <v>0</v>
      </c>
      <c r="H380" s="8">
        <f>IF(PĀRBAUDE!$D$3="NĒ",ROUND(G380*(1+M380),2),0)</f>
        <v>0</v>
      </c>
      <c r="I380" s="11">
        <f>IF(PĀRBAUDE!$D$3="NĒ",H380,G380)/IF(PĀRBAUDE!$D$3="NĒ",$H$1315,$G$1315)</f>
        <v>0</v>
      </c>
      <c r="J380" s="8">
        <f>IF(PĀRBAUDE!$D$3="NĒ",F380-H380,F380-G380)</f>
        <v>0</v>
      </c>
      <c r="L380" s="42">
        <v>1</v>
      </c>
      <c r="M380" s="42">
        <v>0.21</v>
      </c>
      <c r="N380" s="12"/>
      <c r="O380" s="12"/>
      <c r="Q380" s="8">
        <f t="shared" si="171"/>
        <v>0</v>
      </c>
      <c r="R380" s="8">
        <f t="shared" si="172"/>
        <v>0</v>
      </c>
      <c r="S380" s="82"/>
    </row>
    <row r="381" spans="1:19" hidden="1" outlineLevel="1">
      <c r="A381" s="4" t="s">
        <v>160</v>
      </c>
      <c r="B381" s="7"/>
      <c r="C381" s="7"/>
      <c r="D381" s="12"/>
      <c r="E381" s="8">
        <f t="shared" si="168"/>
        <v>0</v>
      </c>
      <c r="F381" s="8">
        <f t="shared" si="169"/>
        <v>0</v>
      </c>
      <c r="G381" s="8">
        <f t="shared" si="170"/>
        <v>0</v>
      </c>
      <c r="H381" s="8">
        <f>IF(PĀRBAUDE!$D$3="NĒ",ROUND(G381*(1+M381),2),0)</f>
        <v>0</v>
      </c>
      <c r="I381" s="11">
        <f>IF(PĀRBAUDE!$D$3="NĒ",H381,G381)/IF(PĀRBAUDE!$D$3="NĒ",$H$1315,$G$1315)</f>
        <v>0</v>
      </c>
      <c r="J381" s="8">
        <f>IF(PĀRBAUDE!$D$3="NĒ",F381-H381,F381-G381)</f>
        <v>0</v>
      </c>
      <c r="L381" s="42">
        <v>1</v>
      </c>
      <c r="M381" s="42">
        <v>0.21</v>
      </c>
      <c r="N381" s="12"/>
      <c r="O381" s="12"/>
      <c r="Q381" s="8">
        <f t="shared" si="171"/>
        <v>0</v>
      </c>
      <c r="R381" s="8">
        <f t="shared" si="172"/>
        <v>0</v>
      </c>
      <c r="S381" s="82"/>
    </row>
    <row r="382" spans="1:19" hidden="1" outlineLevel="1">
      <c r="A382" s="4" t="s">
        <v>161</v>
      </c>
      <c r="B382" s="7"/>
      <c r="C382" s="7"/>
      <c r="D382" s="12"/>
      <c r="E382" s="8">
        <f t="shared" si="168"/>
        <v>0</v>
      </c>
      <c r="F382" s="8">
        <f t="shared" si="169"/>
        <v>0</v>
      </c>
      <c r="G382" s="8">
        <f t="shared" si="170"/>
        <v>0</v>
      </c>
      <c r="H382" s="8">
        <f>IF(PĀRBAUDE!$D$3="NĒ",ROUND(G382*(1+M382),2),0)</f>
        <v>0</v>
      </c>
      <c r="I382" s="11">
        <f>IF(PĀRBAUDE!$D$3="NĒ",H382,G382)/IF(PĀRBAUDE!$D$3="NĒ",$H$1315,$G$1315)</f>
        <v>0</v>
      </c>
      <c r="J382" s="8">
        <f>IF(PĀRBAUDE!$D$3="NĒ",F382-H382,F382-G382)</f>
        <v>0</v>
      </c>
      <c r="L382" s="42">
        <v>1</v>
      </c>
      <c r="M382" s="42">
        <v>0.21</v>
      </c>
      <c r="N382" s="12"/>
      <c r="O382" s="12"/>
      <c r="Q382" s="8">
        <f t="shared" si="171"/>
        <v>0</v>
      </c>
      <c r="R382" s="8">
        <f t="shared" si="172"/>
        <v>0</v>
      </c>
      <c r="S382" s="82"/>
    </row>
    <row r="383" spans="1:19" hidden="1" outlineLevel="1">
      <c r="A383" s="4" t="s">
        <v>162</v>
      </c>
      <c r="B383" s="7"/>
      <c r="C383" s="7"/>
      <c r="D383" s="12"/>
      <c r="E383" s="8">
        <f t="shared" si="168"/>
        <v>0</v>
      </c>
      <c r="F383" s="8">
        <f t="shared" si="169"/>
        <v>0</v>
      </c>
      <c r="G383" s="8">
        <f t="shared" si="170"/>
        <v>0</v>
      </c>
      <c r="H383" s="8">
        <f>IF(PĀRBAUDE!$D$3="NĒ",ROUND(G383*(1+M383),2),0)</f>
        <v>0</v>
      </c>
      <c r="I383" s="11">
        <f>IF(PĀRBAUDE!$D$3="NĒ",H383,G383)/IF(PĀRBAUDE!$D$3="NĒ",$H$1315,$G$1315)</f>
        <v>0</v>
      </c>
      <c r="J383" s="8">
        <f>IF(PĀRBAUDE!$D$3="NĒ",F383-H383,F383-G383)</f>
        <v>0</v>
      </c>
      <c r="L383" s="42">
        <v>1</v>
      </c>
      <c r="M383" s="42">
        <v>0.21</v>
      </c>
      <c r="N383" s="12"/>
      <c r="O383" s="12"/>
      <c r="Q383" s="8">
        <f t="shared" si="171"/>
        <v>0</v>
      </c>
      <c r="R383" s="8">
        <f t="shared" si="172"/>
        <v>0</v>
      </c>
      <c r="S383" s="82"/>
    </row>
    <row r="384" spans="1:19" ht="24" hidden="1" outlineLevel="1">
      <c r="A384" s="2" t="s">
        <v>31</v>
      </c>
      <c r="B384" s="23"/>
      <c r="C384" s="23"/>
      <c r="D384" s="23"/>
      <c r="E384" s="9">
        <f>SUM(E385:E394)</f>
        <v>0</v>
      </c>
      <c r="F384" s="9">
        <f>SUM(F385:F394)</f>
        <v>0</v>
      </c>
      <c r="G384" s="9">
        <f>SUM(G385:G394)</f>
        <v>0</v>
      </c>
      <c r="H384" s="9">
        <f>SUM(H385:H394)</f>
        <v>0</v>
      </c>
      <c r="I384" s="10">
        <f>IF(PĀRBAUDE!$D$3="NĒ",H384,G384)/IF(PĀRBAUDE!$D$3="NĒ",$H$1315,$G$1315)</f>
        <v>0</v>
      </c>
      <c r="J384" s="9">
        <f>SUM(J385:J394)</f>
        <v>0</v>
      </c>
    </row>
    <row r="385" spans="1:19" hidden="1" outlineLevel="1">
      <c r="A385" s="4" t="s">
        <v>19</v>
      </c>
      <c r="B385" s="7"/>
      <c r="C385" s="7"/>
      <c r="D385" s="12"/>
      <c r="E385" s="8">
        <f t="shared" ref="E385:E394" si="173">C385*D385</f>
        <v>0</v>
      </c>
      <c r="F385" s="8">
        <f t="shared" ref="F385:F395" si="174">ROUND(E385*(1+M385),2)</f>
        <v>0</v>
      </c>
      <c r="G385" s="8">
        <f t="shared" ref="G385:G394" si="175">E385-N385-O385</f>
        <v>0</v>
      </c>
      <c r="H385" s="8">
        <f>IF(PĀRBAUDE!$D$3="NĒ",ROUND(G385*(1+M385),2),0)</f>
        <v>0</v>
      </c>
      <c r="I385" s="11">
        <f>IF(PĀRBAUDE!$D$3="NĒ",H385,G385)/IF(PĀRBAUDE!$D$3="NĒ",$H$1315,$G$1315)</f>
        <v>0</v>
      </c>
      <c r="J385" s="8">
        <f>IF(PĀRBAUDE!$D$3="NĒ",F385-H385,F385-G385)</f>
        <v>0</v>
      </c>
      <c r="L385" s="42">
        <v>1</v>
      </c>
      <c r="M385" s="42">
        <v>0.21</v>
      </c>
      <c r="N385" s="12"/>
      <c r="O385" s="12"/>
      <c r="Q385" s="8">
        <f t="shared" ref="Q385:Q395" si="176">IF(H385=0,G385,H385)*L385</f>
        <v>0</v>
      </c>
      <c r="R385" s="8">
        <f t="shared" ref="R385:R394" si="177">J385*L385</f>
        <v>0</v>
      </c>
      <c r="S385" s="82"/>
    </row>
    <row r="386" spans="1:19" hidden="1" outlineLevel="1">
      <c r="A386" s="4" t="s">
        <v>164</v>
      </c>
      <c r="B386" s="7"/>
      <c r="C386" s="7"/>
      <c r="D386" s="12"/>
      <c r="E386" s="8">
        <f t="shared" si="173"/>
        <v>0</v>
      </c>
      <c r="F386" s="8">
        <f t="shared" si="174"/>
        <v>0</v>
      </c>
      <c r="G386" s="8">
        <f t="shared" si="175"/>
        <v>0</v>
      </c>
      <c r="H386" s="8">
        <f>IF(PĀRBAUDE!$D$3="NĒ",ROUND(G386*(1+M386),2),0)</f>
        <v>0</v>
      </c>
      <c r="I386" s="11">
        <f>IF(PĀRBAUDE!$D$3="NĒ",H386,G386)/IF(PĀRBAUDE!$D$3="NĒ",$H$1315,$G$1315)</f>
        <v>0</v>
      </c>
      <c r="J386" s="8">
        <f>IF(PĀRBAUDE!$D$3="NĒ",F386-H386,F386-G386)</f>
        <v>0</v>
      </c>
      <c r="L386" s="42">
        <v>1</v>
      </c>
      <c r="M386" s="42">
        <v>0.21</v>
      </c>
      <c r="N386" s="12"/>
      <c r="O386" s="12"/>
      <c r="Q386" s="8">
        <f t="shared" si="176"/>
        <v>0</v>
      </c>
      <c r="R386" s="8">
        <f t="shared" si="177"/>
        <v>0</v>
      </c>
      <c r="S386" s="82"/>
    </row>
    <row r="387" spans="1:19" hidden="1" outlineLevel="1">
      <c r="A387" s="4" t="s">
        <v>165</v>
      </c>
      <c r="B387" s="7"/>
      <c r="C387" s="7"/>
      <c r="D387" s="12"/>
      <c r="E387" s="8">
        <f t="shared" si="173"/>
        <v>0</v>
      </c>
      <c r="F387" s="8">
        <f t="shared" si="174"/>
        <v>0</v>
      </c>
      <c r="G387" s="8">
        <f t="shared" si="175"/>
        <v>0</v>
      </c>
      <c r="H387" s="8">
        <f>IF(PĀRBAUDE!$D$3="NĒ",ROUND(G387*(1+M387),2),0)</f>
        <v>0</v>
      </c>
      <c r="I387" s="11">
        <f>IF(PĀRBAUDE!$D$3="NĒ",H387,G387)/IF(PĀRBAUDE!$D$3="NĒ",$H$1315,$G$1315)</f>
        <v>0</v>
      </c>
      <c r="J387" s="8">
        <f>IF(PĀRBAUDE!$D$3="NĒ",F387-H387,F387-G387)</f>
        <v>0</v>
      </c>
      <c r="L387" s="42">
        <v>1</v>
      </c>
      <c r="M387" s="42">
        <v>0.21</v>
      </c>
      <c r="N387" s="12"/>
      <c r="O387" s="12"/>
      <c r="Q387" s="8">
        <f t="shared" si="176"/>
        <v>0</v>
      </c>
      <c r="R387" s="8">
        <f t="shared" si="177"/>
        <v>0</v>
      </c>
      <c r="S387" s="82"/>
    </row>
    <row r="388" spans="1:19" hidden="1" outlineLevel="1">
      <c r="A388" s="4" t="s">
        <v>165</v>
      </c>
      <c r="B388" s="7"/>
      <c r="C388" s="7"/>
      <c r="D388" s="12"/>
      <c r="E388" s="8">
        <f t="shared" si="173"/>
        <v>0</v>
      </c>
      <c r="F388" s="8">
        <f t="shared" si="174"/>
        <v>0</v>
      </c>
      <c r="G388" s="8">
        <f t="shared" si="175"/>
        <v>0</v>
      </c>
      <c r="H388" s="8">
        <f>IF(PĀRBAUDE!$D$3="NĒ",ROUND(G388*(1+M388),2),0)</f>
        <v>0</v>
      </c>
      <c r="I388" s="11">
        <f>IF(PĀRBAUDE!$D$3="NĒ",H388,G388)/IF(PĀRBAUDE!$D$3="NĒ",$H$1315,$G$1315)</f>
        <v>0</v>
      </c>
      <c r="J388" s="8">
        <f>IF(PĀRBAUDE!$D$3="NĒ",F388-H388,F388-G388)</f>
        <v>0</v>
      </c>
      <c r="L388" s="42">
        <v>1</v>
      </c>
      <c r="M388" s="42">
        <v>0.21</v>
      </c>
      <c r="N388" s="12"/>
      <c r="O388" s="12"/>
      <c r="Q388" s="8">
        <f t="shared" si="176"/>
        <v>0</v>
      </c>
      <c r="R388" s="8">
        <f t="shared" si="177"/>
        <v>0</v>
      </c>
      <c r="S388" s="82"/>
    </row>
    <row r="389" spans="1:19" hidden="1" outlineLevel="1">
      <c r="A389" s="4" t="s">
        <v>166</v>
      </c>
      <c r="B389" s="7"/>
      <c r="C389" s="7"/>
      <c r="D389" s="12"/>
      <c r="E389" s="8">
        <f t="shared" si="173"/>
        <v>0</v>
      </c>
      <c r="F389" s="8">
        <f t="shared" si="174"/>
        <v>0</v>
      </c>
      <c r="G389" s="8">
        <f t="shared" si="175"/>
        <v>0</v>
      </c>
      <c r="H389" s="8">
        <f>IF(PĀRBAUDE!$D$3="NĒ",ROUND(G389*(1+M389),2),0)</f>
        <v>0</v>
      </c>
      <c r="I389" s="11">
        <f>IF(PĀRBAUDE!$D$3="NĒ",H389,G389)/IF(PĀRBAUDE!$D$3="NĒ",$H$1315,$G$1315)</f>
        <v>0</v>
      </c>
      <c r="J389" s="8">
        <f>IF(PĀRBAUDE!$D$3="NĒ",F389-H389,F389-G389)</f>
        <v>0</v>
      </c>
      <c r="L389" s="42">
        <v>1</v>
      </c>
      <c r="M389" s="42">
        <v>0.21</v>
      </c>
      <c r="N389" s="12"/>
      <c r="O389" s="12"/>
      <c r="Q389" s="8">
        <f t="shared" si="176"/>
        <v>0</v>
      </c>
      <c r="R389" s="8">
        <f t="shared" si="177"/>
        <v>0</v>
      </c>
      <c r="S389" s="82"/>
    </row>
    <row r="390" spans="1:19" hidden="1" outlineLevel="1">
      <c r="A390" s="4" t="s">
        <v>167</v>
      </c>
      <c r="B390" s="7"/>
      <c r="C390" s="7"/>
      <c r="D390" s="12"/>
      <c r="E390" s="8">
        <f t="shared" si="173"/>
        <v>0</v>
      </c>
      <c r="F390" s="8">
        <f t="shared" si="174"/>
        <v>0</v>
      </c>
      <c r="G390" s="8">
        <f t="shared" si="175"/>
        <v>0</v>
      </c>
      <c r="H390" s="8">
        <f>IF(PĀRBAUDE!$D$3="NĒ",ROUND(G390*(1+M390),2),0)</f>
        <v>0</v>
      </c>
      <c r="I390" s="11">
        <f>IF(PĀRBAUDE!$D$3="NĒ",H390,G390)/IF(PĀRBAUDE!$D$3="NĒ",$H$1315,$G$1315)</f>
        <v>0</v>
      </c>
      <c r="J390" s="8">
        <f>IF(PĀRBAUDE!$D$3="NĒ",F390-H390,F390-G390)</f>
        <v>0</v>
      </c>
      <c r="L390" s="42">
        <v>1</v>
      </c>
      <c r="M390" s="42">
        <v>0.21</v>
      </c>
      <c r="N390" s="12"/>
      <c r="O390" s="12"/>
      <c r="Q390" s="8">
        <f t="shared" si="176"/>
        <v>0</v>
      </c>
      <c r="R390" s="8">
        <f t="shared" si="177"/>
        <v>0</v>
      </c>
      <c r="S390" s="82"/>
    </row>
    <row r="391" spans="1:19" hidden="1" outlineLevel="1">
      <c r="A391" s="4" t="s">
        <v>168</v>
      </c>
      <c r="B391" s="7"/>
      <c r="C391" s="7"/>
      <c r="D391" s="12"/>
      <c r="E391" s="8">
        <f t="shared" si="173"/>
        <v>0</v>
      </c>
      <c r="F391" s="8">
        <f t="shared" si="174"/>
        <v>0</v>
      </c>
      <c r="G391" s="8">
        <f t="shared" si="175"/>
        <v>0</v>
      </c>
      <c r="H391" s="8">
        <f>IF(PĀRBAUDE!$D$3="NĒ",ROUND(G391*(1+M391),2),0)</f>
        <v>0</v>
      </c>
      <c r="I391" s="11">
        <f>IF(PĀRBAUDE!$D$3="NĒ",H391,G391)/IF(PĀRBAUDE!$D$3="NĒ",$H$1315,$G$1315)</f>
        <v>0</v>
      </c>
      <c r="J391" s="8">
        <f>IF(PĀRBAUDE!$D$3="NĒ",F391-H391,F391-G391)</f>
        <v>0</v>
      </c>
      <c r="L391" s="42">
        <v>1</v>
      </c>
      <c r="M391" s="42">
        <v>0.21</v>
      </c>
      <c r="N391" s="12"/>
      <c r="O391" s="12"/>
      <c r="Q391" s="8">
        <f t="shared" si="176"/>
        <v>0</v>
      </c>
      <c r="R391" s="8">
        <f t="shared" si="177"/>
        <v>0</v>
      </c>
      <c r="S391" s="82"/>
    </row>
    <row r="392" spans="1:19" hidden="1" outlineLevel="1">
      <c r="A392" s="4" t="s">
        <v>169</v>
      </c>
      <c r="B392" s="7"/>
      <c r="C392" s="7"/>
      <c r="D392" s="12"/>
      <c r="E392" s="8">
        <f t="shared" si="173"/>
        <v>0</v>
      </c>
      <c r="F392" s="8">
        <f t="shared" si="174"/>
        <v>0</v>
      </c>
      <c r="G392" s="8">
        <f t="shared" si="175"/>
        <v>0</v>
      </c>
      <c r="H392" s="8">
        <f>IF(PĀRBAUDE!$D$3="NĒ",ROUND(G392*(1+M392),2),0)</f>
        <v>0</v>
      </c>
      <c r="I392" s="11">
        <f>IF(PĀRBAUDE!$D$3="NĒ",H392,G392)/IF(PĀRBAUDE!$D$3="NĒ",$H$1315,$G$1315)</f>
        <v>0</v>
      </c>
      <c r="J392" s="8">
        <f>IF(PĀRBAUDE!$D$3="NĒ",F392-H392,F392-G392)</f>
        <v>0</v>
      </c>
      <c r="L392" s="42">
        <v>1</v>
      </c>
      <c r="M392" s="42">
        <v>0.21</v>
      </c>
      <c r="N392" s="12"/>
      <c r="O392" s="12"/>
      <c r="Q392" s="8">
        <f t="shared" si="176"/>
        <v>0</v>
      </c>
      <c r="R392" s="8">
        <f t="shared" si="177"/>
        <v>0</v>
      </c>
      <c r="S392" s="82"/>
    </row>
    <row r="393" spans="1:19" hidden="1" outlineLevel="1">
      <c r="A393" s="4" t="s">
        <v>170</v>
      </c>
      <c r="B393" s="7"/>
      <c r="C393" s="7"/>
      <c r="D393" s="12"/>
      <c r="E393" s="8">
        <f t="shared" si="173"/>
        <v>0</v>
      </c>
      <c r="F393" s="8">
        <f t="shared" si="174"/>
        <v>0</v>
      </c>
      <c r="G393" s="8">
        <f t="shared" si="175"/>
        <v>0</v>
      </c>
      <c r="H393" s="8">
        <f>IF(PĀRBAUDE!$D$3="NĒ",ROUND(G393*(1+M393),2),0)</f>
        <v>0</v>
      </c>
      <c r="I393" s="11">
        <f>IF(PĀRBAUDE!$D$3="NĒ",H393,G393)/IF(PĀRBAUDE!$D$3="NĒ",$H$1315,$G$1315)</f>
        <v>0</v>
      </c>
      <c r="J393" s="8">
        <f>IF(PĀRBAUDE!$D$3="NĒ",F393-H393,F393-G393)</f>
        <v>0</v>
      </c>
      <c r="L393" s="42">
        <v>1</v>
      </c>
      <c r="M393" s="42">
        <v>0.21</v>
      </c>
      <c r="N393" s="12"/>
      <c r="O393" s="12"/>
      <c r="Q393" s="8">
        <f t="shared" si="176"/>
        <v>0</v>
      </c>
      <c r="R393" s="8">
        <f t="shared" si="177"/>
        <v>0</v>
      </c>
      <c r="S393" s="82"/>
    </row>
    <row r="394" spans="1:19" hidden="1" outlineLevel="1">
      <c r="A394" s="4" t="s">
        <v>171</v>
      </c>
      <c r="B394" s="7"/>
      <c r="C394" s="7"/>
      <c r="D394" s="12"/>
      <c r="E394" s="8">
        <f t="shared" si="173"/>
        <v>0</v>
      </c>
      <c r="F394" s="8">
        <f t="shared" si="174"/>
        <v>0</v>
      </c>
      <c r="G394" s="8">
        <f t="shared" si="175"/>
        <v>0</v>
      </c>
      <c r="H394" s="8">
        <f>IF(PĀRBAUDE!$D$3="NĒ",ROUND(G394*(1+M394),2),0)</f>
        <v>0</v>
      </c>
      <c r="I394" s="11">
        <f>IF(PĀRBAUDE!$D$3="NĒ",H394,G394)/IF(PĀRBAUDE!$D$3="NĒ",$H$1315,$G$1315)</f>
        <v>0</v>
      </c>
      <c r="J394" s="8">
        <f>IF(PĀRBAUDE!$D$3="NĒ",F394-H394,F394-G394)</f>
        <v>0</v>
      </c>
      <c r="L394" s="42">
        <v>1</v>
      </c>
      <c r="M394" s="42">
        <v>0.21</v>
      </c>
      <c r="N394" s="12"/>
      <c r="O394" s="12"/>
      <c r="Q394" s="8">
        <f t="shared" si="176"/>
        <v>0</v>
      </c>
      <c r="R394" s="8">
        <f t="shared" si="177"/>
        <v>0</v>
      </c>
      <c r="S394" s="82"/>
    </row>
    <row r="395" spans="1:19" ht="24" hidden="1" outlineLevel="1">
      <c r="A395" s="2" t="s">
        <v>33</v>
      </c>
      <c r="B395" s="2"/>
      <c r="C395" s="2"/>
      <c r="D395" s="12"/>
      <c r="E395" s="13">
        <f>D395</f>
        <v>0</v>
      </c>
      <c r="F395" s="9">
        <f t="shared" si="174"/>
        <v>0</v>
      </c>
      <c r="G395" s="9">
        <f>E395-N395</f>
        <v>0</v>
      </c>
      <c r="H395" s="9">
        <f>IF(PĀRBAUDE!$D$3="NĒ",ROUND(G395*(1+M395),2),0)</f>
        <v>0</v>
      </c>
      <c r="I395" s="10">
        <f>IF(PĀRBAUDE!$D$3="NĒ",H395,G395)/IF(PĀRBAUDE!$D$3="NĒ",$H$1315,$G$1315)</f>
        <v>0</v>
      </c>
      <c r="J395" s="9">
        <f>IF(PĀRBAUDE!$D$3="NĒ",F395-H395,ROUND(N395*(1+M395),2))</f>
        <v>0</v>
      </c>
      <c r="L395" s="42">
        <v>1</v>
      </c>
      <c r="M395" s="42">
        <v>0.21</v>
      </c>
      <c r="N395" s="12"/>
      <c r="Q395" s="8">
        <f t="shared" si="176"/>
        <v>0</v>
      </c>
      <c r="R395" s="8">
        <f>J395*L395</f>
        <v>0</v>
      </c>
    </row>
    <row r="396" spans="1:19" hidden="1" outlineLevel="1">
      <c r="A396" s="24" t="s">
        <v>34</v>
      </c>
      <c r="B396" s="23"/>
      <c r="C396" s="23"/>
      <c r="D396" s="23"/>
      <c r="E396" s="9">
        <f t="shared" ref="E396:J396" si="178">E395+E384+E373+E370+E359+E357+E346+E335+E324+E313+E302+E291+E280+E269</f>
        <v>0</v>
      </c>
      <c r="F396" s="9">
        <f t="shared" si="178"/>
        <v>0</v>
      </c>
      <c r="G396" s="9">
        <f t="shared" si="178"/>
        <v>0</v>
      </c>
      <c r="H396" s="9">
        <f t="shared" si="178"/>
        <v>0</v>
      </c>
      <c r="I396" s="10">
        <f t="shared" si="178"/>
        <v>0</v>
      </c>
      <c r="J396" s="9">
        <f t="shared" si="178"/>
        <v>0</v>
      </c>
      <c r="Q396" s="9">
        <f>ROUND(SUM(Q270:Q395),2)</f>
        <v>0</v>
      </c>
      <c r="R396" s="9">
        <f>ROUND(SUM(R270:R395),2)</f>
        <v>0</v>
      </c>
      <c r="S396" s="83"/>
    </row>
    <row r="397" spans="1:19" collapsed="1"/>
    <row r="398" spans="1:19" hidden="1" outlineLevel="1">
      <c r="A398" s="106">
        <f>'2.8. tabula'!B6</f>
        <v>4</v>
      </c>
      <c r="B398" s="106"/>
      <c r="C398" s="106"/>
      <c r="D398" s="106"/>
      <c r="E398" s="106"/>
      <c r="F398" s="106"/>
      <c r="G398" s="106"/>
      <c r="H398" s="106"/>
      <c r="I398" s="106"/>
      <c r="J398" s="106"/>
    </row>
    <row r="399" spans="1:19" hidden="1" outlineLevel="1">
      <c r="A399" s="105" t="s">
        <v>5</v>
      </c>
      <c r="B399" s="105"/>
      <c r="C399" s="105"/>
      <c r="D399" s="105"/>
      <c r="E399" s="105"/>
      <c r="F399" s="105"/>
      <c r="G399" s="105"/>
      <c r="H399" s="105"/>
      <c r="I399" s="105"/>
      <c r="J399" s="105"/>
    </row>
    <row r="400" spans="1:19" ht="60" hidden="1" outlineLevel="1">
      <c r="A400" s="2" t="s">
        <v>6</v>
      </c>
      <c r="B400" s="23"/>
      <c r="C400" s="23"/>
      <c r="D400" s="9"/>
      <c r="E400" s="9">
        <f>SUM(E401:E410)</f>
        <v>0</v>
      </c>
      <c r="F400" s="9">
        <f>SUM(F401:F410)</f>
        <v>0</v>
      </c>
      <c r="G400" s="9">
        <f>SUM(G401:G410)</f>
        <v>0</v>
      </c>
      <c r="H400" s="9">
        <f>SUM(H401:H410)</f>
        <v>0</v>
      </c>
      <c r="I400" s="10">
        <f>IF(PĀRBAUDE!$D$3="NĒ",H400,G400)/IF(PĀRBAUDE!$D$3="NĒ",$H$1315,$G$1315)</f>
        <v>0</v>
      </c>
      <c r="J400" s="9">
        <f>SUM(J401:J410)</f>
        <v>0</v>
      </c>
    </row>
    <row r="401" spans="1:19" hidden="1" outlineLevel="1">
      <c r="A401" s="4" t="s">
        <v>210</v>
      </c>
      <c r="B401" s="7" t="s">
        <v>8</v>
      </c>
      <c r="C401" s="7"/>
      <c r="D401" s="12"/>
      <c r="E401" s="8">
        <f t="shared" ref="E401:E410" si="179">C401*D401</f>
        <v>0</v>
      </c>
      <c r="F401" s="8">
        <f t="shared" ref="F401:F410" si="180">ROUND(E401*(1+M401),2)</f>
        <v>0</v>
      </c>
      <c r="G401" s="8">
        <f t="shared" ref="G401:G410" si="181">E401-N401-O401</f>
        <v>0</v>
      </c>
      <c r="H401" s="8">
        <f>IF(PĀRBAUDE!$D$3="NĒ",ROUND(G401*(1+M401),2),0)</f>
        <v>0</v>
      </c>
      <c r="I401" s="11">
        <f>IF(PĀRBAUDE!$D$3="NĒ",H401,G401)/IF(PĀRBAUDE!$D$3="NĒ",$H$1315,$G$1315)</f>
        <v>0</v>
      </c>
      <c r="J401" s="8">
        <f>IF(PĀRBAUDE!$D$3="NĒ",F401-H401,F401-G401)</f>
        <v>0</v>
      </c>
      <c r="L401" s="42">
        <v>1</v>
      </c>
      <c r="M401" s="42">
        <v>0.21</v>
      </c>
      <c r="N401" s="12"/>
      <c r="O401" s="12"/>
      <c r="Q401" s="8">
        <f t="shared" ref="Q401:Q410" si="182">IF(H401=0,G401,H401)*L401</f>
        <v>0</v>
      </c>
      <c r="R401" s="8">
        <f t="shared" ref="R401:R410" si="183">J401*L401</f>
        <v>0</v>
      </c>
      <c r="S401" s="82"/>
    </row>
    <row r="402" spans="1:19" hidden="1" outlineLevel="1">
      <c r="A402" s="4" t="s">
        <v>197</v>
      </c>
      <c r="B402" s="7" t="s">
        <v>8</v>
      </c>
      <c r="C402" s="7"/>
      <c r="D402" s="12"/>
      <c r="E402" s="8">
        <f t="shared" si="179"/>
        <v>0</v>
      </c>
      <c r="F402" s="8">
        <f t="shared" si="180"/>
        <v>0</v>
      </c>
      <c r="G402" s="8">
        <f t="shared" si="181"/>
        <v>0</v>
      </c>
      <c r="H402" s="8">
        <f>IF(PĀRBAUDE!$D$3="NĒ",ROUND(G402*(1+M402),2),0)</f>
        <v>0</v>
      </c>
      <c r="I402" s="11">
        <f>IF(PĀRBAUDE!$D$3="NĒ",H402,G402)/IF(PĀRBAUDE!$D$3="NĒ",$H$1315,$G$1315)</f>
        <v>0</v>
      </c>
      <c r="J402" s="8">
        <f>IF(PĀRBAUDE!$D$3="NĒ",F402-H402,F402-G402)</f>
        <v>0</v>
      </c>
      <c r="L402" s="42">
        <v>1</v>
      </c>
      <c r="M402" s="42">
        <v>0.21</v>
      </c>
      <c r="N402" s="12"/>
      <c r="O402" s="12"/>
      <c r="Q402" s="8">
        <f t="shared" si="182"/>
        <v>0</v>
      </c>
      <c r="R402" s="8">
        <f t="shared" si="183"/>
        <v>0</v>
      </c>
      <c r="S402" s="82"/>
    </row>
    <row r="403" spans="1:19" hidden="1" outlineLevel="1">
      <c r="A403" s="4" t="s">
        <v>46</v>
      </c>
      <c r="B403" s="7"/>
      <c r="C403" s="7"/>
      <c r="D403" s="12"/>
      <c r="E403" s="8">
        <f t="shared" si="179"/>
        <v>0</v>
      </c>
      <c r="F403" s="8">
        <f t="shared" si="180"/>
        <v>0</v>
      </c>
      <c r="G403" s="8">
        <f t="shared" si="181"/>
        <v>0</v>
      </c>
      <c r="H403" s="8">
        <f>IF(PĀRBAUDE!$D$3="NĒ",ROUND(G403*(1+M403),2),0)</f>
        <v>0</v>
      </c>
      <c r="I403" s="11">
        <f>IF(PĀRBAUDE!$D$3="NĒ",H403,G403)/IF(PĀRBAUDE!$D$3="NĒ",$H$1315,$G$1315)</f>
        <v>0</v>
      </c>
      <c r="J403" s="8">
        <f>IF(PĀRBAUDE!$D$3="NĒ",F403-H403,F403-G403)</f>
        <v>0</v>
      </c>
      <c r="L403" s="42">
        <v>1</v>
      </c>
      <c r="M403" s="42">
        <v>0.21</v>
      </c>
      <c r="N403" s="12"/>
      <c r="O403" s="12"/>
      <c r="Q403" s="8">
        <f t="shared" si="182"/>
        <v>0</v>
      </c>
      <c r="R403" s="8">
        <f t="shared" si="183"/>
        <v>0</v>
      </c>
      <c r="S403" s="82"/>
    </row>
    <row r="404" spans="1:19" hidden="1" outlineLevel="1">
      <c r="A404" s="4" t="s">
        <v>139</v>
      </c>
      <c r="B404" s="7"/>
      <c r="C404" s="7"/>
      <c r="D404" s="12"/>
      <c r="E404" s="8">
        <f t="shared" si="179"/>
        <v>0</v>
      </c>
      <c r="F404" s="8">
        <f t="shared" si="180"/>
        <v>0</v>
      </c>
      <c r="G404" s="8">
        <f t="shared" si="181"/>
        <v>0</v>
      </c>
      <c r="H404" s="8">
        <f>IF(PĀRBAUDE!$D$3="NĒ",ROUND(G404*(1+M404),2),0)</f>
        <v>0</v>
      </c>
      <c r="I404" s="11">
        <f>IF(PĀRBAUDE!$D$3="NĒ",H404,G404)/IF(PĀRBAUDE!$D$3="NĒ",$H$1315,$G$1315)</f>
        <v>0</v>
      </c>
      <c r="J404" s="8">
        <f>IF(PĀRBAUDE!$D$3="NĒ",F404-H404,F404-G404)</f>
        <v>0</v>
      </c>
      <c r="L404" s="42">
        <v>1</v>
      </c>
      <c r="M404" s="42">
        <v>0.21</v>
      </c>
      <c r="N404" s="12"/>
      <c r="O404" s="12"/>
      <c r="Q404" s="8">
        <f t="shared" si="182"/>
        <v>0</v>
      </c>
      <c r="R404" s="8">
        <f t="shared" si="183"/>
        <v>0</v>
      </c>
      <c r="S404" s="82"/>
    </row>
    <row r="405" spans="1:19" hidden="1" outlineLevel="1">
      <c r="A405" s="4" t="s">
        <v>140</v>
      </c>
      <c r="B405" s="7"/>
      <c r="C405" s="7"/>
      <c r="D405" s="12"/>
      <c r="E405" s="8">
        <f t="shared" si="179"/>
        <v>0</v>
      </c>
      <c r="F405" s="8">
        <f t="shared" si="180"/>
        <v>0</v>
      </c>
      <c r="G405" s="8">
        <f t="shared" si="181"/>
        <v>0</v>
      </c>
      <c r="H405" s="8">
        <f>IF(PĀRBAUDE!$D$3="NĒ",ROUND(G405*(1+M405),2),0)</f>
        <v>0</v>
      </c>
      <c r="I405" s="11">
        <f>IF(PĀRBAUDE!$D$3="NĒ",H405,G405)/IF(PĀRBAUDE!$D$3="NĒ",$H$1315,$G$1315)</f>
        <v>0</v>
      </c>
      <c r="J405" s="8">
        <f>IF(PĀRBAUDE!$D$3="NĒ",F405-H405,F405-G405)</f>
        <v>0</v>
      </c>
      <c r="L405" s="42">
        <v>1</v>
      </c>
      <c r="M405" s="42">
        <v>0.21</v>
      </c>
      <c r="N405" s="12"/>
      <c r="O405" s="12"/>
      <c r="Q405" s="8">
        <f t="shared" si="182"/>
        <v>0</v>
      </c>
      <c r="R405" s="8">
        <f t="shared" si="183"/>
        <v>0</v>
      </c>
      <c r="S405" s="82"/>
    </row>
    <row r="406" spans="1:19" hidden="1" outlineLevel="1">
      <c r="A406" s="4" t="s">
        <v>141</v>
      </c>
      <c r="B406" s="7"/>
      <c r="C406" s="7"/>
      <c r="D406" s="12"/>
      <c r="E406" s="8">
        <f t="shared" si="179"/>
        <v>0</v>
      </c>
      <c r="F406" s="8">
        <f t="shared" si="180"/>
        <v>0</v>
      </c>
      <c r="G406" s="8">
        <f t="shared" si="181"/>
        <v>0</v>
      </c>
      <c r="H406" s="8">
        <f>IF(PĀRBAUDE!$D$3="NĒ",ROUND(G406*(1+M406),2),0)</f>
        <v>0</v>
      </c>
      <c r="I406" s="11">
        <f>IF(PĀRBAUDE!$D$3="NĒ",H406,G406)/IF(PĀRBAUDE!$D$3="NĒ",$H$1315,$G$1315)</f>
        <v>0</v>
      </c>
      <c r="J406" s="8">
        <f>IF(PĀRBAUDE!$D$3="NĒ",F406-H406,F406-G406)</f>
        <v>0</v>
      </c>
      <c r="L406" s="42">
        <v>1</v>
      </c>
      <c r="M406" s="42">
        <v>0.21</v>
      </c>
      <c r="N406" s="12"/>
      <c r="O406" s="12"/>
      <c r="Q406" s="8">
        <f t="shared" si="182"/>
        <v>0</v>
      </c>
      <c r="R406" s="8">
        <f t="shared" si="183"/>
        <v>0</v>
      </c>
      <c r="S406" s="82"/>
    </row>
    <row r="407" spans="1:19" hidden="1" outlineLevel="1">
      <c r="A407" s="4" t="s">
        <v>142</v>
      </c>
      <c r="B407" s="7"/>
      <c r="C407" s="7"/>
      <c r="D407" s="12"/>
      <c r="E407" s="8">
        <f t="shared" si="179"/>
        <v>0</v>
      </c>
      <c r="F407" s="8">
        <f t="shared" si="180"/>
        <v>0</v>
      </c>
      <c r="G407" s="8">
        <f t="shared" si="181"/>
        <v>0</v>
      </c>
      <c r="H407" s="8">
        <f>IF(PĀRBAUDE!$D$3="NĒ",ROUND(G407*(1+M407),2),0)</f>
        <v>0</v>
      </c>
      <c r="I407" s="11">
        <f>IF(PĀRBAUDE!$D$3="NĒ",H407,G407)/IF(PĀRBAUDE!$D$3="NĒ",$H$1315,$G$1315)</f>
        <v>0</v>
      </c>
      <c r="J407" s="8">
        <f>IF(PĀRBAUDE!$D$3="NĒ",F407-H407,F407-G407)</f>
        <v>0</v>
      </c>
      <c r="L407" s="42">
        <v>1</v>
      </c>
      <c r="M407" s="42">
        <v>0.21</v>
      </c>
      <c r="N407" s="12"/>
      <c r="O407" s="12"/>
      <c r="Q407" s="8">
        <f t="shared" si="182"/>
        <v>0</v>
      </c>
      <c r="R407" s="8">
        <f t="shared" si="183"/>
        <v>0</v>
      </c>
      <c r="S407" s="82"/>
    </row>
    <row r="408" spans="1:19" hidden="1" outlineLevel="1">
      <c r="A408" s="4" t="s">
        <v>143</v>
      </c>
      <c r="B408" s="7"/>
      <c r="C408" s="7"/>
      <c r="D408" s="12"/>
      <c r="E408" s="8">
        <f t="shared" si="179"/>
        <v>0</v>
      </c>
      <c r="F408" s="8">
        <f t="shared" si="180"/>
        <v>0</v>
      </c>
      <c r="G408" s="8">
        <f t="shared" si="181"/>
        <v>0</v>
      </c>
      <c r="H408" s="8">
        <f>IF(PĀRBAUDE!$D$3="NĒ",ROUND(G408*(1+M408),2),0)</f>
        <v>0</v>
      </c>
      <c r="I408" s="11">
        <f>IF(PĀRBAUDE!$D$3="NĒ",H408,G408)/IF(PĀRBAUDE!$D$3="NĒ",$H$1315,$G$1315)</f>
        <v>0</v>
      </c>
      <c r="J408" s="8">
        <f>IF(PĀRBAUDE!$D$3="NĒ",F408-H408,F408-G408)</f>
        <v>0</v>
      </c>
      <c r="L408" s="42">
        <v>1</v>
      </c>
      <c r="M408" s="42">
        <v>0.21</v>
      </c>
      <c r="N408" s="12"/>
      <c r="O408" s="12"/>
      <c r="Q408" s="8">
        <f t="shared" si="182"/>
        <v>0</v>
      </c>
      <c r="R408" s="8">
        <f t="shared" si="183"/>
        <v>0</v>
      </c>
      <c r="S408" s="82"/>
    </row>
    <row r="409" spans="1:19" hidden="1" outlineLevel="1">
      <c r="A409" s="4" t="s">
        <v>144</v>
      </c>
      <c r="B409" s="7"/>
      <c r="C409" s="7"/>
      <c r="D409" s="12"/>
      <c r="E409" s="8">
        <f t="shared" si="179"/>
        <v>0</v>
      </c>
      <c r="F409" s="8">
        <f t="shared" si="180"/>
        <v>0</v>
      </c>
      <c r="G409" s="8">
        <f t="shared" si="181"/>
        <v>0</v>
      </c>
      <c r="H409" s="8">
        <f>IF(PĀRBAUDE!$D$3="NĒ",ROUND(G409*(1+M409),2),0)</f>
        <v>0</v>
      </c>
      <c r="I409" s="11">
        <f>IF(PĀRBAUDE!$D$3="NĒ",H409,G409)/IF(PĀRBAUDE!$D$3="NĒ",$H$1315,$G$1315)</f>
        <v>0</v>
      </c>
      <c r="J409" s="8">
        <f>IF(PĀRBAUDE!$D$3="NĒ",F409-H409,F409-G409)</f>
        <v>0</v>
      </c>
      <c r="L409" s="42">
        <v>1</v>
      </c>
      <c r="M409" s="42">
        <v>0.21</v>
      </c>
      <c r="N409" s="12"/>
      <c r="O409" s="12"/>
      <c r="Q409" s="8">
        <f t="shared" si="182"/>
        <v>0</v>
      </c>
      <c r="R409" s="8">
        <f t="shared" si="183"/>
        <v>0</v>
      </c>
      <c r="S409" s="82"/>
    </row>
    <row r="410" spans="1:19" hidden="1" outlineLevel="1">
      <c r="A410" s="4" t="s">
        <v>145</v>
      </c>
      <c r="B410" s="7"/>
      <c r="C410" s="7"/>
      <c r="D410" s="12"/>
      <c r="E410" s="8">
        <f t="shared" si="179"/>
        <v>0</v>
      </c>
      <c r="F410" s="8">
        <f t="shared" si="180"/>
        <v>0</v>
      </c>
      <c r="G410" s="8">
        <f t="shared" si="181"/>
        <v>0</v>
      </c>
      <c r="H410" s="8">
        <f>IF(PĀRBAUDE!$D$3="NĒ",ROUND(G410*(1+M410),2),0)</f>
        <v>0</v>
      </c>
      <c r="I410" s="11">
        <f>IF(PĀRBAUDE!$D$3="NĒ",H410,G410)/IF(PĀRBAUDE!$D$3="NĒ",$H$1315,$G$1315)</f>
        <v>0</v>
      </c>
      <c r="J410" s="8">
        <f>IF(PĀRBAUDE!$D$3="NĒ",F410-H410,F410-G410)</f>
        <v>0</v>
      </c>
      <c r="L410" s="42">
        <v>1</v>
      </c>
      <c r="M410" s="42">
        <v>0.21</v>
      </c>
      <c r="N410" s="12"/>
      <c r="O410" s="12"/>
      <c r="Q410" s="8">
        <f t="shared" si="182"/>
        <v>0</v>
      </c>
      <c r="R410" s="8">
        <f t="shared" si="183"/>
        <v>0</v>
      </c>
      <c r="S410" s="82"/>
    </row>
    <row r="411" spans="1:19" ht="12.75" hidden="1" customHeight="1" outlineLevel="1">
      <c r="A411" s="2" t="s">
        <v>10</v>
      </c>
      <c r="B411" s="2"/>
      <c r="C411" s="2"/>
      <c r="D411" s="15"/>
      <c r="E411" s="9">
        <f>SUM(E412:E421)</f>
        <v>0</v>
      </c>
      <c r="F411" s="9">
        <f>SUM(F412:F421)</f>
        <v>0</v>
      </c>
      <c r="G411" s="9">
        <f>SUM(G412:G421)</f>
        <v>0</v>
      </c>
      <c r="H411" s="9">
        <f>SUM(H412:H421)</f>
        <v>0</v>
      </c>
      <c r="I411" s="10">
        <f>IF(PĀRBAUDE!$D$3="NĒ",H411,G411)/IF(PĀRBAUDE!$D$3="NĒ",$H$1315,$G$1315)</f>
        <v>0</v>
      </c>
      <c r="J411" s="9">
        <f>SUM(J412:J421)</f>
        <v>0</v>
      </c>
    </row>
    <row r="412" spans="1:19" hidden="1" outlineLevel="1">
      <c r="A412" s="4" t="s">
        <v>211</v>
      </c>
      <c r="B412" s="7"/>
      <c r="C412" s="7"/>
      <c r="D412" s="12"/>
      <c r="E412" s="8">
        <f t="shared" ref="E412:E421" si="184">C412*D412</f>
        <v>0</v>
      </c>
      <c r="F412" s="8">
        <f t="shared" ref="F412:F421" si="185">ROUND(E412*(1+M412),2)</f>
        <v>0</v>
      </c>
      <c r="G412" s="8">
        <f t="shared" ref="G412:G421" si="186">E412-N412-O412</f>
        <v>0</v>
      </c>
      <c r="H412" s="8">
        <f>IF(PĀRBAUDE!$D$3="NĒ",ROUND(G412*(1+M412),2),0)</f>
        <v>0</v>
      </c>
      <c r="I412" s="11">
        <f>IF(PĀRBAUDE!$D$3="NĒ",H412,G412)/IF(PĀRBAUDE!$D$3="NĒ",$H$1315,$G$1315)</f>
        <v>0</v>
      </c>
      <c r="J412" s="8">
        <f>IF(PĀRBAUDE!$D$3="NĒ",F412-H412,F412-G412)</f>
        <v>0</v>
      </c>
      <c r="L412" s="42">
        <v>1</v>
      </c>
      <c r="M412" s="42">
        <v>0.21</v>
      </c>
      <c r="N412" s="12"/>
      <c r="O412" s="12"/>
      <c r="Q412" s="8">
        <f t="shared" ref="Q412:Q421" si="187">IF(H412=0,G412,H412)*L412</f>
        <v>0</v>
      </c>
      <c r="R412" s="8">
        <f t="shared" ref="R412:R421" si="188">J412*L412</f>
        <v>0</v>
      </c>
      <c r="S412" s="82"/>
    </row>
    <row r="413" spans="1:19" hidden="1" outlineLevel="1">
      <c r="A413" s="4" t="s">
        <v>212</v>
      </c>
      <c r="B413" s="7"/>
      <c r="C413" s="7"/>
      <c r="D413" s="12"/>
      <c r="E413" s="8">
        <f t="shared" si="184"/>
        <v>0</v>
      </c>
      <c r="F413" s="8">
        <f t="shared" si="185"/>
        <v>0</v>
      </c>
      <c r="G413" s="8">
        <f t="shared" si="186"/>
        <v>0</v>
      </c>
      <c r="H413" s="8">
        <f>IF(PĀRBAUDE!$D$3="NĒ",ROUND(G413*(1+M413),2),0)</f>
        <v>0</v>
      </c>
      <c r="I413" s="11">
        <f>IF(PĀRBAUDE!$D$3="NĒ",H413,G413)/IF(PĀRBAUDE!$D$3="NĒ",$H$1315,$G$1315)</f>
        <v>0</v>
      </c>
      <c r="J413" s="8">
        <f>IF(PĀRBAUDE!$D$3="NĒ",F413-H413,F413-G413)</f>
        <v>0</v>
      </c>
      <c r="L413" s="42">
        <v>1</v>
      </c>
      <c r="M413" s="42">
        <v>0.21</v>
      </c>
      <c r="N413" s="12"/>
      <c r="O413" s="12"/>
      <c r="Q413" s="8">
        <f t="shared" si="187"/>
        <v>0</v>
      </c>
      <c r="R413" s="8">
        <f t="shared" si="188"/>
        <v>0</v>
      </c>
      <c r="S413" s="82"/>
    </row>
    <row r="414" spans="1:19" hidden="1" outlineLevel="1">
      <c r="A414" s="4" t="s">
        <v>146</v>
      </c>
      <c r="B414" s="7"/>
      <c r="C414" s="7"/>
      <c r="D414" s="12"/>
      <c r="E414" s="8">
        <f t="shared" si="184"/>
        <v>0</v>
      </c>
      <c r="F414" s="8">
        <f t="shared" si="185"/>
        <v>0</v>
      </c>
      <c r="G414" s="8">
        <f t="shared" si="186"/>
        <v>0</v>
      </c>
      <c r="H414" s="8">
        <f>IF(PĀRBAUDE!$D$3="NĒ",ROUND(G414*(1+M414),2),0)</f>
        <v>0</v>
      </c>
      <c r="I414" s="11">
        <f>IF(PĀRBAUDE!$D$3="NĒ",H414,G414)/IF(PĀRBAUDE!$D$3="NĒ",$H$1315,$G$1315)</f>
        <v>0</v>
      </c>
      <c r="J414" s="8">
        <f>IF(PĀRBAUDE!$D$3="NĒ",F414-H414,F414-G414)</f>
        <v>0</v>
      </c>
      <c r="L414" s="42">
        <v>1</v>
      </c>
      <c r="M414" s="42">
        <v>0.21</v>
      </c>
      <c r="N414" s="12"/>
      <c r="O414" s="12"/>
      <c r="Q414" s="8">
        <f t="shared" si="187"/>
        <v>0</v>
      </c>
      <c r="R414" s="8">
        <f t="shared" si="188"/>
        <v>0</v>
      </c>
      <c r="S414" s="82"/>
    </row>
    <row r="415" spans="1:19" hidden="1" outlineLevel="1">
      <c r="A415" s="4" t="s">
        <v>147</v>
      </c>
      <c r="B415" s="7"/>
      <c r="C415" s="7"/>
      <c r="D415" s="12"/>
      <c r="E415" s="8">
        <f t="shared" si="184"/>
        <v>0</v>
      </c>
      <c r="F415" s="8">
        <f t="shared" si="185"/>
        <v>0</v>
      </c>
      <c r="G415" s="8">
        <f t="shared" si="186"/>
        <v>0</v>
      </c>
      <c r="H415" s="8">
        <f>IF(PĀRBAUDE!$D$3="NĒ",ROUND(G415*(1+M415),2),0)</f>
        <v>0</v>
      </c>
      <c r="I415" s="11">
        <f>IF(PĀRBAUDE!$D$3="NĒ",H415,G415)/IF(PĀRBAUDE!$D$3="NĒ",$H$1315,$G$1315)</f>
        <v>0</v>
      </c>
      <c r="J415" s="8">
        <f>IF(PĀRBAUDE!$D$3="NĒ",F415-H415,F415-G415)</f>
        <v>0</v>
      </c>
      <c r="L415" s="42">
        <v>1</v>
      </c>
      <c r="M415" s="42">
        <v>0.21</v>
      </c>
      <c r="N415" s="12"/>
      <c r="O415" s="12"/>
      <c r="Q415" s="8">
        <f t="shared" si="187"/>
        <v>0</v>
      </c>
      <c r="R415" s="8">
        <f t="shared" si="188"/>
        <v>0</v>
      </c>
      <c r="S415" s="82"/>
    </row>
    <row r="416" spans="1:19" hidden="1" outlineLevel="1">
      <c r="A416" s="4" t="s">
        <v>148</v>
      </c>
      <c r="B416" s="7"/>
      <c r="C416" s="7"/>
      <c r="D416" s="12"/>
      <c r="E416" s="8">
        <f t="shared" ref="E416" si="189">C416*D416</f>
        <v>0</v>
      </c>
      <c r="F416" s="8">
        <f t="shared" ref="F416" si="190">ROUND(E416*(1+M416),2)</f>
        <v>0</v>
      </c>
      <c r="G416" s="8">
        <f t="shared" ref="G416" si="191">E416-N416-O416</f>
        <v>0</v>
      </c>
      <c r="H416" s="8">
        <f>IF(PĀRBAUDE!$D$3="NĒ",ROUND(G416*(1+M416),2),0)</f>
        <v>0</v>
      </c>
      <c r="I416" s="11">
        <f>IF(PĀRBAUDE!$D$3="NĒ",H416,G416)/IF(PĀRBAUDE!$D$3="NĒ",$H$1315,$G$1315)</f>
        <v>0</v>
      </c>
      <c r="J416" s="8">
        <f>IF(PĀRBAUDE!$D$3="NĒ",F416-H416,F416-G416)</f>
        <v>0</v>
      </c>
      <c r="L416" s="42">
        <v>1</v>
      </c>
      <c r="M416" s="42">
        <v>0.21</v>
      </c>
      <c r="N416" s="12"/>
      <c r="O416" s="12"/>
      <c r="Q416" s="8">
        <f t="shared" si="187"/>
        <v>0</v>
      </c>
      <c r="R416" s="8">
        <f t="shared" ref="R416" si="192">J416*L416</f>
        <v>0</v>
      </c>
      <c r="S416" s="82"/>
    </row>
    <row r="417" spans="1:19" hidden="1" outlineLevel="1">
      <c r="A417" s="4" t="s">
        <v>149</v>
      </c>
      <c r="B417" s="7"/>
      <c r="C417" s="7"/>
      <c r="D417" s="12"/>
      <c r="E417" s="8">
        <f t="shared" si="184"/>
        <v>0</v>
      </c>
      <c r="F417" s="8">
        <f t="shared" si="185"/>
        <v>0</v>
      </c>
      <c r="G417" s="8">
        <f t="shared" si="186"/>
        <v>0</v>
      </c>
      <c r="H417" s="8">
        <f>IF(PĀRBAUDE!$D$3="NĒ",ROUND(G417*(1+M417),2),0)</f>
        <v>0</v>
      </c>
      <c r="I417" s="11">
        <f>IF(PĀRBAUDE!$D$3="NĒ",H417,G417)/IF(PĀRBAUDE!$D$3="NĒ",$H$1315,$G$1315)</f>
        <v>0</v>
      </c>
      <c r="J417" s="8">
        <f>IF(PĀRBAUDE!$D$3="NĒ",F417-H417,F417-G417)</f>
        <v>0</v>
      </c>
      <c r="L417" s="42">
        <v>1</v>
      </c>
      <c r="M417" s="42">
        <v>0.21</v>
      </c>
      <c r="N417" s="12"/>
      <c r="O417" s="12"/>
      <c r="Q417" s="8">
        <f t="shared" si="187"/>
        <v>0</v>
      </c>
      <c r="R417" s="8">
        <f t="shared" si="188"/>
        <v>0</v>
      </c>
      <c r="S417" s="82"/>
    </row>
    <row r="418" spans="1:19" hidden="1" outlineLevel="1">
      <c r="A418" s="4" t="s">
        <v>150</v>
      </c>
      <c r="B418" s="7"/>
      <c r="C418" s="7"/>
      <c r="D418" s="12"/>
      <c r="E418" s="8">
        <f t="shared" si="184"/>
        <v>0</v>
      </c>
      <c r="F418" s="8">
        <f t="shared" si="185"/>
        <v>0</v>
      </c>
      <c r="G418" s="8">
        <f t="shared" si="186"/>
        <v>0</v>
      </c>
      <c r="H418" s="8">
        <f>IF(PĀRBAUDE!$D$3="NĒ",ROUND(G418*(1+M418),2),0)</f>
        <v>0</v>
      </c>
      <c r="I418" s="11">
        <f>IF(PĀRBAUDE!$D$3="NĒ",H418,G418)/IF(PĀRBAUDE!$D$3="NĒ",$H$1315,$G$1315)</f>
        <v>0</v>
      </c>
      <c r="J418" s="8">
        <f>IF(PĀRBAUDE!$D$3="NĒ",F418-H418,F418-G418)</f>
        <v>0</v>
      </c>
      <c r="L418" s="42">
        <v>1</v>
      </c>
      <c r="M418" s="42">
        <v>0.21</v>
      </c>
      <c r="N418" s="12"/>
      <c r="O418" s="12"/>
      <c r="Q418" s="8">
        <f t="shared" si="187"/>
        <v>0</v>
      </c>
      <c r="R418" s="8">
        <f t="shared" si="188"/>
        <v>0</v>
      </c>
      <c r="S418" s="82"/>
    </row>
    <row r="419" spans="1:19" hidden="1" outlineLevel="1">
      <c r="A419" s="4" t="s">
        <v>151</v>
      </c>
      <c r="B419" s="7"/>
      <c r="C419" s="7"/>
      <c r="D419" s="12"/>
      <c r="E419" s="8">
        <f t="shared" si="184"/>
        <v>0</v>
      </c>
      <c r="F419" s="8">
        <f t="shared" si="185"/>
        <v>0</v>
      </c>
      <c r="G419" s="8">
        <f t="shared" si="186"/>
        <v>0</v>
      </c>
      <c r="H419" s="8">
        <f>IF(PĀRBAUDE!$D$3="NĒ",ROUND(G419*(1+M419),2),0)</f>
        <v>0</v>
      </c>
      <c r="I419" s="11">
        <f>IF(PĀRBAUDE!$D$3="NĒ",H419,G419)/IF(PĀRBAUDE!$D$3="NĒ",$H$1315,$G$1315)</f>
        <v>0</v>
      </c>
      <c r="J419" s="8">
        <f>IF(PĀRBAUDE!$D$3="NĒ",F419-H419,F419-G419)</f>
        <v>0</v>
      </c>
      <c r="L419" s="42">
        <v>1</v>
      </c>
      <c r="M419" s="42">
        <v>0.21</v>
      </c>
      <c r="N419" s="12"/>
      <c r="O419" s="12"/>
      <c r="Q419" s="8">
        <f t="shared" si="187"/>
        <v>0</v>
      </c>
      <c r="R419" s="8">
        <f t="shared" si="188"/>
        <v>0</v>
      </c>
      <c r="S419" s="82"/>
    </row>
    <row r="420" spans="1:19" hidden="1" outlineLevel="1">
      <c r="A420" s="4" t="s">
        <v>152</v>
      </c>
      <c r="B420" s="7"/>
      <c r="C420" s="7"/>
      <c r="D420" s="12"/>
      <c r="E420" s="8">
        <f t="shared" si="184"/>
        <v>0</v>
      </c>
      <c r="F420" s="8">
        <f t="shared" si="185"/>
        <v>0</v>
      </c>
      <c r="G420" s="8">
        <f t="shared" si="186"/>
        <v>0</v>
      </c>
      <c r="H420" s="8">
        <f>IF(PĀRBAUDE!$D$3="NĒ",ROUND(G420*(1+M420),2),0)</f>
        <v>0</v>
      </c>
      <c r="I420" s="11">
        <f>IF(PĀRBAUDE!$D$3="NĒ",H420,G420)/IF(PĀRBAUDE!$D$3="NĒ",$H$1315,$G$1315)</f>
        <v>0</v>
      </c>
      <c r="J420" s="8">
        <f>IF(PĀRBAUDE!$D$3="NĒ",F420-H420,F420-G420)</f>
        <v>0</v>
      </c>
      <c r="L420" s="42">
        <v>1</v>
      </c>
      <c r="M420" s="42">
        <v>0.21</v>
      </c>
      <c r="N420" s="12"/>
      <c r="O420" s="12"/>
      <c r="Q420" s="8">
        <f t="shared" si="187"/>
        <v>0</v>
      </c>
      <c r="R420" s="8">
        <f t="shared" si="188"/>
        <v>0</v>
      </c>
      <c r="S420" s="82"/>
    </row>
    <row r="421" spans="1:19" hidden="1" outlineLevel="1">
      <c r="A421" s="4" t="s">
        <v>153</v>
      </c>
      <c r="B421" s="7"/>
      <c r="C421" s="7"/>
      <c r="D421" s="12"/>
      <c r="E421" s="8">
        <f t="shared" si="184"/>
        <v>0</v>
      </c>
      <c r="F421" s="8">
        <f t="shared" si="185"/>
        <v>0</v>
      </c>
      <c r="G421" s="8">
        <f t="shared" si="186"/>
        <v>0</v>
      </c>
      <c r="H421" s="8">
        <f>IF(PĀRBAUDE!$D$3="NĒ",ROUND(G421*(1+M421),2),0)</f>
        <v>0</v>
      </c>
      <c r="I421" s="11">
        <f>IF(PĀRBAUDE!$D$3="NĒ",H421,G421)/IF(PĀRBAUDE!$D$3="NĒ",$H$1315,$G$1315)</f>
        <v>0</v>
      </c>
      <c r="J421" s="8">
        <f>IF(PĀRBAUDE!$D$3="NĒ",F421-H421,F421-G421)</f>
        <v>0</v>
      </c>
      <c r="L421" s="42">
        <v>1</v>
      </c>
      <c r="M421" s="42">
        <v>0.21</v>
      </c>
      <c r="N421" s="12"/>
      <c r="O421" s="12"/>
      <c r="Q421" s="8">
        <f t="shared" si="187"/>
        <v>0</v>
      </c>
      <c r="R421" s="8">
        <f t="shared" si="188"/>
        <v>0</v>
      </c>
      <c r="S421" s="82"/>
    </row>
    <row r="422" spans="1:19" hidden="1" outlineLevel="1">
      <c r="A422" s="2" t="s">
        <v>16</v>
      </c>
      <c r="B422" s="2"/>
      <c r="C422" s="2"/>
      <c r="D422" s="2"/>
      <c r="E422" s="9">
        <f>SUM(E423:E432)</f>
        <v>0</v>
      </c>
      <c r="F422" s="9">
        <f>SUM(F423:F432)</f>
        <v>0</v>
      </c>
      <c r="G422" s="9">
        <f>SUM(G423:G432)</f>
        <v>0</v>
      </c>
      <c r="H422" s="9">
        <f>SUM(H423:H432)</f>
        <v>0</v>
      </c>
      <c r="I422" s="10">
        <f>IF(PĀRBAUDE!$D$3="NĒ",H422,G422)/IF(PĀRBAUDE!$D$3="NĒ",$H$1315,$G$1315)</f>
        <v>0</v>
      </c>
      <c r="J422" s="9">
        <f>SUM(J423:J432)</f>
        <v>0</v>
      </c>
    </row>
    <row r="423" spans="1:19" hidden="1" outlineLevel="1">
      <c r="A423" s="4" t="s">
        <v>17</v>
      </c>
      <c r="B423" s="7"/>
      <c r="C423" s="7"/>
      <c r="D423" s="12"/>
      <c r="E423" s="8">
        <f t="shared" ref="E423:E432" si="193">C423*D423</f>
        <v>0</v>
      </c>
      <c r="F423" s="8">
        <f t="shared" ref="F423:F432" si="194">ROUND(E423*(1+M423),2)</f>
        <v>0</v>
      </c>
      <c r="G423" s="8">
        <f t="shared" ref="G423:G432" si="195">E423-N423-O423</f>
        <v>0</v>
      </c>
      <c r="H423" s="8">
        <f>IF(PĀRBAUDE!$D$3="NĒ",ROUND(G423*(1+M423),2),0)</f>
        <v>0</v>
      </c>
      <c r="I423" s="11">
        <f>IF(PĀRBAUDE!$D$3="NĒ",H423,G423)/IF(PĀRBAUDE!$D$3="NĒ",$H$1315,$G$1315)</f>
        <v>0</v>
      </c>
      <c r="J423" s="8">
        <f>IF(PĀRBAUDE!$D$3="NĒ",F423-H423,F423-G423)</f>
        <v>0</v>
      </c>
      <c r="L423" s="42">
        <v>1</v>
      </c>
      <c r="M423" s="42">
        <v>0.21</v>
      </c>
      <c r="N423" s="12"/>
      <c r="O423" s="12"/>
      <c r="Q423" s="8">
        <f t="shared" ref="Q423:Q432" si="196">IF(H423=0,G423,H423)*L423</f>
        <v>0</v>
      </c>
      <c r="R423" s="8">
        <f t="shared" ref="R423:R432" si="197">J423*L423</f>
        <v>0</v>
      </c>
      <c r="S423" s="82"/>
    </row>
    <row r="424" spans="1:19" hidden="1" outlineLevel="1">
      <c r="A424" s="4" t="s">
        <v>154</v>
      </c>
      <c r="B424" s="7"/>
      <c r="C424" s="7"/>
      <c r="D424" s="12"/>
      <c r="E424" s="8">
        <f t="shared" si="193"/>
        <v>0</v>
      </c>
      <c r="F424" s="8">
        <f t="shared" si="194"/>
        <v>0</v>
      </c>
      <c r="G424" s="8">
        <f t="shared" si="195"/>
        <v>0</v>
      </c>
      <c r="H424" s="8">
        <f>IF(PĀRBAUDE!$D$3="NĒ",ROUND(G424*(1+M424),2),0)</f>
        <v>0</v>
      </c>
      <c r="I424" s="11">
        <f>IF(PĀRBAUDE!$D$3="NĒ",H424,G424)/IF(PĀRBAUDE!$D$3="NĒ",$H$1315,$G$1315)</f>
        <v>0</v>
      </c>
      <c r="J424" s="8">
        <f>IF(PĀRBAUDE!$D$3="NĒ",F424-H424,F424-G424)</f>
        <v>0</v>
      </c>
      <c r="L424" s="42">
        <v>1</v>
      </c>
      <c r="M424" s="42">
        <v>0.21</v>
      </c>
      <c r="N424" s="12"/>
      <c r="O424" s="12"/>
      <c r="Q424" s="8">
        <f t="shared" si="196"/>
        <v>0</v>
      </c>
      <c r="R424" s="8">
        <f t="shared" si="197"/>
        <v>0</v>
      </c>
      <c r="S424" s="82"/>
    </row>
    <row r="425" spans="1:19" hidden="1" outlineLevel="1">
      <c r="A425" s="4" t="s">
        <v>155</v>
      </c>
      <c r="B425" s="7"/>
      <c r="C425" s="7"/>
      <c r="D425" s="12"/>
      <c r="E425" s="8">
        <f t="shared" si="193"/>
        <v>0</v>
      </c>
      <c r="F425" s="8">
        <f t="shared" si="194"/>
        <v>0</v>
      </c>
      <c r="G425" s="8">
        <f t="shared" si="195"/>
        <v>0</v>
      </c>
      <c r="H425" s="8">
        <f>IF(PĀRBAUDE!$D$3="NĒ",ROUND(G425*(1+M425),2),0)</f>
        <v>0</v>
      </c>
      <c r="I425" s="11">
        <f>IF(PĀRBAUDE!$D$3="NĒ",H425,G425)/IF(PĀRBAUDE!$D$3="NĒ",$H$1315,$G$1315)</f>
        <v>0</v>
      </c>
      <c r="J425" s="8">
        <f>IF(PĀRBAUDE!$D$3="NĒ",F425-H425,F425-G425)</f>
        <v>0</v>
      </c>
      <c r="L425" s="42">
        <v>1</v>
      </c>
      <c r="M425" s="42">
        <v>0.21</v>
      </c>
      <c r="N425" s="12"/>
      <c r="O425" s="12"/>
      <c r="Q425" s="8">
        <f t="shared" si="196"/>
        <v>0</v>
      </c>
      <c r="R425" s="8">
        <f t="shared" si="197"/>
        <v>0</v>
      </c>
      <c r="S425" s="82"/>
    </row>
    <row r="426" spans="1:19" hidden="1" outlineLevel="1">
      <c r="A426" s="4" t="s">
        <v>156</v>
      </c>
      <c r="B426" s="7"/>
      <c r="C426" s="7"/>
      <c r="D426" s="12"/>
      <c r="E426" s="8">
        <f t="shared" si="193"/>
        <v>0</v>
      </c>
      <c r="F426" s="8">
        <f t="shared" si="194"/>
        <v>0</v>
      </c>
      <c r="G426" s="8">
        <f t="shared" si="195"/>
        <v>0</v>
      </c>
      <c r="H426" s="8">
        <f>IF(PĀRBAUDE!$D$3="NĒ",ROUND(G426*(1+M426),2),0)</f>
        <v>0</v>
      </c>
      <c r="I426" s="11">
        <f>IF(PĀRBAUDE!$D$3="NĒ",H426,G426)/IF(PĀRBAUDE!$D$3="NĒ",$H$1315,$G$1315)</f>
        <v>0</v>
      </c>
      <c r="J426" s="8">
        <f>IF(PĀRBAUDE!$D$3="NĒ",F426-H426,F426-G426)</f>
        <v>0</v>
      </c>
      <c r="L426" s="42">
        <v>1</v>
      </c>
      <c r="M426" s="42">
        <v>0.21</v>
      </c>
      <c r="N426" s="12"/>
      <c r="O426" s="12"/>
      <c r="Q426" s="8">
        <f t="shared" si="196"/>
        <v>0</v>
      </c>
      <c r="R426" s="8">
        <f t="shared" si="197"/>
        <v>0</v>
      </c>
      <c r="S426" s="82"/>
    </row>
    <row r="427" spans="1:19" hidden="1" outlineLevel="1">
      <c r="A427" s="4" t="s">
        <v>157</v>
      </c>
      <c r="B427" s="7"/>
      <c r="C427" s="7"/>
      <c r="D427" s="12"/>
      <c r="E427" s="8">
        <f t="shared" si="193"/>
        <v>0</v>
      </c>
      <c r="F427" s="8">
        <f t="shared" si="194"/>
        <v>0</v>
      </c>
      <c r="G427" s="8">
        <f t="shared" si="195"/>
        <v>0</v>
      </c>
      <c r="H427" s="8">
        <f>IF(PĀRBAUDE!$D$3="NĒ",ROUND(G427*(1+M427),2),0)</f>
        <v>0</v>
      </c>
      <c r="I427" s="11">
        <f>IF(PĀRBAUDE!$D$3="NĒ",H427,G427)/IF(PĀRBAUDE!$D$3="NĒ",$H$1315,$G$1315)</f>
        <v>0</v>
      </c>
      <c r="J427" s="8">
        <f>IF(PĀRBAUDE!$D$3="NĒ",F427-H427,F427-G427)</f>
        <v>0</v>
      </c>
      <c r="L427" s="42">
        <v>1</v>
      </c>
      <c r="M427" s="42">
        <v>0.21</v>
      </c>
      <c r="N427" s="12"/>
      <c r="O427" s="12"/>
      <c r="Q427" s="8">
        <f t="shared" si="196"/>
        <v>0</v>
      </c>
      <c r="R427" s="8">
        <f t="shared" si="197"/>
        <v>0</v>
      </c>
      <c r="S427" s="82"/>
    </row>
    <row r="428" spans="1:19" hidden="1" outlineLevel="1">
      <c r="A428" s="4" t="s">
        <v>158</v>
      </c>
      <c r="B428" s="7"/>
      <c r="C428" s="7"/>
      <c r="D428" s="12"/>
      <c r="E428" s="8">
        <f t="shared" si="193"/>
        <v>0</v>
      </c>
      <c r="F428" s="8">
        <f t="shared" si="194"/>
        <v>0</v>
      </c>
      <c r="G428" s="8">
        <f t="shared" si="195"/>
        <v>0</v>
      </c>
      <c r="H428" s="8">
        <f>IF(PĀRBAUDE!$D$3="NĒ",ROUND(G428*(1+M428),2),0)</f>
        <v>0</v>
      </c>
      <c r="I428" s="11">
        <f>IF(PĀRBAUDE!$D$3="NĒ",H428,G428)/IF(PĀRBAUDE!$D$3="NĒ",$H$1315,$G$1315)</f>
        <v>0</v>
      </c>
      <c r="J428" s="8">
        <f>IF(PĀRBAUDE!$D$3="NĒ",F428-H428,F428-G428)</f>
        <v>0</v>
      </c>
      <c r="L428" s="42">
        <v>1</v>
      </c>
      <c r="M428" s="42">
        <v>0.21</v>
      </c>
      <c r="N428" s="12"/>
      <c r="O428" s="12"/>
      <c r="Q428" s="8">
        <f t="shared" si="196"/>
        <v>0</v>
      </c>
      <c r="R428" s="8">
        <f t="shared" si="197"/>
        <v>0</v>
      </c>
      <c r="S428" s="82"/>
    </row>
    <row r="429" spans="1:19" hidden="1" outlineLevel="1">
      <c r="A429" s="4" t="s">
        <v>159</v>
      </c>
      <c r="B429" s="7"/>
      <c r="C429" s="7"/>
      <c r="D429" s="12"/>
      <c r="E429" s="8">
        <f t="shared" si="193"/>
        <v>0</v>
      </c>
      <c r="F429" s="8">
        <f t="shared" si="194"/>
        <v>0</v>
      </c>
      <c r="G429" s="8">
        <f t="shared" si="195"/>
        <v>0</v>
      </c>
      <c r="H429" s="8">
        <f>IF(PĀRBAUDE!$D$3="NĒ",ROUND(G429*(1+M429),2),0)</f>
        <v>0</v>
      </c>
      <c r="I429" s="11">
        <f>IF(PĀRBAUDE!$D$3="NĒ",H429,G429)/IF(PĀRBAUDE!$D$3="NĒ",$H$1315,$G$1315)</f>
        <v>0</v>
      </c>
      <c r="J429" s="8">
        <f>IF(PĀRBAUDE!$D$3="NĒ",F429-H429,F429-G429)</f>
        <v>0</v>
      </c>
      <c r="L429" s="42">
        <v>1</v>
      </c>
      <c r="M429" s="42">
        <v>0.21</v>
      </c>
      <c r="N429" s="12"/>
      <c r="O429" s="12"/>
      <c r="Q429" s="8">
        <f t="shared" si="196"/>
        <v>0</v>
      </c>
      <c r="R429" s="8">
        <f t="shared" si="197"/>
        <v>0</v>
      </c>
      <c r="S429" s="82"/>
    </row>
    <row r="430" spans="1:19" hidden="1" outlineLevel="1">
      <c r="A430" s="4" t="s">
        <v>160</v>
      </c>
      <c r="B430" s="7"/>
      <c r="C430" s="7"/>
      <c r="D430" s="12"/>
      <c r="E430" s="8">
        <f t="shared" si="193"/>
        <v>0</v>
      </c>
      <c r="F430" s="8">
        <f t="shared" si="194"/>
        <v>0</v>
      </c>
      <c r="G430" s="8">
        <f t="shared" si="195"/>
        <v>0</v>
      </c>
      <c r="H430" s="8">
        <f>IF(PĀRBAUDE!$D$3="NĒ",ROUND(G430*(1+M430),2),0)</f>
        <v>0</v>
      </c>
      <c r="I430" s="11">
        <f>IF(PĀRBAUDE!$D$3="NĒ",H430,G430)/IF(PĀRBAUDE!$D$3="NĒ",$H$1315,$G$1315)</f>
        <v>0</v>
      </c>
      <c r="J430" s="8">
        <f>IF(PĀRBAUDE!$D$3="NĒ",F430-H430,F430-G430)</f>
        <v>0</v>
      </c>
      <c r="L430" s="42">
        <v>1</v>
      </c>
      <c r="M430" s="42">
        <v>0.21</v>
      </c>
      <c r="N430" s="12"/>
      <c r="O430" s="12"/>
      <c r="Q430" s="8">
        <f t="shared" si="196"/>
        <v>0</v>
      </c>
      <c r="R430" s="8">
        <f t="shared" si="197"/>
        <v>0</v>
      </c>
      <c r="S430" s="82"/>
    </row>
    <row r="431" spans="1:19" hidden="1" outlineLevel="1">
      <c r="A431" s="4" t="s">
        <v>161</v>
      </c>
      <c r="B431" s="7"/>
      <c r="C431" s="7"/>
      <c r="D431" s="12"/>
      <c r="E431" s="8">
        <f t="shared" si="193"/>
        <v>0</v>
      </c>
      <c r="F431" s="8">
        <f t="shared" si="194"/>
        <v>0</v>
      </c>
      <c r="G431" s="8">
        <f t="shared" si="195"/>
        <v>0</v>
      </c>
      <c r="H431" s="8">
        <f>IF(PĀRBAUDE!$D$3="NĒ",ROUND(G431*(1+M431),2),0)</f>
        <v>0</v>
      </c>
      <c r="I431" s="11">
        <f>IF(PĀRBAUDE!$D$3="NĒ",H431,G431)/IF(PĀRBAUDE!$D$3="NĒ",$H$1315,$G$1315)</f>
        <v>0</v>
      </c>
      <c r="J431" s="8">
        <f>IF(PĀRBAUDE!$D$3="NĒ",F431-H431,F431-G431)</f>
        <v>0</v>
      </c>
      <c r="L431" s="42">
        <v>1</v>
      </c>
      <c r="M431" s="42">
        <v>0.21</v>
      </c>
      <c r="N431" s="12"/>
      <c r="O431" s="12"/>
      <c r="Q431" s="8">
        <f t="shared" si="196"/>
        <v>0</v>
      </c>
      <c r="R431" s="8">
        <f t="shared" si="197"/>
        <v>0</v>
      </c>
      <c r="S431" s="82"/>
    </row>
    <row r="432" spans="1:19" hidden="1" outlineLevel="1">
      <c r="A432" s="4" t="s">
        <v>162</v>
      </c>
      <c r="B432" s="7"/>
      <c r="C432" s="7"/>
      <c r="D432" s="12"/>
      <c r="E432" s="8">
        <f t="shared" si="193"/>
        <v>0</v>
      </c>
      <c r="F432" s="8">
        <f t="shared" si="194"/>
        <v>0</v>
      </c>
      <c r="G432" s="8">
        <f t="shared" si="195"/>
        <v>0</v>
      </c>
      <c r="H432" s="8">
        <f>IF(PĀRBAUDE!$D$3="NĒ",ROUND(G432*(1+M432),2),0)</f>
        <v>0</v>
      </c>
      <c r="I432" s="11">
        <f>IF(PĀRBAUDE!$D$3="NĒ",H432,G432)/IF(PĀRBAUDE!$D$3="NĒ",$H$1315,$G$1315)</f>
        <v>0</v>
      </c>
      <c r="J432" s="8">
        <f>IF(PĀRBAUDE!$D$3="NĒ",F432-H432,F432-G432)</f>
        <v>0</v>
      </c>
      <c r="L432" s="42">
        <v>1</v>
      </c>
      <c r="M432" s="42">
        <v>0.21</v>
      </c>
      <c r="N432" s="12"/>
      <c r="O432" s="12"/>
      <c r="Q432" s="8">
        <f t="shared" si="196"/>
        <v>0</v>
      </c>
      <c r="R432" s="8">
        <f t="shared" si="197"/>
        <v>0</v>
      </c>
      <c r="S432" s="82"/>
    </row>
    <row r="433" spans="1:19" ht="36" hidden="1" outlineLevel="1">
      <c r="A433" s="2" t="s">
        <v>18</v>
      </c>
      <c r="B433" s="2"/>
      <c r="C433" s="2"/>
      <c r="D433" s="2"/>
      <c r="E433" s="9">
        <f>SUM(E434:E443)</f>
        <v>0</v>
      </c>
      <c r="F433" s="9">
        <f>SUM(F434:F443)</f>
        <v>0</v>
      </c>
      <c r="G433" s="9">
        <f>SUM(G434:G443)</f>
        <v>0</v>
      </c>
      <c r="H433" s="9">
        <f>SUM(H434:H443)</f>
        <v>0</v>
      </c>
      <c r="I433" s="10">
        <f>IF(PĀRBAUDE!$D$3="NĒ",H433,G433)/IF(PĀRBAUDE!$D$3="NĒ",$H$1315,$G$1315)</f>
        <v>0</v>
      </c>
      <c r="J433" s="9">
        <f>SUM(J434:J443)</f>
        <v>0</v>
      </c>
    </row>
    <row r="434" spans="1:19" hidden="1" outlineLevel="1">
      <c r="A434" s="4" t="s">
        <v>163</v>
      </c>
      <c r="B434" s="7"/>
      <c r="C434" s="7"/>
      <c r="D434" s="12"/>
      <c r="E434" s="8">
        <f t="shared" ref="E434:E443" si="198">C434*D434</f>
        <v>0</v>
      </c>
      <c r="F434" s="8">
        <f t="shared" ref="F434:F443" si="199">ROUND(E434*(1+M434),2)</f>
        <v>0</v>
      </c>
      <c r="G434" s="8">
        <f t="shared" ref="G434:G443" si="200">E434-N434-O434</f>
        <v>0</v>
      </c>
      <c r="H434" s="8">
        <f>IF(PĀRBAUDE!$D$3="NĒ",ROUND(G434*(1+M434),2),0)</f>
        <v>0</v>
      </c>
      <c r="I434" s="11">
        <f>IF(PĀRBAUDE!$D$3="NĒ",H434,G434)/IF(PĀRBAUDE!$D$3="NĒ",$H$1315,$G$1315)</f>
        <v>0</v>
      </c>
      <c r="J434" s="8">
        <f>IF(PĀRBAUDE!$D$3="NĒ",F434-H434,F434-G434)</f>
        <v>0</v>
      </c>
      <c r="L434" s="42">
        <v>1</v>
      </c>
      <c r="M434" s="42">
        <v>0.21</v>
      </c>
      <c r="N434" s="12"/>
      <c r="O434" s="12"/>
      <c r="Q434" s="8">
        <f t="shared" ref="Q434:Q443" si="201">IF(H434=0,G434,H434)*L434</f>
        <v>0</v>
      </c>
      <c r="R434" s="8">
        <f t="shared" ref="R434:R443" si="202">J434*L434</f>
        <v>0</v>
      </c>
      <c r="S434" s="82"/>
    </row>
    <row r="435" spans="1:19" hidden="1" outlineLevel="1">
      <c r="A435" s="4" t="s">
        <v>164</v>
      </c>
      <c r="B435" s="7"/>
      <c r="C435" s="7"/>
      <c r="D435" s="12"/>
      <c r="E435" s="8">
        <f t="shared" si="198"/>
        <v>0</v>
      </c>
      <c r="F435" s="8">
        <f t="shared" si="199"/>
        <v>0</v>
      </c>
      <c r="G435" s="8">
        <f t="shared" si="200"/>
        <v>0</v>
      </c>
      <c r="H435" s="8">
        <f>IF(PĀRBAUDE!$D$3="NĒ",ROUND(G435*(1+M435),2),0)</f>
        <v>0</v>
      </c>
      <c r="I435" s="11">
        <f>IF(PĀRBAUDE!$D$3="NĒ",H435,G435)/IF(PĀRBAUDE!$D$3="NĒ",$H$1315,$G$1315)</f>
        <v>0</v>
      </c>
      <c r="J435" s="8">
        <f>IF(PĀRBAUDE!$D$3="NĒ",F435-H435,F435-G435)</f>
        <v>0</v>
      </c>
      <c r="L435" s="42">
        <v>1</v>
      </c>
      <c r="M435" s="42">
        <v>0.21</v>
      </c>
      <c r="N435" s="12"/>
      <c r="O435" s="12"/>
      <c r="Q435" s="8">
        <f t="shared" si="201"/>
        <v>0</v>
      </c>
      <c r="R435" s="8">
        <f t="shared" si="202"/>
        <v>0</v>
      </c>
      <c r="S435" s="82"/>
    </row>
    <row r="436" spans="1:19" hidden="1" outlineLevel="1">
      <c r="A436" s="4" t="s">
        <v>165</v>
      </c>
      <c r="B436" s="7"/>
      <c r="C436" s="7"/>
      <c r="D436" s="12"/>
      <c r="E436" s="8">
        <f t="shared" si="198"/>
        <v>0</v>
      </c>
      <c r="F436" s="8">
        <f t="shared" si="199"/>
        <v>0</v>
      </c>
      <c r="G436" s="8">
        <f t="shared" si="200"/>
        <v>0</v>
      </c>
      <c r="H436" s="8">
        <f>IF(PĀRBAUDE!$D$3="NĒ",ROUND(G436*(1+M436),2),0)</f>
        <v>0</v>
      </c>
      <c r="I436" s="11">
        <f>IF(PĀRBAUDE!$D$3="NĒ",H436,G436)/IF(PĀRBAUDE!$D$3="NĒ",$H$1315,$G$1315)</f>
        <v>0</v>
      </c>
      <c r="J436" s="8">
        <f>IF(PĀRBAUDE!$D$3="NĒ",F436-H436,F436-G436)</f>
        <v>0</v>
      </c>
      <c r="L436" s="42">
        <v>1</v>
      </c>
      <c r="M436" s="42">
        <v>0.21</v>
      </c>
      <c r="N436" s="12"/>
      <c r="O436" s="12"/>
      <c r="Q436" s="8">
        <f t="shared" si="201"/>
        <v>0</v>
      </c>
      <c r="R436" s="8">
        <f t="shared" si="202"/>
        <v>0</v>
      </c>
      <c r="S436" s="82"/>
    </row>
    <row r="437" spans="1:19" hidden="1" outlineLevel="1">
      <c r="A437" s="4" t="s">
        <v>165</v>
      </c>
      <c r="B437" s="7"/>
      <c r="C437" s="7"/>
      <c r="D437" s="12"/>
      <c r="E437" s="8">
        <f t="shared" si="198"/>
        <v>0</v>
      </c>
      <c r="F437" s="8">
        <f t="shared" si="199"/>
        <v>0</v>
      </c>
      <c r="G437" s="8">
        <f t="shared" si="200"/>
        <v>0</v>
      </c>
      <c r="H437" s="8">
        <f>IF(PĀRBAUDE!$D$3="NĒ",ROUND(G437*(1+M437),2),0)</f>
        <v>0</v>
      </c>
      <c r="I437" s="11">
        <f>IF(PĀRBAUDE!$D$3="NĒ",H437,G437)/IF(PĀRBAUDE!$D$3="NĒ",$H$1315,$G$1315)</f>
        <v>0</v>
      </c>
      <c r="J437" s="8">
        <f>IF(PĀRBAUDE!$D$3="NĒ",F437-H437,F437-G437)</f>
        <v>0</v>
      </c>
      <c r="L437" s="42">
        <v>1</v>
      </c>
      <c r="M437" s="42">
        <v>0.21</v>
      </c>
      <c r="N437" s="12"/>
      <c r="O437" s="12"/>
      <c r="Q437" s="8">
        <f t="shared" si="201"/>
        <v>0</v>
      </c>
      <c r="R437" s="8">
        <f t="shared" si="202"/>
        <v>0</v>
      </c>
      <c r="S437" s="82"/>
    </row>
    <row r="438" spans="1:19" hidden="1" outlineLevel="1">
      <c r="A438" s="4" t="s">
        <v>166</v>
      </c>
      <c r="B438" s="7"/>
      <c r="C438" s="7"/>
      <c r="D438" s="12"/>
      <c r="E438" s="8">
        <f t="shared" si="198"/>
        <v>0</v>
      </c>
      <c r="F438" s="8">
        <f t="shared" si="199"/>
        <v>0</v>
      </c>
      <c r="G438" s="8">
        <f t="shared" si="200"/>
        <v>0</v>
      </c>
      <c r="H438" s="8">
        <f>IF(PĀRBAUDE!$D$3="NĒ",ROUND(G438*(1+M438),2),0)</f>
        <v>0</v>
      </c>
      <c r="I438" s="11">
        <f>IF(PĀRBAUDE!$D$3="NĒ",H438,G438)/IF(PĀRBAUDE!$D$3="NĒ",$H$1315,$G$1315)</f>
        <v>0</v>
      </c>
      <c r="J438" s="8">
        <f>IF(PĀRBAUDE!$D$3="NĒ",F438-H438,F438-G438)</f>
        <v>0</v>
      </c>
      <c r="L438" s="42">
        <v>1</v>
      </c>
      <c r="M438" s="42">
        <v>0.21</v>
      </c>
      <c r="N438" s="12"/>
      <c r="O438" s="12"/>
      <c r="Q438" s="8">
        <f t="shared" si="201"/>
        <v>0</v>
      </c>
      <c r="R438" s="8">
        <f t="shared" si="202"/>
        <v>0</v>
      </c>
      <c r="S438" s="82"/>
    </row>
    <row r="439" spans="1:19" hidden="1" outlineLevel="1">
      <c r="A439" s="4" t="s">
        <v>167</v>
      </c>
      <c r="B439" s="7"/>
      <c r="C439" s="7"/>
      <c r="D439" s="12"/>
      <c r="E439" s="8">
        <f t="shared" si="198"/>
        <v>0</v>
      </c>
      <c r="F439" s="8">
        <f t="shared" si="199"/>
        <v>0</v>
      </c>
      <c r="G439" s="8">
        <f t="shared" si="200"/>
        <v>0</v>
      </c>
      <c r="H439" s="8">
        <f>IF(PĀRBAUDE!$D$3="NĒ",ROUND(G439*(1+M439),2),0)</f>
        <v>0</v>
      </c>
      <c r="I439" s="11">
        <f>IF(PĀRBAUDE!$D$3="NĒ",H439,G439)/IF(PĀRBAUDE!$D$3="NĒ",$H$1315,$G$1315)</f>
        <v>0</v>
      </c>
      <c r="J439" s="8">
        <f>IF(PĀRBAUDE!$D$3="NĒ",F439-H439,F439-G439)</f>
        <v>0</v>
      </c>
      <c r="L439" s="42">
        <v>1</v>
      </c>
      <c r="M439" s="42">
        <v>0.21</v>
      </c>
      <c r="N439" s="12"/>
      <c r="O439" s="12"/>
      <c r="Q439" s="8">
        <f t="shared" si="201"/>
        <v>0</v>
      </c>
      <c r="R439" s="8">
        <f t="shared" si="202"/>
        <v>0</v>
      </c>
      <c r="S439" s="82"/>
    </row>
    <row r="440" spans="1:19" hidden="1" outlineLevel="1">
      <c r="A440" s="4" t="s">
        <v>168</v>
      </c>
      <c r="B440" s="7"/>
      <c r="C440" s="7"/>
      <c r="D440" s="12"/>
      <c r="E440" s="8">
        <f t="shared" si="198"/>
        <v>0</v>
      </c>
      <c r="F440" s="8">
        <f t="shared" si="199"/>
        <v>0</v>
      </c>
      <c r="G440" s="8">
        <f t="shared" si="200"/>
        <v>0</v>
      </c>
      <c r="H440" s="8">
        <f>IF(PĀRBAUDE!$D$3="NĒ",ROUND(G440*(1+M440),2),0)</f>
        <v>0</v>
      </c>
      <c r="I440" s="11">
        <f>IF(PĀRBAUDE!$D$3="NĒ",H440,G440)/IF(PĀRBAUDE!$D$3="NĒ",$H$1315,$G$1315)</f>
        <v>0</v>
      </c>
      <c r="J440" s="8">
        <f>IF(PĀRBAUDE!$D$3="NĒ",F440-H440,F440-G440)</f>
        <v>0</v>
      </c>
      <c r="L440" s="42">
        <v>1</v>
      </c>
      <c r="M440" s="42">
        <v>0.21</v>
      </c>
      <c r="N440" s="12"/>
      <c r="O440" s="12"/>
      <c r="Q440" s="8">
        <f t="shared" si="201"/>
        <v>0</v>
      </c>
      <c r="R440" s="8">
        <f t="shared" si="202"/>
        <v>0</v>
      </c>
      <c r="S440" s="82"/>
    </row>
    <row r="441" spans="1:19" hidden="1" outlineLevel="1">
      <c r="A441" s="4" t="s">
        <v>169</v>
      </c>
      <c r="B441" s="7"/>
      <c r="C441" s="7"/>
      <c r="D441" s="12"/>
      <c r="E441" s="8">
        <f t="shared" si="198"/>
        <v>0</v>
      </c>
      <c r="F441" s="8">
        <f t="shared" si="199"/>
        <v>0</v>
      </c>
      <c r="G441" s="8">
        <f t="shared" si="200"/>
        <v>0</v>
      </c>
      <c r="H441" s="8">
        <f>IF(PĀRBAUDE!$D$3="NĒ",ROUND(G441*(1+M441),2),0)</f>
        <v>0</v>
      </c>
      <c r="I441" s="11">
        <f>IF(PĀRBAUDE!$D$3="NĒ",H441,G441)/IF(PĀRBAUDE!$D$3="NĒ",$H$1315,$G$1315)</f>
        <v>0</v>
      </c>
      <c r="J441" s="8">
        <f>IF(PĀRBAUDE!$D$3="NĒ",F441-H441,F441-G441)</f>
        <v>0</v>
      </c>
      <c r="L441" s="42">
        <v>1</v>
      </c>
      <c r="M441" s="42">
        <v>0.21</v>
      </c>
      <c r="N441" s="12"/>
      <c r="O441" s="12"/>
      <c r="Q441" s="8">
        <f t="shared" si="201"/>
        <v>0</v>
      </c>
      <c r="R441" s="8">
        <f t="shared" si="202"/>
        <v>0</v>
      </c>
      <c r="S441" s="82"/>
    </row>
    <row r="442" spans="1:19" hidden="1" outlineLevel="1">
      <c r="A442" s="4" t="s">
        <v>170</v>
      </c>
      <c r="B442" s="7"/>
      <c r="C442" s="7"/>
      <c r="D442" s="12"/>
      <c r="E442" s="8">
        <f t="shared" si="198"/>
        <v>0</v>
      </c>
      <c r="F442" s="8">
        <f t="shared" si="199"/>
        <v>0</v>
      </c>
      <c r="G442" s="8">
        <f t="shared" si="200"/>
        <v>0</v>
      </c>
      <c r="H442" s="8">
        <f>IF(PĀRBAUDE!$D$3="NĒ",ROUND(G442*(1+M442),2),0)</f>
        <v>0</v>
      </c>
      <c r="I442" s="11">
        <f>IF(PĀRBAUDE!$D$3="NĒ",H442,G442)/IF(PĀRBAUDE!$D$3="NĒ",$H$1315,$G$1315)</f>
        <v>0</v>
      </c>
      <c r="J442" s="8">
        <f>IF(PĀRBAUDE!$D$3="NĒ",F442-H442,F442-G442)</f>
        <v>0</v>
      </c>
      <c r="L442" s="42">
        <v>1</v>
      </c>
      <c r="M442" s="42">
        <v>0.21</v>
      </c>
      <c r="N442" s="12"/>
      <c r="O442" s="12"/>
      <c r="Q442" s="8">
        <f t="shared" si="201"/>
        <v>0</v>
      </c>
      <c r="R442" s="8">
        <f t="shared" si="202"/>
        <v>0</v>
      </c>
      <c r="S442" s="82"/>
    </row>
    <row r="443" spans="1:19" hidden="1" outlineLevel="1">
      <c r="A443" s="4" t="s">
        <v>171</v>
      </c>
      <c r="B443" s="7"/>
      <c r="C443" s="7"/>
      <c r="D443" s="12"/>
      <c r="E443" s="8">
        <f t="shared" si="198"/>
        <v>0</v>
      </c>
      <c r="F443" s="8">
        <f t="shared" si="199"/>
        <v>0</v>
      </c>
      <c r="G443" s="8">
        <f t="shared" si="200"/>
        <v>0</v>
      </c>
      <c r="H443" s="8">
        <f>IF(PĀRBAUDE!$D$3="NĒ",ROUND(G443*(1+M443),2),0)</f>
        <v>0</v>
      </c>
      <c r="I443" s="11">
        <f>IF(PĀRBAUDE!$D$3="NĒ",H443,G443)/IF(PĀRBAUDE!$D$3="NĒ",$H$1315,$G$1315)</f>
        <v>0</v>
      </c>
      <c r="J443" s="8">
        <f>IF(PĀRBAUDE!$D$3="NĒ",F443-H443,F443-G443)</f>
        <v>0</v>
      </c>
      <c r="L443" s="42">
        <v>1</v>
      </c>
      <c r="M443" s="42">
        <v>0.21</v>
      </c>
      <c r="N443" s="12"/>
      <c r="O443" s="12"/>
      <c r="Q443" s="8">
        <f t="shared" si="201"/>
        <v>0</v>
      </c>
      <c r="R443" s="8">
        <f t="shared" si="202"/>
        <v>0</v>
      </c>
      <c r="S443" s="82"/>
    </row>
    <row r="444" spans="1:19" ht="36" hidden="1" outlineLevel="1">
      <c r="A444" s="2" t="s">
        <v>20</v>
      </c>
      <c r="B444" s="2"/>
      <c r="C444" s="2"/>
      <c r="D444" s="2"/>
      <c r="E444" s="9">
        <f>SUM(E445:E454)</f>
        <v>0</v>
      </c>
      <c r="F444" s="9">
        <f>SUM(F445:F454)</f>
        <v>0</v>
      </c>
      <c r="G444" s="9">
        <f>SUM(G445:G454)</f>
        <v>0</v>
      </c>
      <c r="H444" s="9">
        <f>SUM(H445:H454)</f>
        <v>0</v>
      </c>
      <c r="I444" s="10">
        <f>IF(PĀRBAUDE!$D$3="NĒ",H444,G444)/IF(PĀRBAUDE!$D$3="NĒ",$H$1315,$G$1315)</f>
        <v>0</v>
      </c>
      <c r="J444" s="9">
        <f>SUM(J445:J454)</f>
        <v>0</v>
      </c>
    </row>
    <row r="445" spans="1:19" hidden="1" outlineLevel="1">
      <c r="A445" s="4" t="s">
        <v>172</v>
      </c>
      <c r="B445" s="7"/>
      <c r="C445" s="7"/>
      <c r="D445" s="12"/>
      <c r="E445" s="8">
        <f t="shared" ref="E445:E454" si="203">C445*D445</f>
        <v>0</v>
      </c>
      <c r="F445" s="8">
        <f t="shared" ref="F445:F454" si="204">ROUND(E445*(1+M445),2)</f>
        <v>0</v>
      </c>
      <c r="G445" s="8">
        <f t="shared" ref="G445:G454" si="205">E445-N445-O445</f>
        <v>0</v>
      </c>
      <c r="H445" s="8">
        <f>IF(PĀRBAUDE!$D$3="NĒ",ROUND(G445*(1+M445),2),0)</f>
        <v>0</v>
      </c>
      <c r="I445" s="11">
        <f>IF(PĀRBAUDE!$D$3="NĒ",H445,G445)/IF(PĀRBAUDE!$D$3="NĒ",$H$1315,$G$1315)</f>
        <v>0</v>
      </c>
      <c r="J445" s="8">
        <f>IF(PĀRBAUDE!$D$3="NĒ",F445-H445,F445-G445)</f>
        <v>0</v>
      </c>
      <c r="L445" s="42">
        <v>1</v>
      </c>
      <c r="M445" s="42">
        <v>0.21</v>
      </c>
      <c r="N445" s="12"/>
      <c r="O445" s="12"/>
      <c r="Q445" s="8">
        <f t="shared" ref="Q445:Q454" si="206">IF(H445=0,G445,H445)*L445</f>
        <v>0</v>
      </c>
      <c r="R445" s="8">
        <f t="shared" ref="R445:R454" si="207">J445*L445</f>
        <v>0</v>
      </c>
      <c r="S445" s="82"/>
    </row>
    <row r="446" spans="1:19" hidden="1" outlineLevel="1">
      <c r="A446" s="4" t="s">
        <v>173</v>
      </c>
      <c r="B446" s="7"/>
      <c r="C446" s="7"/>
      <c r="D446" s="12"/>
      <c r="E446" s="8">
        <f t="shared" si="203"/>
        <v>0</v>
      </c>
      <c r="F446" s="8">
        <f t="shared" si="204"/>
        <v>0</v>
      </c>
      <c r="G446" s="8">
        <f t="shared" si="205"/>
        <v>0</v>
      </c>
      <c r="H446" s="8">
        <f>IF(PĀRBAUDE!$D$3="NĒ",ROUND(G446*(1+M446),2),0)</f>
        <v>0</v>
      </c>
      <c r="I446" s="11">
        <f>IF(PĀRBAUDE!$D$3="NĒ",H446,G446)/IF(PĀRBAUDE!$D$3="NĒ",$H$1315,$G$1315)</f>
        <v>0</v>
      </c>
      <c r="J446" s="8">
        <f>IF(PĀRBAUDE!$D$3="NĒ",F446-H446,F446-G446)</f>
        <v>0</v>
      </c>
      <c r="L446" s="42">
        <v>1</v>
      </c>
      <c r="M446" s="42">
        <v>0.21</v>
      </c>
      <c r="N446" s="12"/>
      <c r="O446" s="12"/>
      <c r="Q446" s="8">
        <f t="shared" si="206"/>
        <v>0</v>
      </c>
      <c r="R446" s="8">
        <f t="shared" si="207"/>
        <v>0</v>
      </c>
      <c r="S446" s="82"/>
    </row>
    <row r="447" spans="1:19" hidden="1" outlineLevel="1">
      <c r="A447" s="4" t="s">
        <v>174</v>
      </c>
      <c r="B447" s="7"/>
      <c r="C447" s="7"/>
      <c r="D447" s="12"/>
      <c r="E447" s="8">
        <f t="shared" si="203"/>
        <v>0</v>
      </c>
      <c r="F447" s="8">
        <f t="shared" si="204"/>
        <v>0</v>
      </c>
      <c r="G447" s="8">
        <f t="shared" si="205"/>
        <v>0</v>
      </c>
      <c r="H447" s="8">
        <f>IF(PĀRBAUDE!$D$3="NĒ",ROUND(G447*(1+M447),2),0)</f>
        <v>0</v>
      </c>
      <c r="I447" s="11">
        <f>IF(PĀRBAUDE!$D$3="NĒ",H447,G447)/IF(PĀRBAUDE!$D$3="NĒ",$H$1315,$G$1315)</f>
        <v>0</v>
      </c>
      <c r="J447" s="8">
        <f>IF(PĀRBAUDE!$D$3="NĒ",F447-H447,F447-G447)</f>
        <v>0</v>
      </c>
      <c r="L447" s="42">
        <v>1</v>
      </c>
      <c r="M447" s="42">
        <v>0.21</v>
      </c>
      <c r="N447" s="12"/>
      <c r="O447" s="12"/>
      <c r="Q447" s="8">
        <f t="shared" si="206"/>
        <v>0</v>
      </c>
      <c r="R447" s="8">
        <f t="shared" si="207"/>
        <v>0</v>
      </c>
      <c r="S447" s="82"/>
    </row>
    <row r="448" spans="1:19" hidden="1" outlineLevel="1">
      <c r="A448" s="4" t="s">
        <v>174</v>
      </c>
      <c r="B448" s="7"/>
      <c r="C448" s="7"/>
      <c r="D448" s="12"/>
      <c r="E448" s="8">
        <f t="shared" si="203"/>
        <v>0</v>
      </c>
      <c r="F448" s="8">
        <f t="shared" si="204"/>
        <v>0</v>
      </c>
      <c r="G448" s="8">
        <f t="shared" si="205"/>
        <v>0</v>
      </c>
      <c r="H448" s="8">
        <f>IF(PĀRBAUDE!$D$3="NĒ",ROUND(G448*(1+M448),2),0)</f>
        <v>0</v>
      </c>
      <c r="I448" s="11">
        <f>IF(PĀRBAUDE!$D$3="NĒ",H448,G448)/IF(PĀRBAUDE!$D$3="NĒ",$H$1315,$G$1315)</f>
        <v>0</v>
      </c>
      <c r="J448" s="8">
        <f>IF(PĀRBAUDE!$D$3="NĒ",F448-H448,F448-G448)</f>
        <v>0</v>
      </c>
      <c r="L448" s="42">
        <v>1</v>
      </c>
      <c r="M448" s="42">
        <v>0.21</v>
      </c>
      <c r="N448" s="12"/>
      <c r="O448" s="12"/>
      <c r="Q448" s="8">
        <f t="shared" si="206"/>
        <v>0</v>
      </c>
      <c r="R448" s="8">
        <f t="shared" si="207"/>
        <v>0</v>
      </c>
      <c r="S448" s="82"/>
    </row>
    <row r="449" spans="1:19" hidden="1" outlineLevel="1">
      <c r="A449" s="4" t="s">
        <v>174</v>
      </c>
      <c r="B449" s="7"/>
      <c r="C449" s="7"/>
      <c r="D449" s="12"/>
      <c r="E449" s="8">
        <f t="shared" si="203"/>
        <v>0</v>
      </c>
      <c r="F449" s="8">
        <f t="shared" si="204"/>
        <v>0</v>
      </c>
      <c r="G449" s="8">
        <f t="shared" si="205"/>
        <v>0</v>
      </c>
      <c r="H449" s="8">
        <f>IF(PĀRBAUDE!$D$3="NĒ",ROUND(G449*(1+M449),2),0)</f>
        <v>0</v>
      </c>
      <c r="I449" s="11">
        <f>IF(PĀRBAUDE!$D$3="NĒ",H449,G449)/IF(PĀRBAUDE!$D$3="NĒ",$H$1315,$G$1315)</f>
        <v>0</v>
      </c>
      <c r="J449" s="8">
        <f>IF(PĀRBAUDE!$D$3="NĒ",F449-H449,F449-G449)</f>
        <v>0</v>
      </c>
      <c r="L449" s="42">
        <v>1</v>
      </c>
      <c r="M449" s="42">
        <v>0.21</v>
      </c>
      <c r="N449" s="12"/>
      <c r="O449" s="12"/>
      <c r="Q449" s="8">
        <f t="shared" si="206"/>
        <v>0</v>
      </c>
      <c r="R449" s="8">
        <f t="shared" si="207"/>
        <v>0</v>
      </c>
      <c r="S449" s="82"/>
    </row>
    <row r="450" spans="1:19" hidden="1" outlineLevel="1">
      <c r="A450" s="4" t="s">
        <v>175</v>
      </c>
      <c r="B450" s="7"/>
      <c r="C450" s="7"/>
      <c r="D450" s="12"/>
      <c r="E450" s="8">
        <f t="shared" si="203"/>
        <v>0</v>
      </c>
      <c r="F450" s="8">
        <f t="shared" si="204"/>
        <v>0</v>
      </c>
      <c r="G450" s="8">
        <f t="shared" si="205"/>
        <v>0</v>
      </c>
      <c r="H450" s="8">
        <f>IF(PĀRBAUDE!$D$3="NĒ",ROUND(G450*(1+M450),2),0)</f>
        <v>0</v>
      </c>
      <c r="I450" s="11">
        <f>IF(PĀRBAUDE!$D$3="NĒ",H450,G450)/IF(PĀRBAUDE!$D$3="NĒ",$H$1315,$G$1315)</f>
        <v>0</v>
      </c>
      <c r="J450" s="8">
        <f>IF(PĀRBAUDE!$D$3="NĒ",F450-H450,F450-G450)</f>
        <v>0</v>
      </c>
      <c r="L450" s="42">
        <v>1</v>
      </c>
      <c r="M450" s="42">
        <v>0.21</v>
      </c>
      <c r="N450" s="12"/>
      <c r="O450" s="12"/>
      <c r="Q450" s="8">
        <f t="shared" si="206"/>
        <v>0</v>
      </c>
      <c r="R450" s="8">
        <f t="shared" si="207"/>
        <v>0</v>
      </c>
      <c r="S450" s="82"/>
    </row>
    <row r="451" spans="1:19" hidden="1" outlineLevel="1">
      <c r="A451" s="4" t="s">
        <v>176</v>
      </c>
      <c r="B451" s="7"/>
      <c r="C451" s="7"/>
      <c r="D451" s="12"/>
      <c r="E451" s="8">
        <f t="shared" si="203"/>
        <v>0</v>
      </c>
      <c r="F451" s="8">
        <f t="shared" si="204"/>
        <v>0</v>
      </c>
      <c r="G451" s="8">
        <f t="shared" si="205"/>
        <v>0</v>
      </c>
      <c r="H451" s="8">
        <f>IF(PĀRBAUDE!$D$3="NĒ",ROUND(G451*(1+M451),2),0)</f>
        <v>0</v>
      </c>
      <c r="I451" s="11">
        <f>IF(PĀRBAUDE!$D$3="NĒ",H451,G451)/IF(PĀRBAUDE!$D$3="NĒ",$H$1315,$G$1315)</f>
        <v>0</v>
      </c>
      <c r="J451" s="8">
        <f>IF(PĀRBAUDE!$D$3="NĒ",F451-H451,F451-G451)</f>
        <v>0</v>
      </c>
      <c r="L451" s="42">
        <v>1</v>
      </c>
      <c r="M451" s="42">
        <v>0.21</v>
      </c>
      <c r="N451" s="12"/>
      <c r="O451" s="12"/>
      <c r="Q451" s="8">
        <f t="shared" si="206"/>
        <v>0</v>
      </c>
      <c r="R451" s="8">
        <f t="shared" si="207"/>
        <v>0</v>
      </c>
      <c r="S451" s="82"/>
    </row>
    <row r="452" spans="1:19" hidden="1" outlineLevel="1">
      <c r="A452" s="4" t="s">
        <v>177</v>
      </c>
      <c r="B452" s="7"/>
      <c r="C452" s="7"/>
      <c r="D452" s="12"/>
      <c r="E452" s="8">
        <f t="shared" si="203"/>
        <v>0</v>
      </c>
      <c r="F452" s="8">
        <f t="shared" si="204"/>
        <v>0</v>
      </c>
      <c r="G452" s="8">
        <f t="shared" si="205"/>
        <v>0</v>
      </c>
      <c r="H452" s="8">
        <f>IF(PĀRBAUDE!$D$3="NĒ",ROUND(G452*(1+M452),2),0)</f>
        <v>0</v>
      </c>
      <c r="I452" s="11">
        <f>IF(PĀRBAUDE!$D$3="NĒ",H452,G452)/IF(PĀRBAUDE!$D$3="NĒ",$H$1315,$G$1315)</f>
        <v>0</v>
      </c>
      <c r="J452" s="8">
        <f>IF(PĀRBAUDE!$D$3="NĒ",F452-H452,F452-G452)</f>
        <v>0</v>
      </c>
      <c r="L452" s="42">
        <v>1</v>
      </c>
      <c r="M452" s="42">
        <v>0.21</v>
      </c>
      <c r="N452" s="12"/>
      <c r="O452" s="12"/>
      <c r="Q452" s="8">
        <f t="shared" si="206"/>
        <v>0</v>
      </c>
      <c r="R452" s="8">
        <f t="shared" si="207"/>
        <v>0</v>
      </c>
      <c r="S452" s="82"/>
    </row>
    <row r="453" spans="1:19" hidden="1" outlineLevel="1">
      <c r="A453" s="4" t="s">
        <v>178</v>
      </c>
      <c r="B453" s="7"/>
      <c r="C453" s="7"/>
      <c r="D453" s="12"/>
      <c r="E453" s="8">
        <f t="shared" si="203"/>
        <v>0</v>
      </c>
      <c r="F453" s="8">
        <f t="shared" si="204"/>
        <v>0</v>
      </c>
      <c r="G453" s="8">
        <f t="shared" si="205"/>
        <v>0</v>
      </c>
      <c r="H453" s="8">
        <f>IF(PĀRBAUDE!$D$3="NĒ",ROUND(G453*(1+M453),2),0)</f>
        <v>0</v>
      </c>
      <c r="I453" s="11">
        <f>IF(PĀRBAUDE!$D$3="NĒ",H453,G453)/IF(PĀRBAUDE!$D$3="NĒ",$H$1315,$G$1315)</f>
        <v>0</v>
      </c>
      <c r="J453" s="8">
        <f>IF(PĀRBAUDE!$D$3="NĒ",F453-H453,F453-G453)</f>
        <v>0</v>
      </c>
      <c r="L453" s="42">
        <v>1</v>
      </c>
      <c r="M453" s="42">
        <v>0.21</v>
      </c>
      <c r="N453" s="12"/>
      <c r="O453" s="12"/>
      <c r="Q453" s="8">
        <f t="shared" si="206"/>
        <v>0</v>
      </c>
      <c r="R453" s="8">
        <f t="shared" si="207"/>
        <v>0</v>
      </c>
      <c r="S453" s="82"/>
    </row>
    <row r="454" spans="1:19" hidden="1" outlineLevel="1">
      <c r="A454" s="4" t="s">
        <v>179</v>
      </c>
      <c r="B454" s="7"/>
      <c r="C454" s="7"/>
      <c r="D454" s="12"/>
      <c r="E454" s="8">
        <f t="shared" si="203"/>
        <v>0</v>
      </c>
      <c r="F454" s="8">
        <f t="shared" si="204"/>
        <v>0</v>
      </c>
      <c r="G454" s="8">
        <f t="shared" si="205"/>
        <v>0</v>
      </c>
      <c r="H454" s="8">
        <f>IF(PĀRBAUDE!$D$3="NĒ",ROUND(G454*(1+M454),2),0)</f>
        <v>0</v>
      </c>
      <c r="I454" s="11">
        <f>IF(PĀRBAUDE!$D$3="NĒ",H454,G454)/IF(PĀRBAUDE!$D$3="NĒ",$H$1315,$G$1315)</f>
        <v>0</v>
      </c>
      <c r="J454" s="8">
        <f>IF(PĀRBAUDE!$D$3="NĒ",F454-H454,F454-G454)</f>
        <v>0</v>
      </c>
      <c r="L454" s="42">
        <v>1</v>
      </c>
      <c r="M454" s="42">
        <v>0.21</v>
      </c>
      <c r="N454" s="12"/>
      <c r="O454" s="12"/>
      <c r="Q454" s="8">
        <f t="shared" si="206"/>
        <v>0</v>
      </c>
      <c r="R454" s="8">
        <f t="shared" si="207"/>
        <v>0</v>
      </c>
      <c r="S454" s="82"/>
    </row>
    <row r="455" spans="1:19" ht="60" hidden="1" outlineLevel="1">
      <c r="A455" s="5" t="s">
        <v>21</v>
      </c>
      <c r="B455" s="2"/>
      <c r="C455" s="2"/>
      <c r="D455" s="2"/>
      <c r="E455" s="9">
        <f>SUM(E456:E465)</f>
        <v>0</v>
      </c>
      <c r="F455" s="9">
        <f>SUM(F456:F465)</f>
        <v>0</v>
      </c>
      <c r="G455" s="9">
        <f>SUM(G456:G465)</f>
        <v>0</v>
      </c>
      <c r="H455" s="9">
        <f>SUM(H456:H465)</f>
        <v>0</v>
      </c>
      <c r="I455" s="10">
        <f>IF(PĀRBAUDE!$D$3="NĒ",H455,G455)/IF(PĀRBAUDE!$D$3="NĒ",$H$1315,$G$1315)</f>
        <v>0</v>
      </c>
      <c r="J455" s="9">
        <f>SUM(J456:J465)</f>
        <v>0</v>
      </c>
    </row>
    <row r="456" spans="1:19" hidden="1" outlineLevel="1">
      <c r="A456" s="4" t="s">
        <v>180</v>
      </c>
      <c r="B456" s="7"/>
      <c r="C456" s="7"/>
      <c r="D456" s="12"/>
      <c r="E456" s="8">
        <f t="shared" ref="E456:E465" si="208">C456*D456</f>
        <v>0</v>
      </c>
      <c r="F456" s="8">
        <f t="shared" ref="F456:F465" si="209">ROUND(E456*(1+M456),2)</f>
        <v>0</v>
      </c>
      <c r="G456" s="8">
        <f t="shared" ref="G456:G465" si="210">E456-N456-O456</f>
        <v>0</v>
      </c>
      <c r="H456" s="8">
        <f>IF(PĀRBAUDE!$D$3="NĒ",ROUND(G456*(1+M456),2),0)</f>
        <v>0</v>
      </c>
      <c r="I456" s="11">
        <f>IF(PĀRBAUDE!$D$3="NĒ",H456,G456)/IF(PĀRBAUDE!$D$3="NĒ",$H$1315,$G$1315)</f>
        <v>0</v>
      </c>
      <c r="J456" s="8">
        <f>IF(PĀRBAUDE!$D$3="NĒ",F456-H456,F456-G456)</f>
        <v>0</v>
      </c>
      <c r="L456" s="42">
        <v>1</v>
      </c>
      <c r="M456" s="42">
        <v>0.21</v>
      </c>
      <c r="N456" s="12"/>
      <c r="O456" s="12"/>
      <c r="Q456" s="8">
        <f t="shared" ref="Q456:Q465" si="211">IF(H456=0,G456,H456)*L456</f>
        <v>0</v>
      </c>
      <c r="R456" s="8">
        <f t="shared" ref="R456:R465" si="212">J456*L456</f>
        <v>0</v>
      </c>
      <c r="S456" s="82"/>
    </row>
    <row r="457" spans="1:19" hidden="1" outlineLevel="1">
      <c r="A457" s="4" t="s">
        <v>181</v>
      </c>
      <c r="B457" s="7"/>
      <c r="C457" s="7"/>
      <c r="D457" s="12"/>
      <c r="E457" s="8">
        <f t="shared" si="208"/>
        <v>0</v>
      </c>
      <c r="F457" s="8">
        <f t="shared" si="209"/>
        <v>0</v>
      </c>
      <c r="G457" s="8">
        <f t="shared" si="210"/>
        <v>0</v>
      </c>
      <c r="H457" s="8">
        <f>IF(PĀRBAUDE!$D$3="NĒ",ROUND(G457*(1+M457),2),0)</f>
        <v>0</v>
      </c>
      <c r="I457" s="11">
        <f>IF(PĀRBAUDE!$D$3="NĒ",H457,G457)/IF(PĀRBAUDE!$D$3="NĒ",$H$1315,$G$1315)</f>
        <v>0</v>
      </c>
      <c r="J457" s="8">
        <f>IF(PĀRBAUDE!$D$3="NĒ",F457-H457,F457-G457)</f>
        <v>0</v>
      </c>
      <c r="L457" s="42">
        <v>1</v>
      </c>
      <c r="M457" s="42">
        <v>0.21</v>
      </c>
      <c r="N457" s="12"/>
      <c r="O457" s="12"/>
      <c r="Q457" s="8">
        <f t="shared" si="211"/>
        <v>0</v>
      </c>
      <c r="R457" s="8">
        <f t="shared" si="212"/>
        <v>0</v>
      </c>
      <c r="S457" s="82"/>
    </row>
    <row r="458" spans="1:19" hidden="1" outlineLevel="1">
      <c r="A458" s="4" t="s">
        <v>182</v>
      </c>
      <c r="B458" s="7"/>
      <c r="C458" s="7"/>
      <c r="D458" s="12"/>
      <c r="E458" s="8">
        <f t="shared" si="208"/>
        <v>0</v>
      </c>
      <c r="F458" s="8">
        <f t="shared" si="209"/>
        <v>0</v>
      </c>
      <c r="G458" s="8">
        <f t="shared" si="210"/>
        <v>0</v>
      </c>
      <c r="H458" s="8">
        <f>IF(PĀRBAUDE!$D$3="NĒ",ROUND(G458*(1+M458),2),0)</f>
        <v>0</v>
      </c>
      <c r="I458" s="11">
        <f>IF(PĀRBAUDE!$D$3="NĒ",H458,G458)/IF(PĀRBAUDE!$D$3="NĒ",$H$1315,$G$1315)</f>
        <v>0</v>
      </c>
      <c r="J458" s="8">
        <f>IF(PĀRBAUDE!$D$3="NĒ",F458-H458,F458-G458)</f>
        <v>0</v>
      </c>
      <c r="L458" s="42">
        <v>1</v>
      </c>
      <c r="M458" s="42">
        <v>0.21</v>
      </c>
      <c r="N458" s="12"/>
      <c r="O458" s="12"/>
      <c r="Q458" s="8">
        <f t="shared" si="211"/>
        <v>0</v>
      </c>
      <c r="R458" s="8">
        <f t="shared" si="212"/>
        <v>0</v>
      </c>
      <c r="S458" s="82"/>
    </row>
    <row r="459" spans="1:19" hidden="1" outlineLevel="1">
      <c r="A459" s="4" t="s">
        <v>182</v>
      </c>
      <c r="B459" s="7"/>
      <c r="C459" s="7"/>
      <c r="D459" s="12"/>
      <c r="E459" s="8">
        <f t="shared" si="208"/>
        <v>0</v>
      </c>
      <c r="F459" s="8">
        <f t="shared" si="209"/>
        <v>0</v>
      </c>
      <c r="G459" s="8">
        <f t="shared" si="210"/>
        <v>0</v>
      </c>
      <c r="H459" s="8">
        <f>IF(PĀRBAUDE!$D$3="NĒ",ROUND(G459*(1+M459),2),0)</f>
        <v>0</v>
      </c>
      <c r="I459" s="11">
        <f>IF(PĀRBAUDE!$D$3="NĒ",H459,G459)/IF(PĀRBAUDE!$D$3="NĒ",$H$1315,$G$1315)</f>
        <v>0</v>
      </c>
      <c r="J459" s="8">
        <f>IF(PĀRBAUDE!$D$3="NĒ",F459-H459,F459-G459)</f>
        <v>0</v>
      </c>
      <c r="L459" s="42">
        <v>1</v>
      </c>
      <c r="M459" s="42">
        <v>0.21</v>
      </c>
      <c r="N459" s="12"/>
      <c r="O459" s="12"/>
      <c r="Q459" s="8">
        <f t="shared" si="211"/>
        <v>0</v>
      </c>
      <c r="R459" s="8">
        <f t="shared" si="212"/>
        <v>0</v>
      </c>
      <c r="S459" s="82"/>
    </row>
    <row r="460" spans="1:19" hidden="1" outlineLevel="1">
      <c r="A460" s="4" t="s">
        <v>182</v>
      </c>
      <c r="B460" s="7"/>
      <c r="C460" s="7"/>
      <c r="D460" s="12"/>
      <c r="E460" s="8">
        <f t="shared" si="208"/>
        <v>0</v>
      </c>
      <c r="F460" s="8">
        <f t="shared" si="209"/>
        <v>0</v>
      </c>
      <c r="G460" s="8">
        <f t="shared" si="210"/>
        <v>0</v>
      </c>
      <c r="H460" s="8">
        <f>IF(PĀRBAUDE!$D$3="NĒ",ROUND(G460*(1+M460),2),0)</f>
        <v>0</v>
      </c>
      <c r="I460" s="11">
        <f>IF(PĀRBAUDE!$D$3="NĒ",H460,G460)/IF(PĀRBAUDE!$D$3="NĒ",$H$1315,$G$1315)</f>
        <v>0</v>
      </c>
      <c r="J460" s="8">
        <f>IF(PĀRBAUDE!$D$3="NĒ",F460-H460,F460-G460)</f>
        <v>0</v>
      </c>
      <c r="L460" s="42">
        <v>1</v>
      </c>
      <c r="M460" s="42">
        <v>0.21</v>
      </c>
      <c r="N460" s="12"/>
      <c r="O460" s="12"/>
      <c r="Q460" s="8">
        <f t="shared" si="211"/>
        <v>0</v>
      </c>
      <c r="R460" s="8">
        <f t="shared" si="212"/>
        <v>0</v>
      </c>
      <c r="S460" s="82"/>
    </row>
    <row r="461" spans="1:19" hidden="1" outlineLevel="1">
      <c r="A461" s="4" t="s">
        <v>182</v>
      </c>
      <c r="B461" s="7"/>
      <c r="C461" s="7"/>
      <c r="D461" s="12"/>
      <c r="E461" s="8">
        <f t="shared" si="208"/>
        <v>0</v>
      </c>
      <c r="F461" s="8">
        <f t="shared" si="209"/>
        <v>0</v>
      </c>
      <c r="G461" s="8">
        <f t="shared" si="210"/>
        <v>0</v>
      </c>
      <c r="H461" s="8">
        <f>IF(PĀRBAUDE!$D$3="NĒ",ROUND(G461*(1+M461),2),0)</f>
        <v>0</v>
      </c>
      <c r="I461" s="11">
        <f>IF(PĀRBAUDE!$D$3="NĒ",H461,G461)/IF(PĀRBAUDE!$D$3="NĒ",$H$1315,$G$1315)</f>
        <v>0</v>
      </c>
      <c r="J461" s="8">
        <f>IF(PĀRBAUDE!$D$3="NĒ",F461-H461,F461-G461)</f>
        <v>0</v>
      </c>
      <c r="L461" s="42">
        <v>1</v>
      </c>
      <c r="M461" s="42">
        <v>0.21</v>
      </c>
      <c r="N461" s="12"/>
      <c r="O461" s="12"/>
      <c r="Q461" s="8">
        <f t="shared" si="211"/>
        <v>0</v>
      </c>
      <c r="R461" s="8">
        <f t="shared" si="212"/>
        <v>0</v>
      </c>
      <c r="S461" s="82"/>
    </row>
    <row r="462" spans="1:19" hidden="1" outlineLevel="1">
      <c r="A462" s="4" t="s">
        <v>183</v>
      </c>
      <c r="B462" s="7"/>
      <c r="C462" s="7"/>
      <c r="D462" s="12"/>
      <c r="E462" s="8">
        <f t="shared" si="208"/>
        <v>0</v>
      </c>
      <c r="F462" s="8">
        <f t="shared" si="209"/>
        <v>0</v>
      </c>
      <c r="G462" s="8">
        <f t="shared" si="210"/>
        <v>0</v>
      </c>
      <c r="H462" s="8">
        <f>IF(PĀRBAUDE!$D$3="NĒ",ROUND(G462*(1+M462),2),0)</f>
        <v>0</v>
      </c>
      <c r="I462" s="11">
        <f>IF(PĀRBAUDE!$D$3="NĒ",H462,G462)/IF(PĀRBAUDE!$D$3="NĒ",$H$1315,$G$1315)</f>
        <v>0</v>
      </c>
      <c r="J462" s="8">
        <f>IF(PĀRBAUDE!$D$3="NĒ",F462-H462,F462-G462)</f>
        <v>0</v>
      </c>
      <c r="L462" s="42">
        <v>1</v>
      </c>
      <c r="M462" s="42">
        <v>0.21</v>
      </c>
      <c r="N462" s="12"/>
      <c r="O462" s="12"/>
      <c r="Q462" s="8">
        <f t="shared" si="211"/>
        <v>0</v>
      </c>
      <c r="R462" s="8">
        <f t="shared" si="212"/>
        <v>0</v>
      </c>
      <c r="S462" s="82"/>
    </row>
    <row r="463" spans="1:19" hidden="1" outlineLevel="1">
      <c r="A463" s="4" t="s">
        <v>184</v>
      </c>
      <c r="B463" s="7"/>
      <c r="C463" s="7"/>
      <c r="D463" s="12"/>
      <c r="E463" s="8">
        <f t="shared" si="208"/>
        <v>0</v>
      </c>
      <c r="F463" s="8">
        <f t="shared" si="209"/>
        <v>0</v>
      </c>
      <c r="G463" s="8">
        <f t="shared" si="210"/>
        <v>0</v>
      </c>
      <c r="H463" s="8">
        <f>IF(PĀRBAUDE!$D$3="NĒ",ROUND(G463*(1+M463),2),0)</f>
        <v>0</v>
      </c>
      <c r="I463" s="11">
        <f>IF(PĀRBAUDE!$D$3="NĒ",H463,G463)/IF(PĀRBAUDE!$D$3="NĒ",$H$1315,$G$1315)</f>
        <v>0</v>
      </c>
      <c r="J463" s="8">
        <f>IF(PĀRBAUDE!$D$3="NĒ",F463-H463,F463-G463)</f>
        <v>0</v>
      </c>
      <c r="L463" s="42">
        <v>1</v>
      </c>
      <c r="M463" s="42">
        <v>0.21</v>
      </c>
      <c r="N463" s="12"/>
      <c r="O463" s="12"/>
      <c r="Q463" s="8">
        <f t="shared" si="211"/>
        <v>0</v>
      </c>
      <c r="R463" s="8">
        <f t="shared" si="212"/>
        <v>0</v>
      </c>
      <c r="S463" s="82"/>
    </row>
    <row r="464" spans="1:19" hidden="1" outlineLevel="1">
      <c r="A464" s="4" t="s">
        <v>185</v>
      </c>
      <c r="B464" s="7"/>
      <c r="C464" s="7"/>
      <c r="D464" s="12"/>
      <c r="E464" s="8">
        <f t="shared" si="208"/>
        <v>0</v>
      </c>
      <c r="F464" s="8">
        <f t="shared" si="209"/>
        <v>0</v>
      </c>
      <c r="G464" s="8">
        <f t="shared" si="210"/>
        <v>0</v>
      </c>
      <c r="H464" s="8">
        <f>IF(PĀRBAUDE!$D$3="NĒ",ROUND(G464*(1+M464),2),0)</f>
        <v>0</v>
      </c>
      <c r="I464" s="11">
        <f>IF(PĀRBAUDE!$D$3="NĒ",H464,G464)/IF(PĀRBAUDE!$D$3="NĒ",$H$1315,$G$1315)</f>
        <v>0</v>
      </c>
      <c r="J464" s="8">
        <f>IF(PĀRBAUDE!$D$3="NĒ",F464-H464,F464-G464)</f>
        <v>0</v>
      </c>
      <c r="L464" s="42">
        <v>1</v>
      </c>
      <c r="M464" s="42">
        <v>0.21</v>
      </c>
      <c r="N464" s="12"/>
      <c r="O464" s="12"/>
      <c r="Q464" s="8">
        <f t="shared" si="211"/>
        <v>0</v>
      </c>
      <c r="R464" s="8">
        <f t="shared" si="212"/>
        <v>0</v>
      </c>
      <c r="S464" s="82"/>
    </row>
    <row r="465" spans="1:19" hidden="1" outlineLevel="1">
      <c r="A465" s="4" t="s">
        <v>186</v>
      </c>
      <c r="B465" s="7"/>
      <c r="C465" s="7"/>
      <c r="D465" s="12"/>
      <c r="E465" s="8">
        <f t="shared" si="208"/>
        <v>0</v>
      </c>
      <c r="F465" s="8">
        <f t="shared" si="209"/>
        <v>0</v>
      </c>
      <c r="G465" s="8">
        <f t="shared" si="210"/>
        <v>0</v>
      </c>
      <c r="H465" s="8">
        <f>IF(PĀRBAUDE!$D$3="NĒ",ROUND(G465*(1+M465),2),0)</f>
        <v>0</v>
      </c>
      <c r="I465" s="11">
        <f>IF(PĀRBAUDE!$D$3="NĒ",H465,G465)/IF(PĀRBAUDE!$D$3="NĒ",$H$1315,$G$1315)</f>
        <v>0</v>
      </c>
      <c r="J465" s="8">
        <f>IF(PĀRBAUDE!$D$3="NĒ",F465-H465,F465-G465)</f>
        <v>0</v>
      </c>
      <c r="L465" s="42">
        <v>1</v>
      </c>
      <c r="M465" s="42">
        <v>0.21</v>
      </c>
      <c r="N465" s="12"/>
      <c r="O465" s="12"/>
      <c r="Q465" s="8">
        <f t="shared" si="211"/>
        <v>0</v>
      </c>
      <c r="R465" s="8">
        <f t="shared" si="212"/>
        <v>0</v>
      </c>
      <c r="S465" s="82"/>
    </row>
    <row r="466" spans="1:19" ht="24" hidden="1" outlineLevel="1">
      <c r="A466" s="2" t="s">
        <v>22</v>
      </c>
      <c r="B466" s="2"/>
      <c r="C466" s="2"/>
      <c r="D466" s="2"/>
      <c r="E466" s="9">
        <f>SUM(E467:E476)</f>
        <v>0</v>
      </c>
      <c r="F466" s="9">
        <f>SUM(F467:F476)</f>
        <v>0</v>
      </c>
      <c r="G466" s="9">
        <f>SUM(G467:G476)</f>
        <v>0</v>
      </c>
      <c r="H466" s="9">
        <f>SUM(H467:H476)</f>
        <v>0</v>
      </c>
      <c r="I466" s="10">
        <f>IF(PĀRBAUDE!$D$3="NĒ",H466,G466)/IF(PĀRBAUDE!$D$3="NĒ",$H$1315,$G$1315)</f>
        <v>0</v>
      </c>
      <c r="J466" s="9">
        <f>SUM(J467:J476)</f>
        <v>0</v>
      </c>
    </row>
    <row r="467" spans="1:19" hidden="1" outlineLevel="1">
      <c r="A467" s="4" t="s">
        <v>187</v>
      </c>
      <c r="B467" s="7"/>
      <c r="C467" s="7"/>
      <c r="D467" s="12"/>
      <c r="E467" s="8">
        <f t="shared" ref="E467:E476" si="213">C467*D467</f>
        <v>0</v>
      </c>
      <c r="F467" s="8">
        <f t="shared" ref="F467:F476" si="214">ROUND(E467*(1+M467),2)</f>
        <v>0</v>
      </c>
      <c r="G467" s="8">
        <f t="shared" ref="G467:G476" si="215">E467-N467-O467</f>
        <v>0</v>
      </c>
      <c r="H467" s="8">
        <f>IF(PĀRBAUDE!$D$3="NĒ",ROUND(G467*(1+M467),2),0)</f>
        <v>0</v>
      </c>
      <c r="I467" s="11">
        <f>IF(PĀRBAUDE!$D$3="NĒ",H467,G467)/IF(PĀRBAUDE!$D$3="NĒ",$H$1315,$G$1315)</f>
        <v>0</v>
      </c>
      <c r="J467" s="8">
        <f>IF(PĀRBAUDE!$D$3="NĒ",F467-H467,F467-G467)</f>
        <v>0</v>
      </c>
      <c r="L467" s="42">
        <v>1</v>
      </c>
      <c r="M467" s="42">
        <v>0.21</v>
      </c>
      <c r="N467" s="12"/>
      <c r="O467" s="12"/>
      <c r="Q467" s="8">
        <f t="shared" ref="Q467:Q476" si="216">IF(H467=0,G467,H467)*L467</f>
        <v>0</v>
      </c>
      <c r="R467" s="8">
        <f t="shared" ref="R467:R476" si="217">J467*L467</f>
        <v>0</v>
      </c>
      <c r="S467" s="82"/>
    </row>
    <row r="468" spans="1:19" hidden="1" outlineLevel="1">
      <c r="A468" s="4" t="s">
        <v>188</v>
      </c>
      <c r="B468" s="7"/>
      <c r="C468" s="7"/>
      <c r="D468" s="12"/>
      <c r="E468" s="8">
        <f t="shared" si="213"/>
        <v>0</v>
      </c>
      <c r="F468" s="8">
        <f t="shared" si="214"/>
        <v>0</v>
      </c>
      <c r="G468" s="8">
        <f t="shared" si="215"/>
        <v>0</v>
      </c>
      <c r="H468" s="8">
        <f>IF(PĀRBAUDE!$D$3="NĒ",ROUND(G468*(1+M468),2),0)</f>
        <v>0</v>
      </c>
      <c r="I468" s="11">
        <f>IF(PĀRBAUDE!$D$3="NĒ",H468,G468)/IF(PĀRBAUDE!$D$3="NĒ",$H$1315,$G$1315)</f>
        <v>0</v>
      </c>
      <c r="J468" s="8">
        <f>IF(PĀRBAUDE!$D$3="NĒ",F468-H468,F468-G468)</f>
        <v>0</v>
      </c>
      <c r="L468" s="42">
        <v>1</v>
      </c>
      <c r="M468" s="42">
        <v>0.21</v>
      </c>
      <c r="N468" s="12"/>
      <c r="O468" s="12"/>
      <c r="Q468" s="8">
        <f t="shared" si="216"/>
        <v>0</v>
      </c>
      <c r="R468" s="8">
        <f t="shared" si="217"/>
        <v>0</v>
      </c>
      <c r="S468" s="82"/>
    </row>
    <row r="469" spans="1:19" hidden="1" outlineLevel="1">
      <c r="A469" s="4" t="s">
        <v>189</v>
      </c>
      <c r="B469" s="7"/>
      <c r="C469" s="7"/>
      <c r="D469" s="12"/>
      <c r="E469" s="8">
        <f t="shared" si="213"/>
        <v>0</v>
      </c>
      <c r="F469" s="8">
        <f t="shared" si="214"/>
        <v>0</v>
      </c>
      <c r="G469" s="8">
        <f t="shared" si="215"/>
        <v>0</v>
      </c>
      <c r="H469" s="8">
        <f>IF(PĀRBAUDE!$D$3="NĒ",ROUND(G469*(1+M469),2),0)</f>
        <v>0</v>
      </c>
      <c r="I469" s="11">
        <f>IF(PĀRBAUDE!$D$3="NĒ",H469,G469)/IF(PĀRBAUDE!$D$3="NĒ",$H$1315,$G$1315)</f>
        <v>0</v>
      </c>
      <c r="J469" s="8">
        <f>IF(PĀRBAUDE!$D$3="NĒ",F469-H469,F469-G469)</f>
        <v>0</v>
      </c>
      <c r="L469" s="42">
        <v>1</v>
      </c>
      <c r="M469" s="42">
        <v>0.21</v>
      </c>
      <c r="N469" s="12"/>
      <c r="O469" s="12"/>
      <c r="Q469" s="8">
        <f t="shared" si="216"/>
        <v>0</v>
      </c>
      <c r="R469" s="8">
        <f t="shared" si="217"/>
        <v>0</v>
      </c>
      <c r="S469" s="82"/>
    </row>
    <row r="470" spans="1:19" hidden="1" outlineLevel="1">
      <c r="A470" s="4" t="s">
        <v>189</v>
      </c>
      <c r="B470" s="7"/>
      <c r="C470" s="7"/>
      <c r="D470" s="12"/>
      <c r="E470" s="8">
        <f t="shared" si="213"/>
        <v>0</v>
      </c>
      <c r="F470" s="8">
        <f t="shared" si="214"/>
        <v>0</v>
      </c>
      <c r="G470" s="8">
        <f t="shared" si="215"/>
        <v>0</v>
      </c>
      <c r="H470" s="8">
        <f>IF(PĀRBAUDE!$D$3="NĒ",ROUND(G470*(1+M470),2),0)</f>
        <v>0</v>
      </c>
      <c r="I470" s="11">
        <f>IF(PĀRBAUDE!$D$3="NĒ",H470,G470)/IF(PĀRBAUDE!$D$3="NĒ",$H$1315,$G$1315)</f>
        <v>0</v>
      </c>
      <c r="J470" s="8">
        <f>IF(PĀRBAUDE!$D$3="NĒ",F470-H470,F470-G470)</f>
        <v>0</v>
      </c>
      <c r="L470" s="42">
        <v>1</v>
      </c>
      <c r="M470" s="42">
        <v>0.21</v>
      </c>
      <c r="N470" s="12"/>
      <c r="O470" s="12"/>
      <c r="Q470" s="8">
        <f t="shared" si="216"/>
        <v>0</v>
      </c>
      <c r="R470" s="8">
        <f t="shared" si="217"/>
        <v>0</v>
      </c>
      <c r="S470" s="82"/>
    </row>
    <row r="471" spans="1:19" hidden="1" outlineLevel="1">
      <c r="A471" s="4" t="s">
        <v>189</v>
      </c>
      <c r="B471" s="7"/>
      <c r="C471" s="7"/>
      <c r="D471" s="12"/>
      <c r="E471" s="8">
        <f t="shared" si="213"/>
        <v>0</v>
      </c>
      <c r="F471" s="8">
        <f t="shared" si="214"/>
        <v>0</v>
      </c>
      <c r="G471" s="8">
        <f t="shared" si="215"/>
        <v>0</v>
      </c>
      <c r="H471" s="8">
        <f>IF(PĀRBAUDE!$D$3="NĒ",ROUND(G471*(1+M471),2),0)</f>
        <v>0</v>
      </c>
      <c r="I471" s="11">
        <f>IF(PĀRBAUDE!$D$3="NĒ",H471,G471)/IF(PĀRBAUDE!$D$3="NĒ",$H$1315,$G$1315)</f>
        <v>0</v>
      </c>
      <c r="J471" s="8">
        <f>IF(PĀRBAUDE!$D$3="NĒ",F471-H471,F471-G471)</f>
        <v>0</v>
      </c>
      <c r="L471" s="42">
        <v>1</v>
      </c>
      <c r="M471" s="42">
        <v>0.21</v>
      </c>
      <c r="N471" s="12"/>
      <c r="O471" s="12"/>
      <c r="Q471" s="8">
        <f t="shared" si="216"/>
        <v>0</v>
      </c>
      <c r="R471" s="8">
        <f t="shared" si="217"/>
        <v>0</v>
      </c>
      <c r="S471" s="82"/>
    </row>
    <row r="472" spans="1:19" hidden="1" outlineLevel="1">
      <c r="A472" s="4" t="s">
        <v>189</v>
      </c>
      <c r="B472" s="7"/>
      <c r="C472" s="7"/>
      <c r="D472" s="12"/>
      <c r="E472" s="8">
        <f t="shared" si="213"/>
        <v>0</v>
      </c>
      <c r="F472" s="8">
        <f t="shared" si="214"/>
        <v>0</v>
      </c>
      <c r="G472" s="8">
        <f t="shared" si="215"/>
        <v>0</v>
      </c>
      <c r="H472" s="8">
        <f>IF(PĀRBAUDE!$D$3="NĒ",ROUND(G472*(1+M472),2),0)</f>
        <v>0</v>
      </c>
      <c r="I472" s="11">
        <f>IF(PĀRBAUDE!$D$3="NĒ",H472,G472)/IF(PĀRBAUDE!$D$3="NĒ",$H$1315,$G$1315)</f>
        <v>0</v>
      </c>
      <c r="J472" s="8">
        <f>IF(PĀRBAUDE!$D$3="NĒ",F472-H472,F472-G472)</f>
        <v>0</v>
      </c>
      <c r="L472" s="42">
        <v>1</v>
      </c>
      <c r="M472" s="42">
        <v>0.21</v>
      </c>
      <c r="N472" s="12"/>
      <c r="O472" s="12"/>
      <c r="Q472" s="8">
        <f t="shared" si="216"/>
        <v>0</v>
      </c>
      <c r="R472" s="8">
        <f t="shared" si="217"/>
        <v>0</v>
      </c>
      <c r="S472" s="82"/>
    </row>
    <row r="473" spans="1:19" hidden="1" outlineLevel="1">
      <c r="A473" s="4" t="s">
        <v>189</v>
      </c>
      <c r="B473" s="7"/>
      <c r="C473" s="7"/>
      <c r="D473" s="12"/>
      <c r="E473" s="8">
        <f t="shared" si="213"/>
        <v>0</v>
      </c>
      <c r="F473" s="8">
        <f t="shared" si="214"/>
        <v>0</v>
      </c>
      <c r="G473" s="8">
        <f t="shared" si="215"/>
        <v>0</v>
      </c>
      <c r="H473" s="8">
        <f>IF(PĀRBAUDE!$D$3="NĒ",ROUND(G473*(1+M473),2),0)</f>
        <v>0</v>
      </c>
      <c r="I473" s="11">
        <f>IF(PĀRBAUDE!$D$3="NĒ",H473,G473)/IF(PĀRBAUDE!$D$3="NĒ",$H$1315,$G$1315)</f>
        <v>0</v>
      </c>
      <c r="J473" s="8">
        <f>IF(PĀRBAUDE!$D$3="NĒ",F473-H473,F473-G473)</f>
        <v>0</v>
      </c>
      <c r="L473" s="42">
        <v>1</v>
      </c>
      <c r="M473" s="42">
        <v>0.21</v>
      </c>
      <c r="N473" s="12"/>
      <c r="O473" s="12"/>
      <c r="Q473" s="8">
        <f t="shared" si="216"/>
        <v>0</v>
      </c>
      <c r="R473" s="8">
        <f t="shared" si="217"/>
        <v>0</v>
      </c>
      <c r="S473" s="82"/>
    </row>
    <row r="474" spans="1:19" hidden="1" outlineLevel="1">
      <c r="A474" s="4" t="s">
        <v>190</v>
      </c>
      <c r="B474" s="7"/>
      <c r="C474" s="7"/>
      <c r="D474" s="12"/>
      <c r="E474" s="8">
        <f t="shared" si="213"/>
        <v>0</v>
      </c>
      <c r="F474" s="8">
        <f t="shared" si="214"/>
        <v>0</v>
      </c>
      <c r="G474" s="8">
        <f t="shared" si="215"/>
        <v>0</v>
      </c>
      <c r="H474" s="8">
        <f>IF(PĀRBAUDE!$D$3="NĒ",ROUND(G474*(1+M474),2),0)</f>
        <v>0</v>
      </c>
      <c r="I474" s="11">
        <f>IF(PĀRBAUDE!$D$3="NĒ",H474,G474)/IF(PĀRBAUDE!$D$3="NĒ",$H$1315,$G$1315)</f>
        <v>0</v>
      </c>
      <c r="J474" s="8">
        <f>IF(PĀRBAUDE!$D$3="NĒ",F474-H474,F474-G474)</f>
        <v>0</v>
      </c>
      <c r="L474" s="42">
        <v>1</v>
      </c>
      <c r="M474" s="42">
        <v>0.21</v>
      </c>
      <c r="N474" s="12"/>
      <c r="O474" s="12"/>
      <c r="Q474" s="8">
        <f t="shared" si="216"/>
        <v>0</v>
      </c>
      <c r="R474" s="8">
        <f t="shared" si="217"/>
        <v>0</v>
      </c>
      <c r="S474" s="82"/>
    </row>
    <row r="475" spans="1:19" hidden="1" outlineLevel="1">
      <c r="A475" s="4" t="s">
        <v>191</v>
      </c>
      <c r="B475" s="7"/>
      <c r="C475" s="7"/>
      <c r="D475" s="12"/>
      <c r="E475" s="8">
        <f t="shared" si="213"/>
        <v>0</v>
      </c>
      <c r="F475" s="8">
        <f t="shared" si="214"/>
        <v>0</v>
      </c>
      <c r="G475" s="8">
        <f t="shared" si="215"/>
        <v>0</v>
      </c>
      <c r="H475" s="8">
        <f>IF(PĀRBAUDE!$D$3="NĒ",ROUND(G475*(1+M475),2),0)</f>
        <v>0</v>
      </c>
      <c r="I475" s="11">
        <f>IF(PĀRBAUDE!$D$3="NĒ",H475,G475)/IF(PĀRBAUDE!$D$3="NĒ",$H$1315,$G$1315)</f>
        <v>0</v>
      </c>
      <c r="J475" s="8">
        <f>IF(PĀRBAUDE!$D$3="NĒ",F475-H475,F475-G475)</f>
        <v>0</v>
      </c>
      <c r="L475" s="42">
        <v>1</v>
      </c>
      <c r="M475" s="42">
        <v>0.21</v>
      </c>
      <c r="N475" s="12"/>
      <c r="O475" s="12"/>
      <c r="Q475" s="8">
        <f t="shared" si="216"/>
        <v>0</v>
      </c>
      <c r="R475" s="8">
        <f t="shared" si="217"/>
        <v>0</v>
      </c>
      <c r="S475" s="82"/>
    </row>
    <row r="476" spans="1:19" hidden="1" outlineLevel="1">
      <c r="A476" s="4" t="s">
        <v>192</v>
      </c>
      <c r="B476" s="7"/>
      <c r="C476" s="7"/>
      <c r="D476" s="12"/>
      <c r="E476" s="8">
        <f t="shared" si="213"/>
        <v>0</v>
      </c>
      <c r="F476" s="8">
        <f t="shared" si="214"/>
        <v>0</v>
      </c>
      <c r="G476" s="8">
        <f t="shared" si="215"/>
        <v>0</v>
      </c>
      <c r="H476" s="8">
        <f>IF(PĀRBAUDE!$D$3="NĒ",ROUND(G476*(1+M476),2),0)</f>
        <v>0</v>
      </c>
      <c r="I476" s="11">
        <f>IF(PĀRBAUDE!$D$3="NĒ",H476,G476)/IF(PĀRBAUDE!$D$3="NĒ",$H$1315,$G$1315)</f>
        <v>0</v>
      </c>
      <c r="J476" s="8">
        <f>IF(PĀRBAUDE!$D$3="NĒ",F476-H476,F476-G476)</f>
        <v>0</v>
      </c>
      <c r="L476" s="42">
        <v>1</v>
      </c>
      <c r="M476" s="42">
        <v>0.21</v>
      </c>
      <c r="N476" s="12"/>
      <c r="O476" s="12"/>
      <c r="Q476" s="8">
        <f t="shared" si="216"/>
        <v>0</v>
      </c>
      <c r="R476" s="8">
        <f t="shared" si="217"/>
        <v>0</v>
      </c>
      <c r="S476" s="82"/>
    </row>
    <row r="477" spans="1:19" ht="24" hidden="1" outlineLevel="1">
      <c r="A477" s="2" t="s">
        <v>23</v>
      </c>
      <c r="B477" s="2"/>
      <c r="C477" s="2"/>
      <c r="D477" s="2"/>
      <c r="E477" s="9">
        <f>SUM(E478:E487)</f>
        <v>0</v>
      </c>
      <c r="F477" s="9">
        <f>SUM(F478:F487)</f>
        <v>0</v>
      </c>
      <c r="G477" s="9">
        <f>SUM(G478:G487)</f>
        <v>0</v>
      </c>
      <c r="H477" s="9">
        <f>SUM(H478:H487)</f>
        <v>0</v>
      </c>
      <c r="I477" s="10">
        <f>IF(PĀRBAUDE!$D$3="NĒ",H477,G477)/IF(PĀRBAUDE!$D$3="NĒ",$H$1315,$G$1315)</f>
        <v>0</v>
      </c>
      <c r="J477" s="9">
        <f>SUM(J478:J487)</f>
        <v>0</v>
      </c>
    </row>
    <row r="478" spans="1:19" hidden="1" outlineLevel="1">
      <c r="A478" s="4" t="s">
        <v>213</v>
      </c>
      <c r="B478" s="7"/>
      <c r="C478" s="7"/>
      <c r="D478" s="12"/>
      <c r="E478" s="8">
        <f t="shared" ref="E478:E487" si="218">C478*D478</f>
        <v>0</v>
      </c>
      <c r="F478" s="8">
        <f t="shared" ref="F478:F488" si="219">ROUND(E478*(1+M478),2)</f>
        <v>0</v>
      </c>
      <c r="G478" s="8">
        <f t="shared" ref="G478:G487" si="220">E478-N478-O478</f>
        <v>0</v>
      </c>
      <c r="H478" s="8">
        <f>IF(PĀRBAUDE!$D$3="NĒ",ROUND(G478*(1+M478),2),0)</f>
        <v>0</v>
      </c>
      <c r="I478" s="11">
        <f>IF(PĀRBAUDE!$D$3="NĒ",H478,G478)/IF(PĀRBAUDE!$D$3="NĒ",$H$1315,$G$1315)</f>
        <v>0</v>
      </c>
      <c r="J478" s="8">
        <f>IF(PĀRBAUDE!$D$3="NĒ",F478-H478,F478-G478)</f>
        <v>0</v>
      </c>
      <c r="L478" s="42">
        <v>1</v>
      </c>
      <c r="M478" s="42">
        <v>0.21</v>
      </c>
      <c r="N478" s="12"/>
      <c r="O478" s="12"/>
      <c r="Q478" s="8">
        <f t="shared" ref="Q478:Q488" si="221">IF(H478=0,G478,H478)*L478</f>
        <v>0</v>
      </c>
      <c r="R478" s="8">
        <f t="shared" ref="R478:R487" si="222">J478*L478</f>
        <v>0</v>
      </c>
      <c r="S478" s="82"/>
    </row>
    <row r="479" spans="1:19" hidden="1" outlineLevel="1">
      <c r="A479" s="4" t="s">
        <v>193</v>
      </c>
      <c r="B479" s="7"/>
      <c r="C479" s="7"/>
      <c r="D479" s="12"/>
      <c r="E479" s="8">
        <f t="shared" si="218"/>
        <v>0</v>
      </c>
      <c r="F479" s="8">
        <f t="shared" si="219"/>
        <v>0</v>
      </c>
      <c r="G479" s="8">
        <f t="shared" si="220"/>
        <v>0</v>
      </c>
      <c r="H479" s="8">
        <f>IF(PĀRBAUDE!$D$3="NĒ",ROUND(G479*(1+M479),2),0)</f>
        <v>0</v>
      </c>
      <c r="I479" s="11">
        <f>IF(PĀRBAUDE!$D$3="NĒ",H479,G479)/IF(PĀRBAUDE!$D$3="NĒ",$H$1315,$G$1315)</f>
        <v>0</v>
      </c>
      <c r="J479" s="8">
        <f>IF(PĀRBAUDE!$D$3="NĒ",F479-H479,F479-G479)</f>
        <v>0</v>
      </c>
      <c r="L479" s="42">
        <v>1</v>
      </c>
      <c r="M479" s="42">
        <v>0.21</v>
      </c>
      <c r="N479" s="12"/>
      <c r="O479" s="12"/>
      <c r="Q479" s="8">
        <f t="shared" si="221"/>
        <v>0</v>
      </c>
      <c r="R479" s="8">
        <f t="shared" si="222"/>
        <v>0</v>
      </c>
      <c r="S479" s="82"/>
    </row>
    <row r="480" spans="1:19" hidden="1" outlineLevel="1">
      <c r="A480" s="4" t="s">
        <v>194</v>
      </c>
      <c r="B480" s="7"/>
      <c r="C480" s="7"/>
      <c r="D480" s="12"/>
      <c r="E480" s="8">
        <f t="shared" si="218"/>
        <v>0</v>
      </c>
      <c r="F480" s="8">
        <f t="shared" si="219"/>
        <v>0</v>
      </c>
      <c r="G480" s="8">
        <f t="shared" si="220"/>
        <v>0</v>
      </c>
      <c r="H480" s="8">
        <f>IF(PĀRBAUDE!$D$3="NĒ",ROUND(G480*(1+M480),2),0)</f>
        <v>0</v>
      </c>
      <c r="I480" s="11">
        <f>IF(PĀRBAUDE!$D$3="NĒ",H480,G480)/IF(PĀRBAUDE!$D$3="NĒ",$H$1315,$G$1315)</f>
        <v>0</v>
      </c>
      <c r="J480" s="8">
        <f>IF(PĀRBAUDE!$D$3="NĒ",F480-H480,F480-G480)</f>
        <v>0</v>
      </c>
      <c r="L480" s="42">
        <v>1</v>
      </c>
      <c r="M480" s="42">
        <v>0.21</v>
      </c>
      <c r="N480" s="12"/>
      <c r="O480" s="12"/>
      <c r="Q480" s="8">
        <f t="shared" si="221"/>
        <v>0</v>
      </c>
      <c r="R480" s="8">
        <f t="shared" si="222"/>
        <v>0</v>
      </c>
      <c r="S480" s="82"/>
    </row>
    <row r="481" spans="1:19" hidden="1" outlineLevel="1">
      <c r="A481" s="4" t="s">
        <v>194</v>
      </c>
      <c r="B481" s="7"/>
      <c r="C481" s="7"/>
      <c r="D481" s="12"/>
      <c r="E481" s="8">
        <f t="shared" si="218"/>
        <v>0</v>
      </c>
      <c r="F481" s="8">
        <f t="shared" si="219"/>
        <v>0</v>
      </c>
      <c r="G481" s="8">
        <f t="shared" si="220"/>
        <v>0</v>
      </c>
      <c r="H481" s="8">
        <f>IF(PĀRBAUDE!$D$3="NĒ",ROUND(G481*(1+M481),2),0)</f>
        <v>0</v>
      </c>
      <c r="I481" s="11">
        <f>IF(PĀRBAUDE!$D$3="NĒ",H481,G481)/IF(PĀRBAUDE!$D$3="NĒ",$H$1315,$G$1315)</f>
        <v>0</v>
      </c>
      <c r="J481" s="8">
        <f>IF(PĀRBAUDE!$D$3="NĒ",F481-H481,F481-G481)</f>
        <v>0</v>
      </c>
      <c r="L481" s="42">
        <v>1</v>
      </c>
      <c r="M481" s="42">
        <v>0.21</v>
      </c>
      <c r="N481" s="12"/>
      <c r="O481" s="12"/>
      <c r="Q481" s="8">
        <f t="shared" si="221"/>
        <v>0</v>
      </c>
      <c r="R481" s="8">
        <f t="shared" si="222"/>
        <v>0</v>
      </c>
      <c r="S481" s="82"/>
    </row>
    <row r="482" spans="1:19" hidden="1" outlineLevel="1">
      <c r="A482" s="4" t="s">
        <v>194</v>
      </c>
      <c r="B482" s="7"/>
      <c r="C482" s="7"/>
      <c r="D482" s="12"/>
      <c r="E482" s="8">
        <f t="shared" si="218"/>
        <v>0</v>
      </c>
      <c r="F482" s="8">
        <f t="shared" si="219"/>
        <v>0</v>
      </c>
      <c r="G482" s="8">
        <f t="shared" si="220"/>
        <v>0</v>
      </c>
      <c r="H482" s="8">
        <f>IF(PĀRBAUDE!$D$3="NĒ",ROUND(G482*(1+M482),2),0)</f>
        <v>0</v>
      </c>
      <c r="I482" s="11">
        <f>IF(PĀRBAUDE!$D$3="NĒ",H482,G482)/IF(PĀRBAUDE!$D$3="NĒ",$H$1315,$G$1315)</f>
        <v>0</v>
      </c>
      <c r="J482" s="8">
        <f>IF(PĀRBAUDE!$D$3="NĒ",F482-H482,F482-G482)</f>
        <v>0</v>
      </c>
      <c r="L482" s="42">
        <v>1</v>
      </c>
      <c r="M482" s="42">
        <v>0.21</v>
      </c>
      <c r="N482" s="12"/>
      <c r="O482" s="12"/>
      <c r="Q482" s="8">
        <f t="shared" si="221"/>
        <v>0</v>
      </c>
      <c r="R482" s="8">
        <f t="shared" si="222"/>
        <v>0</v>
      </c>
      <c r="S482" s="82"/>
    </row>
    <row r="483" spans="1:19" hidden="1" outlineLevel="1">
      <c r="A483" s="4" t="s">
        <v>194</v>
      </c>
      <c r="B483" s="7"/>
      <c r="C483" s="7"/>
      <c r="D483" s="12"/>
      <c r="E483" s="8">
        <f t="shared" si="218"/>
        <v>0</v>
      </c>
      <c r="F483" s="8">
        <f t="shared" si="219"/>
        <v>0</v>
      </c>
      <c r="G483" s="8">
        <f t="shared" si="220"/>
        <v>0</v>
      </c>
      <c r="H483" s="8">
        <f>IF(PĀRBAUDE!$D$3="NĒ",ROUND(G483*(1+M483),2),0)</f>
        <v>0</v>
      </c>
      <c r="I483" s="11">
        <f>IF(PĀRBAUDE!$D$3="NĒ",H483,G483)/IF(PĀRBAUDE!$D$3="NĒ",$H$1315,$G$1315)</f>
        <v>0</v>
      </c>
      <c r="J483" s="8">
        <f>IF(PĀRBAUDE!$D$3="NĒ",F483-H483,F483-G483)</f>
        <v>0</v>
      </c>
      <c r="L483" s="42">
        <v>1</v>
      </c>
      <c r="M483" s="42">
        <v>0.21</v>
      </c>
      <c r="N483" s="12"/>
      <c r="O483" s="12"/>
      <c r="Q483" s="8">
        <f t="shared" si="221"/>
        <v>0</v>
      </c>
      <c r="R483" s="8">
        <f t="shared" si="222"/>
        <v>0</v>
      </c>
      <c r="S483" s="82"/>
    </row>
    <row r="484" spans="1:19" hidden="1" outlineLevel="1">
      <c r="A484" s="4" t="s">
        <v>194</v>
      </c>
      <c r="B484" s="7"/>
      <c r="C484" s="7"/>
      <c r="D484" s="12"/>
      <c r="E484" s="8">
        <f t="shared" si="218"/>
        <v>0</v>
      </c>
      <c r="F484" s="8">
        <f t="shared" si="219"/>
        <v>0</v>
      </c>
      <c r="G484" s="8">
        <f t="shared" si="220"/>
        <v>0</v>
      </c>
      <c r="H484" s="8">
        <f>IF(PĀRBAUDE!$D$3="NĒ",ROUND(G484*(1+M484),2),0)</f>
        <v>0</v>
      </c>
      <c r="I484" s="11">
        <f>IF(PĀRBAUDE!$D$3="NĒ",H484,G484)/IF(PĀRBAUDE!$D$3="NĒ",$H$1315,$G$1315)</f>
        <v>0</v>
      </c>
      <c r="J484" s="8">
        <f>IF(PĀRBAUDE!$D$3="NĒ",F484-H484,F484-G484)</f>
        <v>0</v>
      </c>
      <c r="L484" s="42">
        <v>1</v>
      </c>
      <c r="M484" s="42">
        <v>0.21</v>
      </c>
      <c r="N484" s="12"/>
      <c r="O484" s="12"/>
      <c r="Q484" s="8">
        <f t="shared" si="221"/>
        <v>0</v>
      </c>
      <c r="R484" s="8">
        <f t="shared" si="222"/>
        <v>0</v>
      </c>
      <c r="S484" s="82"/>
    </row>
    <row r="485" spans="1:19" hidden="1" outlineLevel="1">
      <c r="A485" s="4" t="s">
        <v>194</v>
      </c>
      <c r="B485" s="7"/>
      <c r="C485" s="7"/>
      <c r="D485" s="12"/>
      <c r="E485" s="8">
        <f t="shared" si="218"/>
        <v>0</v>
      </c>
      <c r="F485" s="8">
        <f t="shared" si="219"/>
        <v>0</v>
      </c>
      <c r="G485" s="8">
        <f t="shared" si="220"/>
        <v>0</v>
      </c>
      <c r="H485" s="8">
        <f>IF(PĀRBAUDE!$D$3="NĒ",ROUND(G485*(1+M485),2),0)</f>
        <v>0</v>
      </c>
      <c r="I485" s="11">
        <f>IF(PĀRBAUDE!$D$3="NĒ",H485,G485)/IF(PĀRBAUDE!$D$3="NĒ",$H$1315,$G$1315)</f>
        <v>0</v>
      </c>
      <c r="J485" s="8">
        <f>IF(PĀRBAUDE!$D$3="NĒ",F485-H485,F485-G485)</f>
        <v>0</v>
      </c>
      <c r="L485" s="42">
        <v>1</v>
      </c>
      <c r="M485" s="42">
        <v>0.21</v>
      </c>
      <c r="N485" s="12"/>
      <c r="O485" s="12"/>
      <c r="Q485" s="8">
        <f t="shared" si="221"/>
        <v>0</v>
      </c>
      <c r="R485" s="8">
        <f t="shared" si="222"/>
        <v>0</v>
      </c>
      <c r="S485" s="82"/>
    </row>
    <row r="486" spans="1:19" hidden="1" outlineLevel="1">
      <c r="A486" s="4" t="s">
        <v>195</v>
      </c>
      <c r="B486" s="7"/>
      <c r="C486" s="7"/>
      <c r="D486" s="12"/>
      <c r="E486" s="8">
        <f t="shared" si="218"/>
        <v>0</v>
      </c>
      <c r="F486" s="8">
        <f t="shared" si="219"/>
        <v>0</v>
      </c>
      <c r="G486" s="8">
        <f t="shared" si="220"/>
        <v>0</v>
      </c>
      <c r="H486" s="8">
        <f>IF(PĀRBAUDE!$D$3="NĒ",ROUND(G486*(1+M486),2),0)</f>
        <v>0</v>
      </c>
      <c r="I486" s="11">
        <f>IF(PĀRBAUDE!$D$3="NĒ",H486,G486)/IF(PĀRBAUDE!$D$3="NĒ",$H$1315,$G$1315)</f>
        <v>0</v>
      </c>
      <c r="J486" s="8">
        <f>IF(PĀRBAUDE!$D$3="NĒ",F486-H486,F486-G486)</f>
        <v>0</v>
      </c>
      <c r="L486" s="42">
        <v>1</v>
      </c>
      <c r="M486" s="42">
        <v>0.21</v>
      </c>
      <c r="N486" s="12"/>
      <c r="O486" s="12"/>
      <c r="Q486" s="8">
        <f t="shared" si="221"/>
        <v>0</v>
      </c>
      <c r="R486" s="8">
        <f t="shared" si="222"/>
        <v>0</v>
      </c>
      <c r="S486" s="82"/>
    </row>
    <row r="487" spans="1:19" hidden="1" outlineLevel="1">
      <c r="A487" s="4" t="s">
        <v>196</v>
      </c>
      <c r="B487" s="7"/>
      <c r="C487" s="7"/>
      <c r="D487" s="12"/>
      <c r="E487" s="8">
        <f t="shared" si="218"/>
        <v>0</v>
      </c>
      <c r="F487" s="8">
        <f t="shared" si="219"/>
        <v>0</v>
      </c>
      <c r="G487" s="8">
        <f t="shared" si="220"/>
        <v>0</v>
      </c>
      <c r="H487" s="8">
        <f>IF(PĀRBAUDE!$D$3="NĒ",ROUND(G487*(1+M487),2),0)</f>
        <v>0</v>
      </c>
      <c r="I487" s="11">
        <f>IF(PĀRBAUDE!$D$3="NĒ",H487,G487)/IF(PĀRBAUDE!$D$3="NĒ",$H$1315,$G$1315)</f>
        <v>0</v>
      </c>
      <c r="J487" s="8">
        <f>IF(PĀRBAUDE!$D$3="NĒ",F487-H487,F487-G487)</f>
        <v>0</v>
      </c>
      <c r="L487" s="42">
        <v>1</v>
      </c>
      <c r="M487" s="42">
        <v>0.21</v>
      </c>
      <c r="N487" s="12"/>
      <c r="O487" s="12"/>
      <c r="Q487" s="8">
        <f t="shared" si="221"/>
        <v>0</v>
      </c>
      <c r="R487" s="8">
        <f t="shared" si="222"/>
        <v>0</v>
      </c>
      <c r="S487" s="82"/>
    </row>
    <row r="488" spans="1:19" ht="24" hidden="1" outlineLevel="1">
      <c r="A488" s="2" t="s">
        <v>24</v>
      </c>
      <c r="B488" s="23"/>
      <c r="C488" s="23"/>
      <c r="D488" s="12"/>
      <c r="E488" s="13">
        <f>D488</f>
        <v>0</v>
      </c>
      <c r="F488" s="9">
        <f t="shared" si="219"/>
        <v>0</v>
      </c>
      <c r="G488" s="9">
        <f>E488-N488</f>
        <v>0</v>
      </c>
      <c r="H488" s="9">
        <f>IF(PĀRBAUDE!$D$3="NĒ",ROUND(G488*(1+M488),2),0)</f>
        <v>0</v>
      </c>
      <c r="I488" s="10">
        <f>IF(PĀRBAUDE!$D$3="NĒ",H488,G488)/IF(PĀRBAUDE!$D$3="NĒ",$H$1315,$G$1315)</f>
        <v>0</v>
      </c>
      <c r="J488" s="9">
        <f>IF(PĀRBAUDE!$D$3="NĒ",F488-H488,ROUND(N488*(1+M488),2))</f>
        <v>0</v>
      </c>
      <c r="L488" s="42">
        <v>1</v>
      </c>
      <c r="M488" s="42">
        <v>0.21</v>
      </c>
      <c r="N488" s="12"/>
      <c r="Q488" s="8">
        <f t="shared" si="221"/>
        <v>0</v>
      </c>
      <c r="R488" s="8">
        <f>J488*L488</f>
        <v>0</v>
      </c>
      <c r="S488" s="82"/>
    </row>
    <row r="489" spans="1:19" hidden="1" outlineLevel="1">
      <c r="A489" s="105" t="s">
        <v>25</v>
      </c>
      <c r="B489" s="105"/>
      <c r="C489" s="105"/>
      <c r="D489" s="105"/>
      <c r="E489" s="105"/>
      <c r="F489" s="105"/>
      <c r="G489" s="105"/>
      <c r="H489" s="105"/>
      <c r="I489" s="105"/>
      <c r="J489" s="105"/>
    </row>
    <row r="490" spans="1:19" ht="36" hidden="1" outlineLevel="1">
      <c r="A490" s="2" t="s">
        <v>26</v>
      </c>
      <c r="B490" s="2"/>
      <c r="C490" s="23"/>
      <c r="D490" s="23"/>
      <c r="E490" s="9">
        <f>SUM(E491:E500)</f>
        <v>0</v>
      </c>
      <c r="F490" s="9">
        <f>SUM(F491:F500)</f>
        <v>0</v>
      </c>
      <c r="G490" s="9">
        <f>SUM(G491:G500)</f>
        <v>0</v>
      </c>
      <c r="H490" s="9">
        <f>SUM(H491:H500)</f>
        <v>0</v>
      </c>
      <c r="I490" s="10">
        <f>IF(PĀRBAUDE!$D$3="NĒ",H490,G490)/IF(PĀRBAUDE!$D$3="NĒ",$H$1315,$G$1315)</f>
        <v>0</v>
      </c>
      <c r="J490" s="9">
        <f>SUM(J491:J500)</f>
        <v>0</v>
      </c>
    </row>
    <row r="491" spans="1:19" hidden="1" outlineLevel="1">
      <c r="A491" s="4" t="s">
        <v>210</v>
      </c>
      <c r="B491" s="7" t="s">
        <v>8</v>
      </c>
      <c r="C491" s="7">
        <v>1</v>
      </c>
      <c r="D491" s="12"/>
      <c r="E491" s="8">
        <f t="shared" ref="E491:E500" si="223">C491*D491</f>
        <v>0</v>
      </c>
      <c r="F491" s="8">
        <f t="shared" ref="F491:F500" si="224">ROUND(E491*(1+M491),2)</f>
        <v>0</v>
      </c>
      <c r="G491" s="8">
        <f t="shared" ref="G491:G500" si="225">E491-N491-O491</f>
        <v>0</v>
      </c>
      <c r="H491" s="8">
        <f>IF(PĀRBAUDE!$D$3="NĒ",ROUND(G491*(1+M491),2),0)</f>
        <v>0</v>
      </c>
      <c r="I491" s="11">
        <f>IF(PĀRBAUDE!$D$3="NĒ",H491,G491)/IF(PĀRBAUDE!$D$3="NĒ",$H$1315,$G$1315)</f>
        <v>0</v>
      </c>
      <c r="J491" s="8">
        <f>IF(PĀRBAUDE!$D$3="NĒ",F491-H491,F491-G491)</f>
        <v>0</v>
      </c>
      <c r="L491" s="42">
        <v>1</v>
      </c>
      <c r="M491" s="42">
        <v>0.21</v>
      </c>
      <c r="N491" s="12"/>
      <c r="O491" s="12"/>
      <c r="Q491" s="8">
        <f t="shared" ref="Q491:Q500" si="226">IF(H491=0,G491,H491)*L491</f>
        <v>0</v>
      </c>
      <c r="R491" s="8">
        <f t="shared" ref="R491:R500" si="227">J491*L491</f>
        <v>0</v>
      </c>
      <c r="S491" s="82"/>
    </row>
    <row r="492" spans="1:19" hidden="1" outlineLevel="1">
      <c r="A492" s="4" t="s">
        <v>197</v>
      </c>
      <c r="B492" s="7"/>
      <c r="C492" s="7"/>
      <c r="D492" s="12"/>
      <c r="E492" s="8">
        <f t="shared" si="223"/>
        <v>0</v>
      </c>
      <c r="F492" s="8">
        <f t="shared" si="224"/>
        <v>0</v>
      </c>
      <c r="G492" s="8">
        <f t="shared" si="225"/>
        <v>0</v>
      </c>
      <c r="H492" s="8">
        <f>IF(PĀRBAUDE!$D$3="NĒ",ROUND(G492*(1+M492),2),0)</f>
        <v>0</v>
      </c>
      <c r="I492" s="11">
        <f>IF(PĀRBAUDE!$D$3="NĒ",H492,G492)/IF(PĀRBAUDE!$D$3="NĒ",$H$1315,$G$1315)</f>
        <v>0</v>
      </c>
      <c r="J492" s="8">
        <f>IF(PĀRBAUDE!$D$3="NĒ",F492-H492,F492-G492)</f>
        <v>0</v>
      </c>
      <c r="L492" s="42">
        <v>1</v>
      </c>
      <c r="M492" s="42">
        <v>0.21</v>
      </c>
      <c r="N492" s="12"/>
      <c r="O492" s="12"/>
      <c r="Q492" s="8">
        <f t="shared" si="226"/>
        <v>0</v>
      </c>
      <c r="R492" s="8">
        <f t="shared" si="227"/>
        <v>0</v>
      </c>
      <c r="S492" s="82"/>
    </row>
    <row r="493" spans="1:19" hidden="1" outlineLevel="1">
      <c r="A493" s="4" t="s">
        <v>46</v>
      </c>
      <c r="B493" s="7"/>
      <c r="C493" s="7"/>
      <c r="D493" s="12"/>
      <c r="E493" s="8">
        <f t="shared" si="223"/>
        <v>0</v>
      </c>
      <c r="F493" s="8">
        <f t="shared" si="224"/>
        <v>0</v>
      </c>
      <c r="G493" s="8">
        <f t="shared" si="225"/>
        <v>0</v>
      </c>
      <c r="H493" s="8">
        <f>IF(PĀRBAUDE!$D$3="NĒ",ROUND(G493*(1+M493),2),0)</f>
        <v>0</v>
      </c>
      <c r="I493" s="11">
        <f>IF(PĀRBAUDE!$D$3="NĒ",H493,G493)/IF(PĀRBAUDE!$D$3="NĒ",$H$1315,$G$1315)</f>
        <v>0</v>
      </c>
      <c r="J493" s="8">
        <f>IF(PĀRBAUDE!$D$3="NĒ",F493-H493,F493-G493)</f>
        <v>0</v>
      </c>
      <c r="L493" s="42">
        <v>1</v>
      </c>
      <c r="M493" s="42">
        <v>0.21</v>
      </c>
      <c r="N493" s="12"/>
      <c r="O493" s="12"/>
      <c r="Q493" s="8">
        <f t="shared" si="226"/>
        <v>0</v>
      </c>
      <c r="R493" s="8">
        <f t="shared" si="227"/>
        <v>0</v>
      </c>
      <c r="S493" s="82"/>
    </row>
    <row r="494" spans="1:19" hidden="1" outlineLevel="1">
      <c r="A494" s="4" t="s">
        <v>139</v>
      </c>
      <c r="B494" s="7"/>
      <c r="C494" s="7"/>
      <c r="D494" s="12"/>
      <c r="E494" s="8">
        <f t="shared" si="223"/>
        <v>0</v>
      </c>
      <c r="F494" s="8">
        <f t="shared" si="224"/>
        <v>0</v>
      </c>
      <c r="G494" s="8">
        <f t="shared" si="225"/>
        <v>0</v>
      </c>
      <c r="H494" s="8">
        <f>IF(PĀRBAUDE!$D$3="NĒ",ROUND(G494*(1+M494),2),0)</f>
        <v>0</v>
      </c>
      <c r="I494" s="11">
        <f>IF(PĀRBAUDE!$D$3="NĒ",H494,G494)/IF(PĀRBAUDE!$D$3="NĒ",$H$1315,$G$1315)</f>
        <v>0</v>
      </c>
      <c r="J494" s="8">
        <f>IF(PĀRBAUDE!$D$3="NĒ",F494-H494,F494-G494)</f>
        <v>0</v>
      </c>
      <c r="L494" s="42">
        <v>1</v>
      </c>
      <c r="M494" s="42">
        <v>0.21</v>
      </c>
      <c r="N494" s="12"/>
      <c r="O494" s="12"/>
      <c r="Q494" s="8">
        <f t="shared" si="226"/>
        <v>0</v>
      </c>
      <c r="R494" s="8">
        <f t="shared" si="227"/>
        <v>0</v>
      </c>
      <c r="S494" s="82"/>
    </row>
    <row r="495" spans="1:19" hidden="1" outlineLevel="1">
      <c r="A495" s="4" t="s">
        <v>140</v>
      </c>
      <c r="B495" s="7"/>
      <c r="C495" s="7"/>
      <c r="D495" s="12"/>
      <c r="E495" s="8">
        <f t="shared" si="223"/>
        <v>0</v>
      </c>
      <c r="F495" s="8">
        <f t="shared" si="224"/>
        <v>0</v>
      </c>
      <c r="G495" s="8">
        <f t="shared" si="225"/>
        <v>0</v>
      </c>
      <c r="H495" s="8">
        <f>IF(PĀRBAUDE!$D$3="NĒ",ROUND(G495*(1+M495),2),0)</f>
        <v>0</v>
      </c>
      <c r="I495" s="11">
        <f>IF(PĀRBAUDE!$D$3="NĒ",H495,G495)/IF(PĀRBAUDE!$D$3="NĒ",$H$1315,$G$1315)</f>
        <v>0</v>
      </c>
      <c r="J495" s="8">
        <f>IF(PĀRBAUDE!$D$3="NĒ",F495-H495,F495-G495)</f>
        <v>0</v>
      </c>
      <c r="L495" s="42">
        <v>1</v>
      </c>
      <c r="M495" s="42">
        <v>0.21</v>
      </c>
      <c r="N495" s="12"/>
      <c r="O495" s="12"/>
      <c r="Q495" s="8">
        <f t="shared" si="226"/>
        <v>0</v>
      </c>
      <c r="R495" s="8">
        <f t="shared" si="227"/>
        <v>0</v>
      </c>
      <c r="S495" s="82"/>
    </row>
    <row r="496" spans="1:19" hidden="1" outlineLevel="1">
      <c r="A496" s="4" t="s">
        <v>141</v>
      </c>
      <c r="B496" s="7"/>
      <c r="C496" s="7"/>
      <c r="D496" s="12"/>
      <c r="E496" s="8">
        <f t="shared" si="223"/>
        <v>0</v>
      </c>
      <c r="F496" s="8">
        <f t="shared" si="224"/>
        <v>0</v>
      </c>
      <c r="G496" s="8">
        <f t="shared" si="225"/>
        <v>0</v>
      </c>
      <c r="H496" s="8">
        <f>IF(PĀRBAUDE!$D$3="NĒ",ROUND(G496*(1+M496),2),0)</f>
        <v>0</v>
      </c>
      <c r="I496" s="11">
        <f>IF(PĀRBAUDE!$D$3="NĒ",H496,G496)/IF(PĀRBAUDE!$D$3="NĒ",$H$1315,$G$1315)</f>
        <v>0</v>
      </c>
      <c r="J496" s="8">
        <f>IF(PĀRBAUDE!$D$3="NĒ",F496-H496,F496-G496)</f>
        <v>0</v>
      </c>
      <c r="L496" s="42">
        <v>1</v>
      </c>
      <c r="M496" s="42">
        <v>0.21</v>
      </c>
      <c r="N496" s="12"/>
      <c r="O496" s="12"/>
      <c r="Q496" s="8">
        <f t="shared" si="226"/>
        <v>0</v>
      </c>
      <c r="R496" s="8">
        <f t="shared" si="227"/>
        <v>0</v>
      </c>
      <c r="S496" s="82"/>
    </row>
    <row r="497" spans="1:19" hidden="1" outlineLevel="1">
      <c r="A497" s="4" t="s">
        <v>142</v>
      </c>
      <c r="B497" s="7"/>
      <c r="C497" s="7"/>
      <c r="D497" s="12"/>
      <c r="E497" s="8">
        <f t="shared" si="223"/>
        <v>0</v>
      </c>
      <c r="F497" s="8">
        <f t="shared" si="224"/>
        <v>0</v>
      </c>
      <c r="G497" s="8">
        <f t="shared" si="225"/>
        <v>0</v>
      </c>
      <c r="H497" s="8">
        <f>IF(PĀRBAUDE!$D$3="NĒ",ROUND(G497*(1+M497),2),0)</f>
        <v>0</v>
      </c>
      <c r="I497" s="11">
        <f>IF(PĀRBAUDE!$D$3="NĒ",H497,G497)/IF(PĀRBAUDE!$D$3="NĒ",$H$1315,$G$1315)</f>
        <v>0</v>
      </c>
      <c r="J497" s="8">
        <f>IF(PĀRBAUDE!$D$3="NĒ",F497-H497,F497-G497)</f>
        <v>0</v>
      </c>
      <c r="L497" s="42">
        <v>1</v>
      </c>
      <c r="M497" s="42">
        <v>0.21</v>
      </c>
      <c r="N497" s="12"/>
      <c r="O497" s="12"/>
      <c r="Q497" s="8">
        <f t="shared" si="226"/>
        <v>0</v>
      </c>
      <c r="R497" s="8">
        <f t="shared" si="227"/>
        <v>0</v>
      </c>
      <c r="S497" s="82"/>
    </row>
    <row r="498" spans="1:19" hidden="1" outlineLevel="1">
      <c r="A498" s="4" t="s">
        <v>143</v>
      </c>
      <c r="B498" s="7"/>
      <c r="C498" s="7"/>
      <c r="D498" s="12"/>
      <c r="E498" s="8">
        <f t="shared" si="223"/>
        <v>0</v>
      </c>
      <c r="F498" s="8">
        <f t="shared" si="224"/>
        <v>0</v>
      </c>
      <c r="G498" s="8">
        <f t="shared" si="225"/>
        <v>0</v>
      </c>
      <c r="H498" s="8">
        <f>IF(PĀRBAUDE!$D$3="NĒ",ROUND(G498*(1+M498),2),0)</f>
        <v>0</v>
      </c>
      <c r="I498" s="11">
        <f>IF(PĀRBAUDE!$D$3="NĒ",H498,G498)/IF(PĀRBAUDE!$D$3="NĒ",$H$1315,$G$1315)</f>
        <v>0</v>
      </c>
      <c r="J498" s="8">
        <f>IF(PĀRBAUDE!$D$3="NĒ",F498-H498,F498-G498)</f>
        <v>0</v>
      </c>
      <c r="L498" s="42">
        <v>1</v>
      </c>
      <c r="M498" s="42">
        <v>0.21</v>
      </c>
      <c r="N498" s="12"/>
      <c r="O498" s="12"/>
      <c r="Q498" s="8">
        <f t="shared" si="226"/>
        <v>0</v>
      </c>
      <c r="R498" s="8">
        <f t="shared" si="227"/>
        <v>0</v>
      </c>
      <c r="S498" s="82"/>
    </row>
    <row r="499" spans="1:19" hidden="1" outlineLevel="1">
      <c r="A499" s="4" t="s">
        <v>144</v>
      </c>
      <c r="B499" s="7"/>
      <c r="C499" s="7"/>
      <c r="D499" s="12"/>
      <c r="E499" s="8">
        <f t="shared" si="223"/>
        <v>0</v>
      </c>
      <c r="F499" s="8">
        <f t="shared" si="224"/>
        <v>0</v>
      </c>
      <c r="G499" s="8">
        <f t="shared" si="225"/>
        <v>0</v>
      </c>
      <c r="H499" s="8">
        <f>IF(PĀRBAUDE!$D$3="NĒ",ROUND(G499*(1+M499),2),0)</f>
        <v>0</v>
      </c>
      <c r="I499" s="11">
        <f>IF(PĀRBAUDE!$D$3="NĒ",H499,G499)/IF(PĀRBAUDE!$D$3="NĒ",$H$1315,$G$1315)</f>
        <v>0</v>
      </c>
      <c r="J499" s="8">
        <f>IF(PĀRBAUDE!$D$3="NĒ",F499-H499,F499-G499)</f>
        <v>0</v>
      </c>
      <c r="L499" s="42">
        <v>1</v>
      </c>
      <c r="M499" s="42">
        <v>0.21</v>
      </c>
      <c r="N499" s="12"/>
      <c r="O499" s="12"/>
      <c r="Q499" s="8">
        <f t="shared" si="226"/>
        <v>0</v>
      </c>
      <c r="R499" s="8">
        <f t="shared" si="227"/>
        <v>0</v>
      </c>
      <c r="S499" s="82"/>
    </row>
    <row r="500" spans="1:19" hidden="1" outlineLevel="1">
      <c r="A500" s="4" t="s">
        <v>145</v>
      </c>
      <c r="B500" s="7"/>
      <c r="C500" s="7"/>
      <c r="D500" s="12"/>
      <c r="E500" s="8">
        <f t="shared" si="223"/>
        <v>0</v>
      </c>
      <c r="F500" s="8">
        <f t="shared" si="224"/>
        <v>0</v>
      </c>
      <c r="G500" s="8">
        <f t="shared" si="225"/>
        <v>0</v>
      </c>
      <c r="H500" s="8">
        <f>IF(PĀRBAUDE!$D$3="NĒ",ROUND(G500*(1+M500),2),0)</f>
        <v>0</v>
      </c>
      <c r="I500" s="11">
        <f>IF(PĀRBAUDE!$D$3="NĒ",H500,G500)/IF(PĀRBAUDE!$D$3="NĒ",$H$1315,$G$1315)</f>
        <v>0</v>
      </c>
      <c r="J500" s="8">
        <f>IF(PĀRBAUDE!$D$3="NĒ",F500-H500,F500-G500)</f>
        <v>0</v>
      </c>
      <c r="L500" s="42">
        <v>1</v>
      </c>
      <c r="M500" s="42">
        <v>0.21</v>
      </c>
      <c r="N500" s="12"/>
      <c r="O500" s="12"/>
      <c r="Q500" s="8">
        <f t="shared" si="226"/>
        <v>0</v>
      </c>
      <c r="R500" s="8">
        <f t="shared" si="227"/>
        <v>0</v>
      </c>
      <c r="S500" s="82"/>
    </row>
    <row r="501" spans="1:19" ht="24" hidden="1" outlineLevel="1">
      <c r="A501" s="2" t="s">
        <v>28</v>
      </c>
      <c r="B501" s="23"/>
      <c r="C501" s="23"/>
      <c r="D501" s="23"/>
      <c r="E501" s="9">
        <f>SUM(E502:E503)</f>
        <v>0</v>
      </c>
      <c r="F501" s="9">
        <f>SUM(F502:F503)</f>
        <v>0</v>
      </c>
      <c r="G501" s="9">
        <f>SUM(G502:G503)</f>
        <v>0</v>
      </c>
      <c r="H501" s="9">
        <f>SUM(H502:H503)</f>
        <v>0</v>
      </c>
      <c r="I501" s="10">
        <f>IF(PĀRBAUDE!$D$3="NĒ",H501,G501)/IF(PĀRBAUDE!$D$3="NĒ",$H$1315,$G$1315)</f>
        <v>0</v>
      </c>
      <c r="J501" s="9">
        <f>SUM(J502:J503)</f>
        <v>0</v>
      </c>
    </row>
    <row r="502" spans="1:19" hidden="1" outlineLevel="1">
      <c r="A502" s="38" t="str">
        <f>IF(LEN('2. pielikums'!A13)&gt;5,'2. pielikums'!A13,"")</f>
        <v/>
      </c>
      <c r="B502" s="7" t="s">
        <v>15</v>
      </c>
      <c r="C502" s="7">
        <v>1</v>
      </c>
      <c r="D502" s="39">
        <f>IF(A502="",,'2. pielikums'!F13)</f>
        <v>0</v>
      </c>
      <c r="E502" s="8">
        <f>C502*D502</f>
        <v>0</v>
      </c>
      <c r="F502" s="8">
        <f>ROUND(E502*(1+M502),2)</f>
        <v>0</v>
      </c>
      <c r="G502" s="8">
        <f>E502-'2. pielikums'!K13*C502</f>
        <v>0</v>
      </c>
      <c r="H502" s="8">
        <f>IF(PĀRBAUDE!$D$3="NĒ",ROUND(G502*(1+M502),2),0)</f>
        <v>0</v>
      </c>
      <c r="I502" s="11">
        <f>IF(PĀRBAUDE!$D$3="NĒ",H502,G502)/IF(PĀRBAUDE!$D$3="NĒ",$H$1315,$G$1315)</f>
        <v>0</v>
      </c>
      <c r="J502" s="8">
        <f>IF(PĀRBAUDE!$D$3="NĒ",F502-H502,F502-G502)</f>
        <v>0</v>
      </c>
      <c r="L502" s="42">
        <v>1</v>
      </c>
      <c r="M502" s="42">
        <v>0.21</v>
      </c>
      <c r="N502" s="12">
        <f>IF(A502="",,'2. pielikums'!K13)</f>
        <v>0</v>
      </c>
      <c r="O502" s="12"/>
      <c r="Q502" s="8">
        <f t="shared" ref="Q502:Q503" si="228">IF(H502=0,G502,H502)*L502</f>
        <v>0</v>
      </c>
      <c r="R502" s="8">
        <f>J502*L502</f>
        <v>0</v>
      </c>
      <c r="S502" s="82"/>
    </row>
    <row r="503" spans="1:19" hidden="1" outlineLevel="1">
      <c r="A503" s="38" t="str">
        <f>IF(LEN('2. pielikums'!A14)&gt;5,'2. pielikums'!A14,"")</f>
        <v/>
      </c>
      <c r="B503" s="7" t="s">
        <v>15</v>
      </c>
      <c r="C503" s="7">
        <v>1</v>
      </c>
      <c r="D503" s="39">
        <f>IF(A503="",,'2. pielikums'!F14)</f>
        <v>0</v>
      </c>
      <c r="E503" s="8">
        <f>C503*D503</f>
        <v>0</v>
      </c>
      <c r="F503" s="8">
        <f>ROUND(E503*(1+M503),2)</f>
        <v>0</v>
      </c>
      <c r="G503" s="8">
        <f>E503-'2. pielikums'!K14*C503</f>
        <v>0</v>
      </c>
      <c r="H503" s="8">
        <f>IF(PĀRBAUDE!$D$3="NĒ",ROUND(G503*(1+M503),2),0)</f>
        <v>0</v>
      </c>
      <c r="I503" s="11">
        <f>IF(PĀRBAUDE!$D$3="NĒ",H503,G503)/IF(PĀRBAUDE!$D$3="NĒ",$H$1315,$G$1315)</f>
        <v>0</v>
      </c>
      <c r="J503" s="8">
        <f>IF(PĀRBAUDE!$D$3="NĒ",F503-H503,F503-G503)</f>
        <v>0</v>
      </c>
      <c r="L503" s="42">
        <v>1</v>
      </c>
      <c r="M503" s="42">
        <v>0.21</v>
      </c>
      <c r="N503" s="12">
        <f>IF(A503="",,'2. pielikums'!K14)</f>
        <v>0</v>
      </c>
      <c r="O503" s="12"/>
      <c r="Q503" s="8">
        <f t="shared" si="228"/>
        <v>0</v>
      </c>
      <c r="R503" s="8">
        <f>J503*L503</f>
        <v>0</v>
      </c>
      <c r="S503" s="82"/>
    </row>
    <row r="504" spans="1:19" ht="60" hidden="1" outlineLevel="1">
      <c r="A504" s="2" t="s">
        <v>30</v>
      </c>
      <c r="B504" s="23"/>
      <c r="C504" s="23"/>
      <c r="D504" s="23"/>
      <c r="E504" s="9">
        <f>SUM(E505:E514)</f>
        <v>0</v>
      </c>
      <c r="F504" s="9">
        <f>SUM(F505:F514)</f>
        <v>0</v>
      </c>
      <c r="G504" s="9">
        <f>SUM(G505:G514)</f>
        <v>0</v>
      </c>
      <c r="H504" s="9">
        <f>SUM(H505:H514)</f>
        <v>0</v>
      </c>
      <c r="I504" s="10">
        <f>IF(PĀRBAUDE!$D$3="NĒ",H504,G504)/IF(PĀRBAUDE!$D$3="NĒ",$H$1315,$G$1315)</f>
        <v>0</v>
      </c>
      <c r="J504" s="9">
        <f>SUM(J505:J514)</f>
        <v>0</v>
      </c>
    </row>
    <row r="505" spans="1:19" hidden="1" outlineLevel="1">
      <c r="A505" s="4" t="s">
        <v>17</v>
      </c>
      <c r="B505" s="7"/>
      <c r="C505" s="7"/>
      <c r="D505" s="12"/>
      <c r="E505" s="8">
        <f t="shared" ref="E505:E514" si="229">C505*D505</f>
        <v>0</v>
      </c>
      <c r="F505" s="8">
        <f t="shared" ref="F505:F514" si="230">ROUND(E505*(1+M505),2)</f>
        <v>0</v>
      </c>
      <c r="G505" s="8">
        <f t="shared" ref="G505:G514" si="231">E505-N505-O505</f>
        <v>0</v>
      </c>
      <c r="H505" s="8">
        <f>IF(PĀRBAUDE!$D$3="NĒ",ROUND(G505*(1+M505),2),0)</f>
        <v>0</v>
      </c>
      <c r="I505" s="11">
        <f>IF(PĀRBAUDE!$D$3="NĒ",H505,G505)/IF(PĀRBAUDE!$D$3="NĒ",$H$1315,$G$1315)</f>
        <v>0</v>
      </c>
      <c r="J505" s="8">
        <f>IF(PĀRBAUDE!$D$3="NĒ",F505-H505,F505-G505)</f>
        <v>0</v>
      </c>
      <c r="L505" s="42">
        <v>1</v>
      </c>
      <c r="M505" s="42">
        <v>0.21</v>
      </c>
      <c r="N505" s="12"/>
      <c r="O505" s="12"/>
      <c r="Q505" s="8">
        <f t="shared" ref="Q505:Q514" si="232">IF(H505=0,G505,H505)*L505</f>
        <v>0</v>
      </c>
      <c r="R505" s="8">
        <f t="shared" ref="R505:R514" si="233">J505*L505</f>
        <v>0</v>
      </c>
      <c r="S505" s="82"/>
    </row>
    <row r="506" spans="1:19" hidden="1" outlineLevel="1">
      <c r="A506" s="4" t="s">
        <v>154</v>
      </c>
      <c r="B506" s="7"/>
      <c r="C506" s="7"/>
      <c r="D506" s="12"/>
      <c r="E506" s="8">
        <f t="shared" si="229"/>
        <v>0</v>
      </c>
      <c r="F506" s="8">
        <f t="shared" si="230"/>
        <v>0</v>
      </c>
      <c r="G506" s="8">
        <f t="shared" si="231"/>
        <v>0</v>
      </c>
      <c r="H506" s="8">
        <f>IF(PĀRBAUDE!$D$3="NĒ",ROUND(G506*(1+M506),2),0)</f>
        <v>0</v>
      </c>
      <c r="I506" s="11">
        <f>IF(PĀRBAUDE!$D$3="NĒ",H506,G506)/IF(PĀRBAUDE!$D$3="NĒ",$H$1315,$G$1315)</f>
        <v>0</v>
      </c>
      <c r="J506" s="8">
        <f>IF(PĀRBAUDE!$D$3="NĒ",F506-H506,F506-G506)</f>
        <v>0</v>
      </c>
      <c r="L506" s="42">
        <v>1</v>
      </c>
      <c r="M506" s="42">
        <v>0.21</v>
      </c>
      <c r="N506" s="12"/>
      <c r="O506" s="12"/>
      <c r="Q506" s="8">
        <f t="shared" si="232"/>
        <v>0</v>
      </c>
      <c r="R506" s="8">
        <f t="shared" si="233"/>
        <v>0</v>
      </c>
      <c r="S506" s="82"/>
    </row>
    <row r="507" spans="1:19" hidden="1" outlineLevel="1">
      <c r="A507" s="4" t="s">
        <v>155</v>
      </c>
      <c r="B507" s="7"/>
      <c r="C507" s="7"/>
      <c r="D507" s="12"/>
      <c r="E507" s="8">
        <f t="shared" si="229"/>
        <v>0</v>
      </c>
      <c r="F507" s="8">
        <f t="shared" si="230"/>
        <v>0</v>
      </c>
      <c r="G507" s="8">
        <f t="shared" si="231"/>
        <v>0</v>
      </c>
      <c r="H507" s="8">
        <f>IF(PĀRBAUDE!$D$3="NĒ",ROUND(G507*(1+M507),2),0)</f>
        <v>0</v>
      </c>
      <c r="I507" s="11">
        <f>IF(PĀRBAUDE!$D$3="NĒ",H507,G507)/IF(PĀRBAUDE!$D$3="NĒ",$H$1315,$G$1315)</f>
        <v>0</v>
      </c>
      <c r="J507" s="8">
        <f>IF(PĀRBAUDE!$D$3="NĒ",F507-H507,F507-G507)</f>
        <v>0</v>
      </c>
      <c r="L507" s="42">
        <v>1</v>
      </c>
      <c r="M507" s="42">
        <v>0.21</v>
      </c>
      <c r="N507" s="12"/>
      <c r="O507" s="12"/>
      <c r="Q507" s="8">
        <f t="shared" si="232"/>
        <v>0</v>
      </c>
      <c r="R507" s="8">
        <f t="shared" si="233"/>
        <v>0</v>
      </c>
      <c r="S507" s="82"/>
    </row>
    <row r="508" spans="1:19" hidden="1" outlineLevel="1">
      <c r="A508" s="4" t="s">
        <v>156</v>
      </c>
      <c r="B508" s="7"/>
      <c r="C508" s="7"/>
      <c r="D508" s="12"/>
      <c r="E508" s="8">
        <f t="shared" si="229"/>
        <v>0</v>
      </c>
      <c r="F508" s="8">
        <f t="shared" si="230"/>
        <v>0</v>
      </c>
      <c r="G508" s="8">
        <f t="shared" si="231"/>
        <v>0</v>
      </c>
      <c r="H508" s="8">
        <f>IF(PĀRBAUDE!$D$3="NĒ",ROUND(G508*(1+M508),2),0)</f>
        <v>0</v>
      </c>
      <c r="I508" s="11">
        <f>IF(PĀRBAUDE!$D$3="NĒ",H508,G508)/IF(PĀRBAUDE!$D$3="NĒ",$H$1315,$G$1315)</f>
        <v>0</v>
      </c>
      <c r="J508" s="8">
        <f>IF(PĀRBAUDE!$D$3="NĒ",F508-H508,F508-G508)</f>
        <v>0</v>
      </c>
      <c r="L508" s="42">
        <v>1</v>
      </c>
      <c r="M508" s="42">
        <v>0.21</v>
      </c>
      <c r="N508" s="12"/>
      <c r="O508" s="12"/>
      <c r="Q508" s="8">
        <f t="shared" si="232"/>
        <v>0</v>
      </c>
      <c r="R508" s="8">
        <f t="shared" si="233"/>
        <v>0</v>
      </c>
      <c r="S508" s="82"/>
    </row>
    <row r="509" spans="1:19" hidden="1" outlineLevel="1">
      <c r="A509" s="4" t="s">
        <v>157</v>
      </c>
      <c r="B509" s="7"/>
      <c r="C509" s="7"/>
      <c r="D509" s="12"/>
      <c r="E509" s="8">
        <f t="shared" si="229"/>
        <v>0</v>
      </c>
      <c r="F509" s="8">
        <f t="shared" si="230"/>
        <v>0</v>
      </c>
      <c r="G509" s="8">
        <f t="shared" si="231"/>
        <v>0</v>
      </c>
      <c r="H509" s="8">
        <f>IF(PĀRBAUDE!$D$3="NĒ",ROUND(G509*(1+M509),2),0)</f>
        <v>0</v>
      </c>
      <c r="I509" s="11">
        <f>IF(PĀRBAUDE!$D$3="NĒ",H509,G509)/IF(PĀRBAUDE!$D$3="NĒ",$H$1315,$G$1315)</f>
        <v>0</v>
      </c>
      <c r="J509" s="8">
        <f>IF(PĀRBAUDE!$D$3="NĒ",F509-H509,F509-G509)</f>
        <v>0</v>
      </c>
      <c r="L509" s="42">
        <v>1</v>
      </c>
      <c r="M509" s="42">
        <v>0.21</v>
      </c>
      <c r="N509" s="12"/>
      <c r="O509" s="12"/>
      <c r="Q509" s="8">
        <f t="shared" si="232"/>
        <v>0</v>
      </c>
      <c r="R509" s="8">
        <f t="shared" si="233"/>
        <v>0</v>
      </c>
      <c r="S509" s="82"/>
    </row>
    <row r="510" spans="1:19" hidden="1" outlineLevel="1">
      <c r="A510" s="4" t="s">
        <v>158</v>
      </c>
      <c r="B510" s="7"/>
      <c r="C510" s="7"/>
      <c r="D510" s="12"/>
      <c r="E510" s="8">
        <f t="shared" si="229"/>
        <v>0</v>
      </c>
      <c r="F510" s="8">
        <f t="shared" si="230"/>
        <v>0</v>
      </c>
      <c r="G510" s="8">
        <f t="shared" si="231"/>
        <v>0</v>
      </c>
      <c r="H510" s="8">
        <f>IF(PĀRBAUDE!$D$3="NĒ",ROUND(G510*(1+M510),2),0)</f>
        <v>0</v>
      </c>
      <c r="I510" s="11">
        <f>IF(PĀRBAUDE!$D$3="NĒ",H510,G510)/IF(PĀRBAUDE!$D$3="NĒ",$H$1315,$G$1315)</f>
        <v>0</v>
      </c>
      <c r="J510" s="8">
        <f>IF(PĀRBAUDE!$D$3="NĒ",F510-H510,F510-G510)</f>
        <v>0</v>
      </c>
      <c r="L510" s="42">
        <v>1</v>
      </c>
      <c r="M510" s="42">
        <v>0.21</v>
      </c>
      <c r="N510" s="12"/>
      <c r="O510" s="12"/>
      <c r="Q510" s="8">
        <f t="shared" si="232"/>
        <v>0</v>
      </c>
      <c r="R510" s="8">
        <f t="shared" si="233"/>
        <v>0</v>
      </c>
      <c r="S510" s="82"/>
    </row>
    <row r="511" spans="1:19" hidden="1" outlineLevel="1">
      <c r="A511" s="4" t="s">
        <v>159</v>
      </c>
      <c r="B511" s="7"/>
      <c r="C511" s="7"/>
      <c r="D511" s="12"/>
      <c r="E511" s="8">
        <f t="shared" si="229"/>
        <v>0</v>
      </c>
      <c r="F511" s="8">
        <f t="shared" si="230"/>
        <v>0</v>
      </c>
      <c r="G511" s="8">
        <f t="shared" si="231"/>
        <v>0</v>
      </c>
      <c r="H511" s="8">
        <f>IF(PĀRBAUDE!$D$3="NĒ",ROUND(G511*(1+M511),2),0)</f>
        <v>0</v>
      </c>
      <c r="I511" s="11">
        <f>IF(PĀRBAUDE!$D$3="NĒ",H511,G511)/IF(PĀRBAUDE!$D$3="NĒ",$H$1315,$G$1315)</f>
        <v>0</v>
      </c>
      <c r="J511" s="8">
        <f>IF(PĀRBAUDE!$D$3="NĒ",F511-H511,F511-G511)</f>
        <v>0</v>
      </c>
      <c r="L511" s="42">
        <v>1</v>
      </c>
      <c r="M511" s="42">
        <v>0.21</v>
      </c>
      <c r="N511" s="12"/>
      <c r="O511" s="12"/>
      <c r="Q511" s="8">
        <f t="shared" si="232"/>
        <v>0</v>
      </c>
      <c r="R511" s="8">
        <f t="shared" si="233"/>
        <v>0</v>
      </c>
      <c r="S511" s="82"/>
    </row>
    <row r="512" spans="1:19" hidden="1" outlineLevel="1">
      <c r="A512" s="4" t="s">
        <v>160</v>
      </c>
      <c r="B512" s="7"/>
      <c r="C512" s="7"/>
      <c r="D512" s="12"/>
      <c r="E512" s="8">
        <f t="shared" si="229"/>
        <v>0</v>
      </c>
      <c r="F512" s="8">
        <f t="shared" si="230"/>
        <v>0</v>
      </c>
      <c r="G512" s="8">
        <f t="shared" si="231"/>
        <v>0</v>
      </c>
      <c r="H512" s="8">
        <f>IF(PĀRBAUDE!$D$3="NĒ",ROUND(G512*(1+M512),2),0)</f>
        <v>0</v>
      </c>
      <c r="I512" s="11">
        <f>IF(PĀRBAUDE!$D$3="NĒ",H512,G512)/IF(PĀRBAUDE!$D$3="NĒ",$H$1315,$G$1315)</f>
        <v>0</v>
      </c>
      <c r="J512" s="8">
        <f>IF(PĀRBAUDE!$D$3="NĒ",F512-H512,F512-G512)</f>
        <v>0</v>
      </c>
      <c r="L512" s="42">
        <v>1</v>
      </c>
      <c r="M512" s="42">
        <v>0.21</v>
      </c>
      <c r="N512" s="12"/>
      <c r="O512" s="12"/>
      <c r="Q512" s="8">
        <f t="shared" si="232"/>
        <v>0</v>
      </c>
      <c r="R512" s="8">
        <f t="shared" si="233"/>
        <v>0</v>
      </c>
      <c r="S512" s="82"/>
    </row>
    <row r="513" spans="1:19" hidden="1" outlineLevel="1">
      <c r="A513" s="4" t="s">
        <v>161</v>
      </c>
      <c r="B513" s="7"/>
      <c r="C513" s="7"/>
      <c r="D513" s="12"/>
      <c r="E513" s="8">
        <f t="shared" si="229"/>
        <v>0</v>
      </c>
      <c r="F513" s="8">
        <f t="shared" si="230"/>
        <v>0</v>
      </c>
      <c r="G513" s="8">
        <f t="shared" si="231"/>
        <v>0</v>
      </c>
      <c r="H513" s="8">
        <f>IF(PĀRBAUDE!$D$3="NĒ",ROUND(G513*(1+M513),2),0)</f>
        <v>0</v>
      </c>
      <c r="I513" s="11">
        <f>IF(PĀRBAUDE!$D$3="NĒ",H513,G513)/IF(PĀRBAUDE!$D$3="NĒ",$H$1315,$G$1315)</f>
        <v>0</v>
      </c>
      <c r="J513" s="8">
        <f>IF(PĀRBAUDE!$D$3="NĒ",F513-H513,F513-G513)</f>
        <v>0</v>
      </c>
      <c r="L513" s="42">
        <v>1</v>
      </c>
      <c r="M513" s="42">
        <v>0.21</v>
      </c>
      <c r="N513" s="12"/>
      <c r="O513" s="12"/>
      <c r="Q513" s="8">
        <f t="shared" si="232"/>
        <v>0</v>
      </c>
      <c r="R513" s="8">
        <f t="shared" si="233"/>
        <v>0</v>
      </c>
      <c r="S513" s="82"/>
    </row>
    <row r="514" spans="1:19" hidden="1" outlineLevel="1">
      <c r="A514" s="4" t="s">
        <v>162</v>
      </c>
      <c r="B514" s="7"/>
      <c r="C514" s="7"/>
      <c r="D514" s="12"/>
      <c r="E514" s="8">
        <f t="shared" si="229"/>
        <v>0</v>
      </c>
      <c r="F514" s="8">
        <f t="shared" si="230"/>
        <v>0</v>
      </c>
      <c r="G514" s="8">
        <f t="shared" si="231"/>
        <v>0</v>
      </c>
      <c r="H514" s="8">
        <f>IF(PĀRBAUDE!$D$3="NĒ",ROUND(G514*(1+M514),2),0)</f>
        <v>0</v>
      </c>
      <c r="I514" s="11">
        <f>IF(PĀRBAUDE!$D$3="NĒ",H514,G514)/IF(PĀRBAUDE!$D$3="NĒ",$H$1315,$G$1315)</f>
        <v>0</v>
      </c>
      <c r="J514" s="8">
        <f>IF(PĀRBAUDE!$D$3="NĒ",F514-H514,F514-G514)</f>
        <v>0</v>
      </c>
      <c r="L514" s="42">
        <v>1</v>
      </c>
      <c r="M514" s="42">
        <v>0.21</v>
      </c>
      <c r="N514" s="12"/>
      <c r="O514" s="12"/>
      <c r="Q514" s="8">
        <f t="shared" si="232"/>
        <v>0</v>
      </c>
      <c r="R514" s="8">
        <f t="shared" si="233"/>
        <v>0</v>
      </c>
      <c r="S514" s="82"/>
    </row>
    <row r="515" spans="1:19" ht="24" hidden="1" outlineLevel="1">
      <c r="A515" s="2" t="s">
        <v>31</v>
      </c>
      <c r="B515" s="23"/>
      <c r="C515" s="23"/>
      <c r="D515" s="23"/>
      <c r="E515" s="9">
        <f>SUM(E516:E525)</f>
        <v>0</v>
      </c>
      <c r="F515" s="9">
        <f>SUM(F516:F525)</f>
        <v>0</v>
      </c>
      <c r="G515" s="9">
        <f>SUM(G516:G525)</f>
        <v>0</v>
      </c>
      <c r="H515" s="9">
        <f>SUM(H516:H525)</f>
        <v>0</v>
      </c>
      <c r="I515" s="10">
        <f>IF(PĀRBAUDE!$D$3="NĒ",H515,G515)/IF(PĀRBAUDE!$D$3="NĒ",$H$1315,$G$1315)</f>
        <v>0</v>
      </c>
      <c r="J515" s="9">
        <f>SUM(J516:J525)</f>
        <v>0</v>
      </c>
    </row>
    <row r="516" spans="1:19" hidden="1" outlineLevel="1">
      <c r="A516" s="4" t="s">
        <v>19</v>
      </c>
      <c r="B516" s="7" t="s">
        <v>8</v>
      </c>
      <c r="C516" s="7"/>
      <c r="D516" s="12"/>
      <c r="E516" s="8">
        <f t="shared" ref="E516:E525" si="234">C516*D516</f>
        <v>0</v>
      </c>
      <c r="F516" s="8">
        <f t="shared" ref="F516:F526" si="235">ROUND(E516*(1+M516),2)</f>
        <v>0</v>
      </c>
      <c r="G516" s="8">
        <f t="shared" ref="G516:G525" si="236">E516-N516-O516</f>
        <v>0</v>
      </c>
      <c r="H516" s="8">
        <f>IF(PĀRBAUDE!$D$3="NĒ",ROUND(G516*(1+M516),2),0)</f>
        <v>0</v>
      </c>
      <c r="I516" s="11">
        <f>IF(PĀRBAUDE!$D$3="NĒ",H516,G516)/IF(PĀRBAUDE!$D$3="NĒ",$H$1315,$G$1315)</f>
        <v>0</v>
      </c>
      <c r="J516" s="8">
        <f>IF(PĀRBAUDE!$D$3="NĒ",F516-H516,F516-G516)</f>
        <v>0</v>
      </c>
      <c r="L516" s="42">
        <v>1</v>
      </c>
      <c r="M516" s="42">
        <v>0.21</v>
      </c>
      <c r="N516" s="12"/>
      <c r="O516" s="12"/>
      <c r="Q516" s="8">
        <f t="shared" ref="Q516:Q526" si="237">IF(H516=0,G516,H516)*L516</f>
        <v>0</v>
      </c>
      <c r="R516" s="8">
        <f t="shared" ref="R516:R525" si="238">J516*L516</f>
        <v>0</v>
      </c>
      <c r="S516" s="82"/>
    </row>
    <row r="517" spans="1:19" hidden="1" outlineLevel="1">
      <c r="A517" s="4" t="s">
        <v>164</v>
      </c>
      <c r="B517" s="7"/>
      <c r="C517" s="7"/>
      <c r="D517" s="12"/>
      <c r="E517" s="8">
        <f t="shared" si="234"/>
        <v>0</v>
      </c>
      <c r="F517" s="8">
        <f t="shared" si="235"/>
        <v>0</v>
      </c>
      <c r="G517" s="8">
        <f t="shared" si="236"/>
        <v>0</v>
      </c>
      <c r="H517" s="8">
        <f>IF(PĀRBAUDE!$D$3="NĒ",ROUND(G517*(1+M517),2),0)</f>
        <v>0</v>
      </c>
      <c r="I517" s="11">
        <f>IF(PĀRBAUDE!$D$3="NĒ",H517,G517)/IF(PĀRBAUDE!$D$3="NĒ",$H$1315,$G$1315)</f>
        <v>0</v>
      </c>
      <c r="J517" s="8">
        <f>IF(PĀRBAUDE!$D$3="NĒ",F517-H517,F517-G517)</f>
        <v>0</v>
      </c>
      <c r="L517" s="42">
        <v>1</v>
      </c>
      <c r="M517" s="42">
        <v>0.21</v>
      </c>
      <c r="N517" s="12"/>
      <c r="O517" s="12"/>
      <c r="Q517" s="8">
        <f t="shared" si="237"/>
        <v>0</v>
      </c>
      <c r="R517" s="8">
        <f t="shared" si="238"/>
        <v>0</v>
      </c>
      <c r="S517" s="82"/>
    </row>
    <row r="518" spans="1:19" hidden="1" outlineLevel="1">
      <c r="A518" s="4" t="s">
        <v>165</v>
      </c>
      <c r="B518" s="7"/>
      <c r="C518" s="7"/>
      <c r="D518" s="12"/>
      <c r="E518" s="8">
        <f t="shared" si="234"/>
        <v>0</v>
      </c>
      <c r="F518" s="8">
        <f t="shared" si="235"/>
        <v>0</v>
      </c>
      <c r="G518" s="8">
        <f t="shared" si="236"/>
        <v>0</v>
      </c>
      <c r="H518" s="8">
        <f>IF(PĀRBAUDE!$D$3="NĒ",ROUND(G518*(1+M518),2),0)</f>
        <v>0</v>
      </c>
      <c r="I518" s="11">
        <f>IF(PĀRBAUDE!$D$3="NĒ",H518,G518)/IF(PĀRBAUDE!$D$3="NĒ",$H$1315,$G$1315)</f>
        <v>0</v>
      </c>
      <c r="J518" s="8">
        <f>IF(PĀRBAUDE!$D$3="NĒ",F518-H518,F518-G518)</f>
        <v>0</v>
      </c>
      <c r="L518" s="42">
        <v>1</v>
      </c>
      <c r="M518" s="42">
        <v>0.21</v>
      </c>
      <c r="N518" s="12"/>
      <c r="O518" s="12"/>
      <c r="Q518" s="8">
        <f t="shared" si="237"/>
        <v>0</v>
      </c>
      <c r="R518" s="8">
        <f t="shared" si="238"/>
        <v>0</v>
      </c>
      <c r="S518" s="82"/>
    </row>
    <row r="519" spans="1:19" hidden="1" outlineLevel="1">
      <c r="A519" s="4" t="s">
        <v>165</v>
      </c>
      <c r="B519" s="7"/>
      <c r="C519" s="7"/>
      <c r="D519" s="12"/>
      <c r="E519" s="8">
        <f t="shared" si="234"/>
        <v>0</v>
      </c>
      <c r="F519" s="8">
        <f t="shared" si="235"/>
        <v>0</v>
      </c>
      <c r="G519" s="8">
        <f t="shared" si="236"/>
        <v>0</v>
      </c>
      <c r="H519" s="8">
        <f>IF(PĀRBAUDE!$D$3="NĒ",ROUND(G519*(1+M519),2),0)</f>
        <v>0</v>
      </c>
      <c r="I519" s="11">
        <f>IF(PĀRBAUDE!$D$3="NĒ",H519,G519)/IF(PĀRBAUDE!$D$3="NĒ",$H$1315,$G$1315)</f>
        <v>0</v>
      </c>
      <c r="J519" s="8">
        <f>IF(PĀRBAUDE!$D$3="NĒ",F519-H519,F519-G519)</f>
        <v>0</v>
      </c>
      <c r="L519" s="42">
        <v>1</v>
      </c>
      <c r="M519" s="42">
        <v>0.21</v>
      </c>
      <c r="N519" s="12"/>
      <c r="O519" s="12"/>
      <c r="Q519" s="8">
        <f t="shared" si="237"/>
        <v>0</v>
      </c>
      <c r="R519" s="8">
        <f t="shared" si="238"/>
        <v>0</v>
      </c>
      <c r="S519" s="82"/>
    </row>
    <row r="520" spans="1:19" hidden="1" outlineLevel="1">
      <c r="A520" s="4" t="s">
        <v>166</v>
      </c>
      <c r="B520" s="7"/>
      <c r="C520" s="7"/>
      <c r="D520" s="12"/>
      <c r="E520" s="8">
        <f t="shared" si="234"/>
        <v>0</v>
      </c>
      <c r="F520" s="8">
        <f t="shared" si="235"/>
        <v>0</v>
      </c>
      <c r="G520" s="8">
        <f t="shared" si="236"/>
        <v>0</v>
      </c>
      <c r="H520" s="8">
        <f>IF(PĀRBAUDE!$D$3="NĒ",ROUND(G520*(1+M520),2),0)</f>
        <v>0</v>
      </c>
      <c r="I520" s="11">
        <f>IF(PĀRBAUDE!$D$3="NĒ",H520,G520)/IF(PĀRBAUDE!$D$3="NĒ",$H$1315,$G$1315)</f>
        <v>0</v>
      </c>
      <c r="J520" s="8">
        <f>IF(PĀRBAUDE!$D$3="NĒ",F520-H520,F520-G520)</f>
        <v>0</v>
      </c>
      <c r="L520" s="42">
        <v>1</v>
      </c>
      <c r="M520" s="42">
        <v>0.21</v>
      </c>
      <c r="N520" s="12"/>
      <c r="O520" s="12"/>
      <c r="Q520" s="8">
        <f t="shared" si="237"/>
        <v>0</v>
      </c>
      <c r="R520" s="8">
        <f t="shared" si="238"/>
        <v>0</v>
      </c>
      <c r="S520" s="82"/>
    </row>
    <row r="521" spans="1:19" hidden="1" outlineLevel="1">
      <c r="A521" s="4" t="s">
        <v>167</v>
      </c>
      <c r="B521" s="7"/>
      <c r="C521" s="7"/>
      <c r="D521" s="12"/>
      <c r="E521" s="8">
        <f t="shared" si="234"/>
        <v>0</v>
      </c>
      <c r="F521" s="8">
        <f t="shared" si="235"/>
        <v>0</v>
      </c>
      <c r="G521" s="8">
        <f t="shared" si="236"/>
        <v>0</v>
      </c>
      <c r="H521" s="8">
        <f>IF(PĀRBAUDE!$D$3="NĒ",ROUND(G521*(1+M521),2),0)</f>
        <v>0</v>
      </c>
      <c r="I521" s="11">
        <f>IF(PĀRBAUDE!$D$3="NĒ",H521,G521)/IF(PĀRBAUDE!$D$3="NĒ",$H$1315,$G$1315)</f>
        <v>0</v>
      </c>
      <c r="J521" s="8">
        <f>IF(PĀRBAUDE!$D$3="NĒ",F521-H521,F521-G521)</f>
        <v>0</v>
      </c>
      <c r="L521" s="42">
        <v>1</v>
      </c>
      <c r="M521" s="42">
        <v>0.21</v>
      </c>
      <c r="N521" s="12"/>
      <c r="O521" s="12"/>
      <c r="Q521" s="8">
        <f t="shared" si="237"/>
        <v>0</v>
      </c>
      <c r="R521" s="8">
        <f t="shared" si="238"/>
        <v>0</v>
      </c>
      <c r="S521" s="82"/>
    </row>
    <row r="522" spans="1:19" hidden="1" outlineLevel="1">
      <c r="A522" s="4" t="s">
        <v>168</v>
      </c>
      <c r="B522" s="7"/>
      <c r="C522" s="7"/>
      <c r="D522" s="12"/>
      <c r="E522" s="8">
        <f t="shared" si="234"/>
        <v>0</v>
      </c>
      <c r="F522" s="8">
        <f t="shared" si="235"/>
        <v>0</v>
      </c>
      <c r="G522" s="8">
        <f t="shared" si="236"/>
        <v>0</v>
      </c>
      <c r="H522" s="8">
        <f>IF(PĀRBAUDE!$D$3="NĒ",ROUND(G522*(1+M522),2),0)</f>
        <v>0</v>
      </c>
      <c r="I522" s="11">
        <f>IF(PĀRBAUDE!$D$3="NĒ",H522,G522)/IF(PĀRBAUDE!$D$3="NĒ",$H$1315,$G$1315)</f>
        <v>0</v>
      </c>
      <c r="J522" s="8">
        <f>IF(PĀRBAUDE!$D$3="NĒ",F522-H522,F522-G522)</f>
        <v>0</v>
      </c>
      <c r="L522" s="42">
        <v>1</v>
      </c>
      <c r="M522" s="42">
        <v>0.21</v>
      </c>
      <c r="N522" s="12"/>
      <c r="O522" s="12"/>
      <c r="Q522" s="8">
        <f t="shared" si="237"/>
        <v>0</v>
      </c>
      <c r="R522" s="8">
        <f t="shared" si="238"/>
        <v>0</v>
      </c>
      <c r="S522" s="82"/>
    </row>
    <row r="523" spans="1:19" hidden="1" outlineLevel="1">
      <c r="A523" s="4" t="s">
        <v>169</v>
      </c>
      <c r="B523" s="7"/>
      <c r="C523" s="7"/>
      <c r="D523" s="12"/>
      <c r="E523" s="8">
        <f t="shared" si="234"/>
        <v>0</v>
      </c>
      <c r="F523" s="8">
        <f t="shared" si="235"/>
        <v>0</v>
      </c>
      <c r="G523" s="8">
        <f t="shared" si="236"/>
        <v>0</v>
      </c>
      <c r="H523" s="8">
        <f>IF(PĀRBAUDE!$D$3="NĒ",ROUND(G523*(1+M523),2),0)</f>
        <v>0</v>
      </c>
      <c r="I523" s="11">
        <f>IF(PĀRBAUDE!$D$3="NĒ",H523,G523)/IF(PĀRBAUDE!$D$3="NĒ",$H$1315,$G$1315)</f>
        <v>0</v>
      </c>
      <c r="J523" s="8">
        <f>IF(PĀRBAUDE!$D$3="NĒ",F523-H523,F523-G523)</f>
        <v>0</v>
      </c>
      <c r="L523" s="42">
        <v>1</v>
      </c>
      <c r="M523" s="42">
        <v>0.21</v>
      </c>
      <c r="N523" s="12"/>
      <c r="O523" s="12"/>
      <c r="Q523" s="8">
        <f t="shared" si="237"/>
        <v>0</v>
      </c>
      <c r="R523" s="8">
        <f t="shared" si="238"/>
        <v>0</v>
      </c>
      <c r="S523" s="82"/>
    </row>
    <row r="524" spans="1:19" hidden="1" outlineLevel="1">
      <c r="A524" s="4" t="s">
        <v>170</v>
      </c>
      <c r="B524" s="7"/>
      <c r="C524" s="7"/>
      <c r="D524" s="12"/>
      <c r="E524" s="8">
        <f t="shared" si="234"/>
        <v>0</v>
      </c>
      <c r="F524" s="8">
        <f t="shared" si="235"/>
        <v>0</v>
      </c>
      <c r="G524" s="8">
        <f t="shared" si="236"/>
        <v>0</v>
      </c>
      <c r="H524" s="8">
        <f>IF(PĀRBAUDE!$D$3="NĒ",ROUND(G524*(1+M524),2),0)</f>
        <v>0</v>
      </c>
      <c r="I524" s="11">
        <f>IF(PĀRBAUDE!$D$3="NĒ",H524,G524)/IF(PĀRBAUDE!$D$3="NĒ",$H$1315,$G$1315)</f>
        <v>0</v>
      </c>
      <c r="J524" s="8">
        <f>IF(PĀRBAUDE!$D$3="NĒ",F524-H524,F524-G524)</f>
        <v>0</v>
      </c>
      <c r="L524" s="42">
        <v>1</v>
      </c>
      <c r="M524" s="42">
        <v>0.21</v>
      </c>
      <c r="N524" s="12"/>
      <c r="O524" s="12"/>
      <c r="Q524" s="8">
        <f t="shared" si="237"/>
        <v>0</v>
      </c>
      <c r="R524" s="8">
        <f t="shared" si="238"/>
        <v>0</v>
      </c>
      <c r="S524" s="82"/>
    </row>
    <row r="525" spans="1:19" hidden="1" outlineLevel="1">
      <c r="A525" s="4" t="s">
        <v>171</v>
      </c>
      <c r="B525" s="7"/>
      <c r="C525" s="7"/>
      <c r="D525" s="12"/>
      <c r="E525" s="8">
        <f t="shared" si="234"/>
        <v>0</v>
      </c>
      <c r="F525" s="8">
        <f t="shared" si="235"/>
        <v>0</v>
      </c>
      <c r="G525" s="8">
        <f t="shared" si="236"/>
        <v>0</v>
      </c>
      <c r="H525" s="8">
        <f>IF(PĀRBAUDE!$D$3="NĒ",ROUND(G525*(1+M525),2),0)</f>
        <v>0</v>
      </c>
      <c r="I525" s="11">
        <f>IF(PĀRBAUDE!$D$3="NĒ",H525,G525)/IF(PĀRBAUDE!$D$3="NĒ",$H$1315,$G$1315)</f>
        <v>0</v>
      </c>
      <c r="J525" s="8">
        <f>IF(PĀRBAUDE!$D$3="NĒ",F525-H525,F525-G525)</f>
        <v>0</v>
      </c>
      <c r="L525" s="42">
        <v>1</v>
      </c>
      <c r="M525" s="42">
        <v>0.21</v>
      </c>
      <c r="N525" s="12"/>
      <c r="O525" s="12"/>
      <c r="Q525" s="8">
        <f t="shared" si="237"/>
        <v>0</v>
      </c>
      <c r="R525" s="8">
        <f t="shared" si="238"/>
        <v>0</v>
      </c>
      <c r="S525" s="82"/>
    </row>
    <row r="526" spans="1:19" ht="24" hidden="1" outlineLevel="1">
      <c r="A526" s="2" t="s">
        <v>33</v>
      </c>
      <c r="B526" s="2"/>
      <c r="C526" s="2"/>
      <c r="D526" s="12"/>
      <c r="E526" s="13">
        <f>D526</f>
        <v>0</v>
      </c>
      <c r="F526" s="9">
        <f t="shared" si="235"/>
        <v>0</v>
      </c>
      <c r="G526" s="9">
        <f>E526-N526</f>
        <v>0</v>
      </c>
      <c r="H526" s="9">
        <f>IF(PĀRBAUDE!$D$3="NĒ",ROUND(G526*(1+M526),2),0)</f>
        <v>0</v>
      </c>
      <c r="I526" s="10">
        <f>IF(PĀRBAUDE!$D$3="NĒ",H526,G526)/IF(PĀRBAUDE!$D$3="NĒ",$H$1315,$G$1315)</f>
        <v>0</v>
      </c>
      <c r="J526" s="9">
        <f>IF(PĀRBAUDE!$D$3="NĒ",F526-H526,ROUND(N526*(1+M526),2))</f>
        <v>0</v>
      </c>
      <c r="L526" s="42">
        <v>1</v>
      </c>
      <c r="M526" s="42">
        <v>0.21</v>
      </c>
      <c r="N526" s="12"/>
      <c r="Q526" s="8">
        <f t="shared" si="237"/>
        <v>0</v>
      </c>
      <c r="R526" s="8">
        <f>J526*L526</f>
        <v>0</v>
      </c>
    </row>
    <row r="527" spans="1:19" hidden="1" outlineLevel="1">
      <c r="A527" s="24" t="s">
        <v>34</v>
      </c>
      <c r="B527" s="23"/>
      <c r="C527" s="23"/>
      <c r="D527" s="23"/>
      <c r="E527" s="9">
        <f t="shared" ref="E527:J527" si="239">E526+E515+E504+E501+E490+E488+E477+E466+E455+E444+E433+E422+E411+E400</f>
        <v>0</v>
      </c>
      <c r="F527" s="9">
        <f t="shared" si="239"/>
        <v>0</v>
      </c>
      <c r="G527" s="9">
        <f t="shared" si="239"/>
        <v>0</v>
      </c>
      <c r="H527" s="9">
        <f t="shared" si="239"/>
        <v>0</v>
      </c>
      <c r="I527" s="10">
        <f t="shared" si="239"/>
        <v>0</v>
      </c>
      <c r="J527" s="9">
        <f t="shared" si="239"/>
        <v>0</v>
      </c>
      <c r="Q527" s="9">
        <f>ROUND(SUM(Q401:Q526),2)</f>
        <v>0</v>
      </c>
      <c r="R527" s="9">
        <f>ROUND(SUM(R401:R526),2)</f>
        <v>0</v>
      </c>
      <c r="S527" s="83"/>
    </row>
    <row r="528" spans="1:19" collapsed="1"/>
    <row r="529" spans="1:19" hidden="1" outlineLevel="1">
      <c r="A529" s="106">
        <f>'2.8. tabula'!B7</f>
        <v>5</v>
      </c>
      <c r="B529" s="106"/>
      <c r="C529" s="106"/>
      <c r="D529" s="106"/>
      <c r="E529" s="106"/>
      <c r="F529" s="106"/>
      <c r="G529" s="106"/>
      <c r="H529" s="106"/>
      <c r="I529" s="106"/>
      <c r="J529" s="106"/>
    </row>
    <row r="530" spans="1:19" hidden="1" outlineLevel="1">
      <c r="A530" s="105" t="s">
        <v>5</v>
      </c>
      <c r="B530" s="105"/>
      <c r="C530" s="105"/>
      <c r="D530" s="105"/>
      <c r="E530" s="105"/>
      <c r="F530" s="105"/>
      <c r="G530" s="105"/>
      <c r="H530" s="105"/>
      <c r="I530" s="105"/>
      <c r="J530" s="105"/>
    </row>
    <row r="531" spans="1:19" ht="60" hidden="1" outlineLevel="1">
      <c r="A531" s="2" t="s">
        <v>6</v>
      </c>
      <c r="B531" s="23"/>
      <c r="C531" s="23"/>
      <c r="D531" s="9"/>
      <c r="E531" s="9">
        <f>SUM(E532:E541)</f>
        <v>0</v>
      </c>
      <c r="F531" s="9">
        <f>SUM(F532:F541)</f>
        <v>0</v>
      </c>
      <c r="G531" s="9">
        <f>SUM(G532:G541)</f>
        <v>0</v>
      </c>
      <c r="H531" s="9">
        <f>SUM(H532:H541)</f>
        <v>0</v>
      </c>
      <c r="I531" s="10">
        <f>IF(PĀRBAUDE!$D$3="NĒ",H531,G531)/IF(PĀRBAUDE!$D$3="NĒ",$H$1315,$G$1315)</f>
        <v>0</v>
      </c>
      <c r="J531" s="9">
        <f>SUM(J532:J541)</f>
        <v>0</v>
      </c>
    </row>
    <row r="532" spans="1:19" hidden="1" outlineLevel="1">
      <c r="A532" s="4" t="s">
        <v>210</v>
      </c>
      <c r="B532" s="7" t="s">
        <v>8</v>
      </c>
      <c r="C532" s="7"/>
      <c r="D532" s="12"/>
      <c r="E532" s="8">
        <f t="shared" ref="E532:E541" si="240">C532*D532</f>
        <v>0</v>
      </c>
      <c r="F532" s="8">
        <f t="shared" ref="F532:F541" si="241">ROUND(E532*(1+M532),2)</f>
        <v>0</v>
      </c>
      <c r="G532" s="8">
        <f t="shared" ref="G532:G541" si="242">E532-N532-O532</f>
        <v>0</v>
      </c>
      <c r="H532" s="8">
        <f>IF(PĀRBAUDE!$D$3="NĒ",ROUND(G532*(1+M532),2),0)</f>
        <v>0</v>
      </c>
      <c r="I532" s="11">
        <f>IF(PĀRBAUDE!$D$3="NĒ",H532,G532)/IF(PĀRBAUDE!$D$3="NĒ",$H$1315,$G$1315)</f>
        <v>0</v>
      </c>
      <c r="J532" s="8">
        <f>IF(PĀRBAUDE!$D$3="NĒ",F532-H532,F532-G532)</f>
        <v>0</v>
      </c>
      <c r="L532" s="42">
        <v>1</v>
      </c>
      <c r="M532" s="42">
        <v>0.21</v>
      </c>
      <c r="N532" s="12"/>
      <c r="O532" s="12"/>
      <c r="Q532" s="8">
        <f t="shared" ref="Q532:Q541" si="243">IF(H532=0,G532,H532)*L532</f>
        <v>0</v>
      </c>
      <c r="R532" s="8">
        <f t="shared" ref="R532:R541" si="244">J532*L532</f>
        <v>0</v>
      </c>
      <c r="S532" s="82"/>
    </row>
    <row r="533" spans="1:19" hidden="1" outlineLevel="1">
      <c r="A533" s="4" t="s">
        <v>197</v>
      </c>
      <c r="B533" s="7" t="s">
        <v>8</v>
      </c>
      <c r="C533" s="7"/>
      <c r="D533" s="12"/>
      <c r="E533" s="8">
        <f t="shared" si="240"/>
        <v>0</v>
      </c>
      <c r="F533" s="8">
        <f t="shared" si="241"/>
        <v>0</v>
      </c>
      <c r="G533" s="8">
        <f t="shared" si="242"/>
        <v>0</v>
      </c>
      <c r="H533" s="8">
        <f>IF(PĀRBAUDE!$D$3="NĒ",ROUND(G533*(1+M533),2),0)</f>
        <v>0</v>
      </c>
      <c r="I533" s="11">
        <f>IF(PĀRBAUDE!$D$3="NĒ",H533,G533)/IF(PĀRBAUDE!$D$3="NĒ",$H$1315,$G$1315)</f>
        <v>0</v>
      </c>
      <c r="J533" s="8">
        <f>IF(PĀRBAUDE!$D$3="NĒ",F533-H533,F533-G533)</f>
        <v>0</v>
      </c>
      <c r="L533" s="42">
        <v>1</v>
      </c>
      <c r="M533" s="42">
        <v>0.21</v>
      </c>
      <c r="N533" s="12"/>
      <c r="O533" s="12"/>
      <c r="Q533" s="8">
        <f t="shared" si="243"/>
        <v>0</v>
      </c>
      <c r="R533" s="8">
        <f t="shared" si="244"/>
        <v>0</v>
      </c>
      <c r="S533" s="82"/>
    </row>
    <row r="534" spans="1:19" hidden="1" outlineLevel="1">
      <c r="A534" s="4" t="s">
        <v>46</v>
      </c>
      <c r="B534" s="7"/>
      <c r="C534" s="7"/>
      <c r="D534" s="12"/>
      <c r="E534" s="8">
        <f t="shared" si="240"/>
        <v>0</v>
      </c>
      <c r="F534" s="8">
        <f t="shared" si="241"/>
        <v>0</v>
      </c>
      <c r="G534" s="8">
        <f t="shared" si="242"/>
        <v>0</v>
      </c>
      <c r="H534" s="8">
        <f>IF(PĀRBAUDE!$D$3="NĒ",ROUND(G534*(1+M534),2),0)</f>
        <v>0</v>
      </c>
      <c r="I534" s="11">
        <f>IF(PĀRBAUDE!$D$3="NĒ",H534,G534)/IF(PĀRBAUDE!$D$3="NĒ",$H$1315,$G$1315)</f>
        <v>0</v>
      </c>
      <c r="J534" s="8">
        <f>IF(PĀRBAUDE!$D$3="NĒ",F534-H534,F534-G534)</f>
        <v>0</v>
      </c>
      <c r="L534" s="42">
        <v>1</v>
      </c>
      <c r="M534" s="42">
        <v>0.21</v>
      </c>
      <c r="N534" s="12"/>
      <c r="O534" s="12"/>
      <c r="Q534" s="8">
        <f t="shared" si="243"/>
        <v>0</v>
      </c>
      <c r="R534" s="8">
        <f t="shared" si="244"/>
        <v>0</v>
      </c>
      <c r="S534" s="82"/>
    </row>
    <row r="535" spans="1:19" hidden="1" outlineLevel="1">
      <c r="A535" s="4" t="s">
        <v>139</v>
      </c>
      <c r="B535" s="7"/>
      <c r="C535" s="7"/>
      <c r="D535" s="12"/>
      <c r="E535" s="8">
        <f t="shared" ref="E535" si="245">C535*D535</f>
        <v>0</v>
      </c>
      <c r="F535" s="8">
        <f t="shared" ref="F535" si="246">ROUND(E535*(1+M535),2)</f>
        <v>0</v>
      </c>
      <c r="G535" s="8">
        <f t="shared" ref="G535" si="247">E535-N535-O535</f>
        <v>0</v>
      </c>
      <c r="H535" s="8">
        <f>IF(PĀRBAUDE!$D$3="NĒ",ROUND(G535*(1+M535),2),0)</f>
        <v>0</v>
      </c>
      <c r="I535" s="11">
        <f>IF(PĀRBAUDE!$D$3="NĒ",H535,G535)/IF(PĀRBAUDE!$D$3="NĒ",$H$1315,$G$1315)</f>
        <v>0</v>
      </c>
      <c r="J535" s="8">
        <f>IF(PĀRBAUDE!$D$3="NĒ",F535-H535,F535-G535)</f>
        <v>0</v>
      </c>
      <c r="L535" s="42">
        <v>1</v>
      </c>
      <c r="M535" s="42">
        <v>0.21</v>
      </c>
      <c r="N535" s="12"/>
      <c r="O535" s="12"/>
      <c r="Q535" s="8">
        <f t="shared" si="243"/>
        <v>0</v>
      </c>
      <c r="R535" s="8">
        <f t="shared" ref="R535" si="248">J535*L535</f>
        <v>0</v>
      </c>
      <c r="S535" s="82"/>
    </row>
    <row r="536" spans="1:19" hidden="1" outlineLevel="1">
      <c r="A536" s="4" t="s">
        <v>140</v>
      </c>
      <c r="B536" s="7"/>
      <c r="C536" s="7"/>
      <c r="D536" s="12"/>
      <c r="E536" s="8">
        <f t="shared" si="240"/>
        <v>0</v>
      </c>
      <c r="F536" s="8">
        <f t="shared" si="241"/>
        <v>0</v>
      </c>
      <c r="G536" s="8">
        <f t="shared" si="242"/>
        <v>0</v>
      </c>
      <c r="H536" s="8">
        <f>IF(PĀRBAUDE!$D$3="NĒ",ROUND(G536*(1+M536),2),0)</f>
        <v>0</v>
      </c>
      <c r="I536" s="11">
        <f>IF(PĀRBAUDE!$D$3="NĒ",H536,G536)/IF(PĀRBAUDE!$D$3="NĒ",$H$1315,$G$1315)</f>
        <v>0</v>
      </c>
      <c r="J536" s="8">
        <f>IF(PĀRBAUDE!$D$3="NĒ",F536-H536,F536-G536)</f>
        <v>0</v>
      </c>
      <c r="L536" s="42">
        <v>1</v>
      </c>
      <c r="M536" s="42">
        <v>0.21</v>
      </c>
      <c r="N536" s="12"/>
      <c r="O536" s="12"/>
      <c r="Q536" s="8">
        <f t="shared" si="243"/>
        <v>0</v>
      </c>
      <c r="R536" s="8">
        <f t="shared" si="244"/>
        <v>0</v>
      </c>
      <c r="S536" s="82"/>
    </row>
    <row r="537" spans="1:19" hidden="1" outlineLevel="1">
      <c r="A537" s="4" t="s">
        <v>141</v>
      </c>
      <c r="B537" s="7"/>
      <c r="C537" s="7"/>
      <c r="D537" s="12"/>
      <c r="E537" s="8">
        <f t="shared" si="240"/>
        <v>0</v>
      </c>
      <c r="F537" s="8">
        <f t="shared" si="241"/>
        <v>0</v>
      </c>
      <c r="G537" s="8">
        <f t="shared" si="242"/>
        <v>0</v>
      </c>
      <c r="H537" s="8">
        <f>IF(PĀRBAUDE!$D$3="NĒ",ROUND(G537*(1+M537),2),0)</f>
        <v>0</v>
      </c>
      <c r="I537" s="11">
        <f>IF(PĀRBAUDE!$D$3="NĒ",H537,G537)/IF(PĀRBAUDE!$D$3="NĒ",$H$1315,$G$1315)</f>
        <v>0</v>
      </c>
      <c r="J537" s="8">
        <f>IF(PĀRBAUDE!$D$3="NĒ",F537-H537,F537-G537)</f>
        <v>0</v>
      </c>
      <c r="L537" s="42">
        <v>1</v>
      </c>
      <c r="M537" s="42">
        <v>0.21</v>
      </c>
      <c r="N537" s="12"/>
      <c r="O537" s="12"/>
      <c r="Q537" s="8">
        <f t="shared" si="243"/>
        <v>0</v>
      </c>
      <c r="R537" s="8">
        <f t="shared" si="244"/>
        <v>0</v>
      </c>
      <c r="S537" s="82"/>
    </row>
    <row r="538" spans="1:19" hidden="1" outlineLevel="1">
      <c r="A538" s="4" t="s">
        <v>142</v>
      </c>
      <c r="B538" s="7"/>
      <c r="C538" s="7"/>
      <c r="D538" s="12"/>
      <c r="E538" s="8">
        <f t="shared" si="240"/>
        <v>0</v>
      </c>
      <c r="F538" s="8">
        <f t="shared" si="241"/>
        <v>0</v>
      </c>
      <c r="G538" s="8">
        <f t="shared" si="242"/>
        <v>0</v>
      </c>
      <c r="H538" s="8">
        <f>IF(PĀRBAUDE!$D$3="NĒ",ROUND(G538*(1+M538),2),0)</f>
        <v>0</v>
      </c>
      <c r="I538" s="11">
        <f>IF(PĀRBAUDE!$D$3="NĒ",H538,G538)/IF(PĀRBAUDE!$D$3="NĒ",$H$1315,$G$1315)</f>
        <v>0</v>
      </c>
      <c r="J538" s="8">
        <f>IF(PĀRBAUDE!$D$3="NĒ",F538-H538,F538-G538)</f>
        <v>0</v>
      </c>
      <c r="L538" s="42">
        <v>1</v>
      </c>
      <c r="M538" s="42">
        <v>0.21</v>
      </c>
      <c r="N538" s="12"/>
      <c r="O538" s="12"/>
      <c r="Q538" s="8">
        <f t="shared" si="243"/>
        <v>0</v>
      </c>
      <c r="R538" s="8">
        <f t="shared" si="244"/>
        <v>0</v>
      </c>
      <c r="S538" s="82"/>
    </row>
    <row r="539" spans="1:19" hidden="1" outlineLevel="1">
      <c r="A539" s="4" t="s">
        <v>143</v>
      </c>
      <c r="B539" s="7"/>
      <c r="C539" s="7"/>
      <c r="D539" s="12"/>
      <c r="E539" s="8">
        <f t="shared" si="240"/>
        <v>0</v>
      </c>
      <c r="F539" s="8">
        <f t="shared" si="241"/>
        <v>0</v>
      </c>
      <c r="G539" s="8">
        <f t="shared" si="242"/>
        <v>0</v>
      </c>
      <c r="H539" s="8">
        <f>IF(PĀRBAUDE!$D$3="NĒ",ROUND(G539*(1+M539),2),0)</f>
        <v>0</v>
      </c>
      <c r="I539" s="11">
        <f>IF(PĀRBAUDE!$D$3="NĒ",H539,G539)/IF(PĀRBAUDE!$D$3="NĒ",$H$1315,$G$1315)</f>
        <v>0</v>
      </c>
      <c r="J539" s="8">
        <f>IF(PĀRBAUDE!$D$3="NĒ",F539-H539,F539-G539)</f>
        <v>0</v>
      </c>
      <c r="L539" s="42">
        <v>1</v>
      </c>
      <c r="M539" s="42">
        <v>0.21</v>
      </c>
      <c r="N539" s="12"/>
      <c r="O539" s="12"/>
      <c r="Q539" s="8">
        <f t="shared" si="243"/>
        <v>0</v>
      </c>
      <c r="R539" s="8">
        <f t="shared" si="244"/>
        <v>0</v>
      </c>
      <c r="S539" s="82"/>
    </row>
    <row r="540" spans="1:19" hidden="1" outlineLevel="1">
      <c r="A540" s="4" t="s">
        <v>144</v>
      </c>
      <c r="B540" s="7"/>
      <c r="C540" s="7"/>
      <c r="D540" s="12"/>
      <c r="E540" s="8">
        <f t="shared" si="240"/>
        <v>0</v>
      </c>
      <c r="F540" s="8">
        <f t="shared" si="241"/>
        <v>0</v>
      </c>
      <c r="G540" s="8">
        <f t="shared" si="242"/>
        <v>0</v>
      </c>
      <c r="H540" s="8">
        <f>IF(PĀRBAUDE!$D$3="NĒ",ROUND(G540*(1+M540),2),0)</f>
        <v>0</v>
      </c>
      <c r="I540" s="11">
        <f>IF(PĀRBAUDE!$D$3="NĒ",H540,G540)/IF(PĀRBAUDE!$D$3="NĒ",$H$1315,$G$1315)</f>
        <v>0</v>
      </c>
      <c r="J540" s="8">
        <f>IF(PĀRBAUDE!$D$3="NĒ",F540-H540,F540-G540)</f>
        <v>0</v>
      </c>
      <c r="L540" s="42">
        <v>1</v>
      </c>
      <c r="M540" s="42">
        <v>0.21</v>
      </c>
      <c r="N540" s="12"/>
      <c r="O540" s="12"/>
      <c r="Q540" s="8">
        <f t="shared" si="243"/>
        <v>0</v>
      </c>
      <c r="R540" s="8">
        <f t="shared" si="244"/>
        <v>0</v>
      </c>
      <c r="S540" s="82"/>
    </row>
    <row r="541" spans="1:19" hidden="1" outlineLevel="1">
      <c r="A541" s="4" t="s">
        <v>145</v>
      </c>
      <c r="B541" s="7"/>
      <c r="C541" s="7"/>
      <c r="D541" s="12"/>
      <c r="E541" s="8">
        <f t="shared" si="240"/>
        <v>0</v>
      </c>
      <c r="F541" s="8">
        <f t="shared" si="241"/>
        <v>0</v>
      </c>
      <c r="G541" s="8">
        <f t="shared" si="242"/>
        <v>0</v>
      </c>
      <c r="H541" s="8">
        <f>IF(PĀRBAUDE!$D$3="NĒ",ROUND(G541*(1+M541),2),0)</f>
        <v>0</v>
      </c>
      <c r="I541" s="11">
        <f>IF(PĀRBAUDE!$D$3="NĒ",H541,G541)/IF(PĀRBAUDE!$D$3="NĒ",$H$1315,$G$1315)</f>
        <v>0</v>
      </c>
      <c r="J541" s="8">
        <f>IF(PĀRBAUDE!$D$3="NĒ",F541-H541,F541-G541)</f>
        <v>0</v>
      </c>
      <c r="L541" s="42">
        <v>1</v>
      </c>
      <c r="M541" s="42">
        <v>0.21</v>
      </c>
      <c r="N541" s="12"/>
      <c r="O541" s="12"/>
      <c r="Q541" s="8">
        <f t="shared" si="243"/>
        <v>0</v>
      </c>
      <c r="R541" s="8">
        <f t="shared" si="244"/>
        <v>0</v>
      </c>
      <c r="S541" s="82"/>
    </row>
    <row r="542" spans="1:19" ht="12.75" hidden="1" customHeight="1" outlineLevel="1">
      <c r="A542" s="2" t="s">
        <v>10</v>
      </c>
      <c r="B542" s="2"/>
      <c r="C542" s="2"/>
      <c r="D542" s="15"/>
      <c r="E542" s="9">
        <f>SUM(E543:E552)</f>
        <v>0</v>
      </c>
      <c r="F542" s="9">
        <f>SUM(F543:F552)</f>
        <v>0</v>
      </c>
      <c r="G542" s="9">
        <f>SUM(G543:G552)</f>
        <v>0</v>
      </c>
      <c r="H542" s="9">
        <f>SUM(H543:H552)</f>
        <v>0</v>
      </c>
      <c r="I542" s="10">
        <f>IF(PĀRBAUDE!$D$3="NĒ",H542,G542)/IF(PĀRBAUDE!$D$3="NĒ",$H$1315,$G$1315)</f>
        <v>0</v>
      </c>
      <c r="J542" s="9">
        <f>SUM(J543:J552)</f>
        <v>0</v>
      </c>
    </row>
    <row r="543" spans="1:19" hidden="1" outlineLevel="1">
      <c r="A543" s="4" t="s">
        <v>211</v>
      </c>
      <c r="B543" s="7"/>
      <c r="C543" s="7"/>
      <c r="D543" s="12"/>
      <c r="E543" s="8">
        <f t="shared" ref="E543:E552" si="249">C543*D543</f>
        <v>0</v>
      </c>
      <c r="F543" s="8">
        <f t="shared" ref="F543:F552" si="250">ROUND(E543*(1+M543),2)</f>
        <v>0</v>
      </c>
      <c r="G543" s="8">
        <f t="shared" ref="G543:G552" si="251">E543-N543-O543</f>
        <v>0</v>
      </c>
      <c r="H543" s="8">
        <f>IF(PĀRBAUDE!$D$3="NĒ",ROUND(G543*(1+M543),2),0)</f>
        <v>0</v>
      </c>
      <c r="I543" s="11">
        <f>IF(PĀRBAUDE!$D$3="NĒ",H543,G543)/IF(PĀRBAUDE!$D$3="NĒ",$H$1315,$G$1315)</f>
        <v>0</v>
      </c>
      <c r="J543" s="8">
        <f>IF(PĀRBAUDE!$D$3="NĒ",F543-H543,F543-G543)</f>
        <v>0</v>
      </c>
      <c r="L543" s="42">
        <v>1</v>
      </c>
      <c r="M543" s="42">
        <v>0.21</v>
      </c>
      <c r="N543" s="12"/>
      <c r="O543" s="12"/>
      <c r="Q543" s="8">
        <f t="shared" ref="Q543:Q552" si="252">IF(H543=0,G543,H543)*L543</f>
        <v>0</v>
      </c>
      <c r="R543" s="8">
        <f t="shared" ref="R543:R552" si="253">J543*L543</f>
        <v>0</v>
      </c>
      <c r="S543" s="82"/>
    </row>
    <row r="544" spans="1:19" hidden="1" outlineLevel="1">
      <c r="A544" s="4" t="s">
        <v>212</v>
      </c>
      <c r="B544" s="7"/>
      <c r="C544" s="7"/>
      <c r="D544" s="12"/>
      <c r="E544" s="8">
        <f t="shared" si="249"/>
        <v>0</v>
      </c>
      <c r="F544" s="8">
        <f t="shared" si="250"/>
        <v>0</v>
      </c>
      <c r="G544" s="8">
        <f t="shared" si="251"/>
        <v>0</v>
      </c>
      <c r="H544" s="8">
        <f>IF(PĀRBAUDE!$D$3="NĒ",ROUND(G544*(1+M544),2),0)</f>
        <v>0</v>
      </c>
      <c r="I544" s="11">
        <f>IF(PĀRBAUDE!$D$3="NĒ",H544,G544)/IF(PĀRBAUDE!$D$3="NĒ",$H$1315,$G$1315)</f>
        <v>0</v>
      </c>
      <c r="J544" s="8">
        <f>IF(PĀRBAUDE!$D$3="NĒ",F544-H544,F544-G544)</f>
        <v>0</v>
      </c>
      <c r="L544" s="42">
        <v>1</v>
      </c>
      <c r="M544" s="42">
        <v>0.21</v>
      </c>
      <c r="N544" s="12"/>
      <c r="O544" s="12"/>
      <c r="Q544" s="8">
        <f t="shared" si="252"/>
        <v>0</v>
      </c>
      <c r="R544" s="8">
        <f t="shared" si="253"/>
        <v>0</v>
      </c>
      <c r="S544" s="82"/>
    </row>
    <row r="545" spans="1:19" hidden="1" outlineLevel="1">
      <c r="A545" s="4" t="s">
        <v>146</v>
      </c>
      <c r="B545" s="7"/>
      <c r="C545" s="7"/>
      <c r="D545" s="12"/>
      <c r="E545" s="8">
        <f t="shared" si="249"/>
        <v>0</v>
      </c>
      <c r="F545" s="8">
        <f t="shared" si="250"/>
        <v>0</v>
      </c>
      <c r="G545" s="8">
        <f t="shared" si="251"/>
        <v>0</v>
      </c>
      <c r="H545" s="8">
        <f>IF(PĀRBAUDE!$D$3="NĒ",ROUND(G545*(1+M545),2),0)</f>
        <v>0</v>
      </c>
      <c r="I545" s="11">
        <f>IF(PĀRBAUDE!$D$3="NĒ",H545,G545)/IF(PĀRBAUDE!$D$3="NĒ",$H$1315,$G$1315)</f>
        <v>0</v>
      </c>
      <c r="J545" s="8">
        <f>IF(PĀRBAUDE!$D$3="NĒ",F545-H545,F545-G545)</f>
        <v>0</v>
      </c>
      <c r="L545" s="42">
        <v>1</v>
      </c>
      <c r="M545" s="42">
        <v>0.21</v>
      </c>
      <c r="N545" s="12"/>
      <c r="O545" s="12"/>
      <c r="Q545" s="8">
        <f t="shared" si="252"/>
        <v>0</v>
      </c>
      <c r="R545" s="8">
        <f t="shared" si="253"/>
        <v>0</v>
      </c>
      <c r="S545" s="82"/>
    </row>
    <row r="546" spans="1:19" hidden="1" outlineLevel="1">
      <c r="A546" s="4" t="s">
        <v>147</v>
      </c>
      <c r="B546" s="7"/>
      <c r="C546" s="7"/>
      <c r="D546" s="12"/>
      <c r="E546" s="8">
        <f t="shared" ref="E546" si="254">C546*D546</f>
        <v>0</v>
      </c>
      <c r="F546" s="8">
        <f t="shared" ref="F546" si="255">ROUND(E546*(1+M546),2)</f>
        <v>0</v>
      </c>
      <c r="G546" s="8">
        <f t="shared" ref="G546" si="256">E546-N546-O546</f>
        <v>0</v>
      </c>
      <c r="H546" s="8">
        <f>IF(PĀRBAUDE!$D$3="NĒ",ROUND(G546*(1+M546),2),0)</f>
        <v>0</v>
      </c>
      <c r="I546" s="11">
        <f>IF(PĀRBAUDE!$D$3="NĒ",H546,G546)/IF(PĀRBAUDE!$D$3="NĒ",$H$1315,$G$1315)</f>
        <v>0</v>
      </c>
      <c r="J546" s="8">
        <f>IF(PĀRBAUDE!$D$3="NĒ",F546-H546,F546-G546)</f>
        <v>0</v>
      </c>
      <c r="L546" s="42">
        <v>1</v>
      </c>
      <c r="M546" s="42">
        <v>0.21</v>
      </c>
      <c r="N546" s="12"/>
      <c r="O546" s="12"/>
      <c r="Q546" s="8">
        <f t="shared" si="252"/>
        <v>0</v>
      </c>
      <c r="R546" s="8">
        <f t="shared" ref="R546" si="257">J546*L546</f>
        <v>0</v>
      </c>
      <c r="S546" s="82"/>
    </row>
    <row r="547" spans="1:19" hidden="1" outlineLevel="1">
      <c r="A547" s="4" t="s">
        <v>148</v>
      </c>
      <c r="B547" s="7"/>
      <c r="C547" s="7"/>
      <c r="D547" s="12"/>
      <c r="E547" s="8">
        <f t="shared" si="249"/>
        <v>0</v>
      </c>
      <c r="F547" s="8">
        <f t="shared" si="250"/>
        <v>0</v>
      </c>
      <c r="G547" s="8">
        <f t="shared" si="251"/>
        <v>0</v>
      </c>
      <c r="H547" s="8">
        <f>IF(PĀRBAUDE!$D$3="NĒ",ROUND(G547*(1+M547),2),0)</f>
        <v>0</v>
      </c>
      <c r="I547" s="11">
        <f>IF(PĀRBAUDE!$D$3="NĒ",H547,G547)/IF(PĀRBAUDE!$D$3="NĒ",$H$1315,$G$1315)</f>
        <v>0</v>
      </c>
      <c r="J547" s="8">
        <f>IF(PĀRBAUDE!$D$3="NĒ",F547-H547,F547-G547)</f>
        <v>0</v>
      </c>
      <c r="L547" s="42">
        <v>1</v>
      </c>
      <c r="M547" s="42">
        <v>0.21</v>
      </c>
      <c r="N547" s="12"/>
      <c r="O547" s="12"/>
      <c r="Q547" s="8">
        <f t="shared" si="252"/>
        <v>0</v>
      </c>
      <c r="R547" s="8">
        <f t="shared" si="253"/>
        <v>0</v>
      </c>
      <c r="S547" s="82"/>
    </row>
    <row r="548" spans="1:19" hidden="1" outlineLevel="1">
      <c r="A548" s="4" t="s">
        <v>149</v>
      </c>
      <c r="B548" s="7"/>
      <c r="C548" s="7"/>
      <c r="D548" s="12"/>
      <c r="E548" s="8">
        <f t="shared" si="249"/>
        <v>0</v>
      </c>
      <c r="F548" s="8">
        <f t="shared" si="250"/>
        <v>0</v>
      </c>
      <c r="G548" s="8">
        <f t="shared" si="251"/>
        <v>0</v>
      </c>
      <c r="H548" s="8">
        <f>IF(PĀRBAUDE!$D$3="NĒ",ROUND(G548*(1+M548),2),0)</f>
        <v>0</v>
      </c>
      <c r="I548" s="11">
        <f>IF(PĀRBAUDE!$D$3="NĒ",H548,G548)/IF(PĀRBAUDE!$D$3="NĒ",$H$1315,$G$1315)</f>
        <v>0</v>
      </c>
      <c r="J548" s="8">
        <f>IF(PĀRBAUDE!$D$3="NĒ",F548-H548,F548-G548)</f>
        <v>0</v>
      </c>
      <c r="L548" s="42">
        <v>1</v>
      </c>
      <c r="M548" s="42">
        <v>0.21</v>
      </c>
      <c r="N548" s="12"/>
      <c r="O548" s="12"/>
      <c r="Q548" s="8">
        <f t="shared" si="252"/>
        <v>0</v>
      </c>
      <c r="R548" s="8">
        <f t="shared" si="253"/>
        <v>0</v>
      </c>
      <c r="S548" s="82"/>
    </row>
    <row r="549" spans="1:19" hidden="1" outlineLevel="1">
      <c r="A549" s="4" t="s">
        <v>150</v>
      </c>
      <c r="B549" s="7"/>
      <c r="C549" s="7"/>
      <c r="D549" s="12"/>
      <c r="E549" s="8">
        <f t="shared" si="249"/>
        <v>0</v>
      </c>
      <c r="F549" s="8">
        <f t="shared" si="250"/>
        <v>0</v>
      </c>
      <c r="G549" s="8">
        <f t="shared" si="251"/>
        <v>0</v>
      </c>
      <c r="H549" s="8">
        <f>IF(PĀRBAUDE!$D$3="NĒ",ROUND(G549*(1+M549),2),0)</f>
        <v>0</v>
      </c>
      <c r="I549" s="11">
        <f>IF(PĀRBAUDE!$D$3="NĒ",H549,G549)/IF(PĀRBAUDE!$D$3="NĒ",$H$1315,$G$1315)</f>
        <v>0</v>
      </c>
      <c r="J549" s="8">
        <f>IF(PĀRBAUDE!$D$3="NĒ",F549-H549,F549-G549)</f>
        <v>0</v>
      </c>
      <c r="L549" s="42">
        <v>1</v>
      </c>
      <c r="M549" s="42">
        <v>0.21</v>
      </c>
      <c r="N549" s="12"/>
      <c r="O549" s="12"/>
      <c r="Q549" s="8">
        <f t="shared" si="252"/>
        <v>0</v>
      </c>
      <c r="R549" s="8">
        <f t="shared" si="253"/>
        <v>0</v>
      </c>
      <c r="S549" s="82"/>
    </row>
    <row r="550" spans="1:19" hidden="1" outlineLevel="1">
      <c r="A550" s="4" t="s">
        <v>151</v>
      </c>
      <c r="B550" s="7"/>
      <c r="C550" s="7"/>
      <c r="D550" s="12"/>
      <c r="E550" s="8">
        <f t="shared" si="249"/>
        <v>0</v>
      </c>
      <c r="F550" s="8">
        <f t="shared" si="250"/>
        <v>0</v>
      </c>
      <c r="G550" s="8">
        <f t="shared" si="251"/>
        <v>0</v>
      </c>
      <c r="H550" s="8">
        <f>IF(PĀRBAUDE!$D$3="NĒ",ROUND(G550*(1+M550),2),0)</f>
        <v>0</v>
      </c>
      <c r="I550" s="11">
        <f>IF(PĀRBAUDE!$D$3="NĒ",H550,G550)/IF(PĀRBAUDE!$D$3="NĒ",$H$1315,$G$1315)</f>
        <v>0</v>
      </c>
      <c r="J550" s="8">
        <f>IF(PĀRBAUDE!$D$3="NĒ",F550-H550,F550-G550)</f>
        <v>0</v>
      </c>
      <c r="L550" s="42">
        <v>1</v>
      </c>
      <c r="M550" s="42">
        <v>0.21</v>
      </c>
      <c r="N550" s="12"/>
      <c r="O550" s="12"/>
      <c r="Q550" s="8">
        <f t="shared" si="252"/>
        <v>0</v>
      </c>
      <c r="R550" s="8">
        <f t="shared" si="253"/>
        <v>0</v>
      </c>
      <c r="S550" s="82"/>
    </row>
    <row r="551" spans="1:19" hidden="1" outlineLevel="1">
      <c r="A551" s="4" t="s">
        <v>152</v>
      </c>
      <c r="B551" s="7"/>
      <c r="C551" s="7"/>
      <c r="D551" s="12"/>
      <c r="E551" s="8">
        <f t="shared" si="249"/>
        <v>0</v>
      </c>
      <c r="F551" s="8">
        <f t="shared" si="250"/>
        <v>0</v>
      </c>
      <c r="G551" s="8">
        <f t="shared" si="251"/>
        <v>0</v>
      </c>
      <c r="H551" s="8">
        <f>IF(PĀRBAUDE!$D$3="NĒ",ROUND(G551*(1+M551),2),0)</f>
        <v>0</v>
      </c>
      <c r="I551" s="11">
        <f>IF(PĀRBAUDE!$D$3="NĒ",H551,G551)/IF(PĀRBAUDE!$D$3="NĒ",$H$1315,$G$1315)</f>
        <v>0</v>
      </c>
      <c r="J551" s="8">
        <f>IF(PĀRBAUDE!$D$3="NĒ",F551-H551,F551-G551)</f>
        <v>0</v>
      </c>
      <c r="L551" s="42">
        <v>1</v>
      </c>
      <c r="M551" s="42">
        <v>0.21</v>
      </c>
      <c r="N551" s="12"/>
      <c r="O551" s="12"/>
      <c r="Q551" s="8">
        <f t="shared" si="252"/>
        <v>0</v>
      </c>
      <c r="R551" s="8">
        <f t="shared" si="253"/>
        <v>0</v>
      </c>
      <c r="S551" s="82"/>
    </row>
    <row r="552" spans="1:19" hidden="1" outlineLevel="1">
      <c r="A552" s="4" t="s">
        <v>153</v>
      </c>
      <c r="B552" s="7"/>
      <c r="C552" s="7"/>
      <c r="D552" s="12"/>
      <c r="E552" s="8">
        <f t="shared" si="249"/>
        <v>0</v>
      </c>
      <c r="F552" s="8">
        <f t="shared" si="250"/>
        <v>0</v>
      </c>
      <c r="G552" s="8">
        <f t="shared" si="251"/>
        <v>0</v>
      </c>
      <c r="H552" s="8">
        <f>IF(PĀRBAUDE!$D$3="NĒ",ROUND(G552*(1+M552),2),0)</f>
        <v>0</v>
      </c>
      <c r="I552" s="11">
        <f>IF(PĀRBAUDE!$D$3="NĒ",H552,G552)/IF(PĀRBAUDE!$D$3="NĒ",$H$1315,$G$1315)</f>
        <v>0</v>
      </c>
      <c r="J552" s="8">
        <f>IF(PĀRBAUDE!$D$3="NĒ",F552-H552,F552-G552)</f>
        <v>0</v>
      </c>
      <c r="L552" s="42">
        <v>1</v>
      </c>
      <c r="M552" s="42">
        <v>0.21</v>
      </c>
      <c r="N552" s="12"/>
      <c r="O552" s="12"/>
      <c r="Q552" s="8">
        <f t="shared" si="252"/>
        <v>0</v>
      </c>
      <c r="R552" s="8">
        <f t="shared" si="253"/>
        <v>0</v>
      </c>
      <c r="S552" s="82"/>
    </row>
    <row r="553" spans="1:19" hidden="1" outlineLevel="1">
      <c r="A553" s="2" t="s">
        <v>16</v>
      </c>
      <c r="B553" s="2"/>
      <c r="C553" s="2"/>
      <c r="D553" s="2"/>
      <c r="E553" s="9">
        <f>SUM(E554:E563)</f>
        <v>0</v>
      </c>
      <c r="F553" s="9">
        <f>SUM(F554:F563)</f>
        <v>0</v>
      </c>
      <c r="G553" s="9">
        <f>SUM(G554:G563)</f>
        <v>0</v>
      </c>
      <c r="H553" s="9">
        <f>SUM(H554:H563)</f>
        <v>0</v>
      </c>
      <c r="I553" s="10">
        <f>IF(PĀRBAUDE!$D$3="NĒ",H553,G553)/IF(PĀRBAUDE!$D$3="NĒ",$H$1315,$G$1315)</f>
        <v>0</v>
      </c>
      <c r="J553" s="9">
        <f>SUM(J554:J563)</f>
        <v>0</v>
      </c>
    </row>
    <row r="554" spans="1:19" hidden="1" outlineLevel="1">
      <c r="A554" s="4" t="s">
        <v>17</v>
      </c>
      <c r="B554" s="7"/>
      <c r="C554" s="7"/>
      <c r="D554" s="12"/>
      <c r="E554" s="8">
        <f t="shared" ref="E554:E563" si="258">C554*D554</f>
        <v>0</v>
      </c>
      <c r="F554" s="8">
        <f t="shared" ref="F554:F563" si="259">ROUND(E554*(1+M554),2)</f>
        <v>0</v>
      </c>
      <c r="G554" s="8">
        <f t="shared" ref="G554:G563" si="260">E554-N554-O554</f>
        <v>0</v>
      </c>
      <c r="H554" s="8">
        <f>IF(PĀRBAUDE!$D$3="NĒ",ROUND(G554*(1+M554),2),0)</f>
        <v>0</v>
      </c>
      <c r="I554" s="11">
        <f>IF(PĀRBAUDE!$D$3="NĒ",H554,G554)/IF(PĀRBAUDE!$D$3="NĒ",$H$1315,$G$1315)</f>
        <v>0</v>
      </c>
      <c r="J554" s="8">
        <f>IF(PĀRBAUDE!$D$3="NĒ",F554-H554,F554-G554)</f>
        <v>0</v>
      </c>
      <c r="L554" s="42">
        <v>1</v>
      </c>
      <c r="M554" s="42">
        <v>0.21</v>
      </c>
      <c r="N554" s="12"/>
      <c r="O554" s="12"/>
      <c r="Q554" s="8">
        <f t="shared" ref="Q554:Q563" si="261">IF(H554=0,G554,H554)*L554</f>
        <v>0</v>
      </c>
      <c r="R554" s="8">
        <f t="shared" ref="R554:R563" si="262">J554*L554</f>
        <v>0</v>
      </c>
      <c r="S554" s="82"/>
    </row>
    <row r="555" spans="1:19" hidden="1" outlineLevel="1">
      <c r="A555" s="4" t="s">
        <v>154</v>
      </c>
      <c r="B555" s="7"/>
      <c r="C555" s="7"/>
      <c r="D555" s="12"/>
      <c r="E555" s="8">
        <f t="shared" si="258"/>
        <v>0</v>
      </c>
      <c r="F555" s="8">
        <f t="shared" si="259"/>
        <v>0</v>
      </c>
      <c r="G555" s="8">
        <f t="shared" si="260"/>
        <v>0</v>
      </c>
      <c r="H555" s="8">
        <f>IF(PĀRBAUDE!$D$3="NĒ",ROUND(G555*(1+M555),2),0)</f>
        <v>0</v>
      </c>
      <c r="I555" s="11">
        <f>IF(PĀRBAUDE!$D$3="NĒ",H555,G555)/IF(PĀRBAUDE!$D$3="NĒ",$H$1315,$G$1315)</f>
        <v>0</v>
      </c>
      <c r="J555" s="8">
        <f>IF(PĀRBAUDE!$D$3="NĒ",F555-H555,F555-G555)</f>
        <v>0</v>
      </c>
      <c r="L555" s="42">
        <v>1</v>
      </c>
      <c r="M555" s="42">
        <v>0.21</v>
      </c>
      <c r="N555" s="12"/>
      <c r="O555" s="12"/>
      <c r="Q555" s="8">
        <f t="shared" si="261"/>
        <v>0</v>
      </c>
      <c r="R555" s="8">
        <f t="shared" si="262"/>
        <v>0</v>
      </c>
      <c r="S555" s="82"/>
    </row>
    <row r="556" spans="1:19" hidden="1" outlineLevel="1">
      <c r="A556" s="4" t="s">
        <v>155</v>
      </c>
      <c r="B556" s="7"/>
      <c r="C556" s="7"/>
      <c r="D556" s="12"/>
      <c r="E556" s="8">
        <f t="shared" si="258"/>
        <v>0</v>
      </c>
      <c r="F556" s="8">
        <f t="shared" si="259"/>
        <v>0</v>
      </c>
      <c r="G556" s="8">
        <f t="shared" si="260"/>
        <v>0</v>
      </c>
      <c r="H556" s="8">
        <f>IF(PĀRBAUDE!$D$3="NĒ",ROUND(G556*(1+M556),2),0)</f>
        <v>0</v>
      </c>
      <c r="I556" s="11">
        <f>IF(PĀRBAUDE!$D$3="NĒ",H556,G556)/IF(PĀRBAUDE!$D$3="NĒ",$H$1315,$G$1315)</f>
        <v>0</v>
      </c>
      <c r="J556" s="8">
        <f>IF(PĀRBAUDE!$D$3="NĒ",F556-H556,F556-G556)</f>
        <v>0</v>
      </c>
      <c r="L556" s="42">
        <v>1</v>
      </c>
      <c r="M556" s="42">
        <v>0.21</v>
      </c>
      <c r="N556" s="12"/>
      <c r="O556" s="12"/>
      <c r="Q556" s="8">
        <f t="shared" si="261"/>
        <v>0</v>
      </c>
      <c r="R556" s="8">
        <f t="shared" si="262"/>
        <v>0</v>
      </c>
      <c r="S556" s="82"/>
    </row>
    <row r="557" spans="1:19" hidden="1" outlineLevel="1">
      <c r="A557" s="4" t="s">
        <v>156</v>
      </c>
      <c r="B557" s="7"/>
      <c r="C557" s="7"/>
      <c r="D557" s="12"/>
      <c r="E557" s="8">
        <f t="shared" si="258"/>
        <v>0</v>
      </c>
      <c r="F557" s="8">
        <f t="shared" si="259"/>
        <v>0</v>
      </c>
      <c r="G557" s="8">
        <f t="shared" si="260"/>
        <v>0</v>
      </c>
      <c r="H557" s="8">
        <f>IF(PĀRBAUDE!$D$3="NĒ",ROUND(G557*(1+M557),2),0)</f>
        <v>0</v>
      </c>
      <c r="I557" s="11">
        <f>IF(PĀRBAUDE!$D$3="NĒ",H557,G557)/IF(PĀRBAUDE!$D$3="NĒ",$H$1315,$G$1315)</f>
        <v>0</v>
      </c>
      <c r="J557" s="8">
        <f>IF(PĀRBAUDE!$D$3="NĒ",F557-H557,F557-G557)</f>
        <v>0</v>
      </c>
      <c r="L557" s="42">
        <v>1</v>
      </c>
      <c r="M557" s="42">
        <v>0.21</v>
      </c>
      <c r="N557" s="12"/>
      <c r="O557" s="12"/>
      <c r="Q557" s="8">
        <f t="shared" si="261"/>
        <v>0</v>
      </c>
      <c r="R557" s="8">
        <f t="shared" si="262"/>
        <v>0</v>
      </c>
      <c r="S557" s="82"/>
    </row>
    <row r="558" spans="1:19" hidden="1" outlineLevel="1">
      <c r="A558" s="4" t="s">
        <v>157</v>
      </c>
      <c r="B558" s="7"/>
      <c r="C558" s="7"/>
      <c r="D558" s="12"/>
      <c r="E558" s="8">
        <f t="shared" si="258"/>
        <v>0</v>
      </c>
      <c r="F558" s="8">
        <f t="shared" si="259"/>
        <v>0</v>
      </c>
      <c r="G558" s="8">
        <f t="shared" si="260"/>
        <v>0</v>
      </c>
      <c r="H558" s="8">
        <f>IF(PĀRBAUDE!$D$3="NĒ",ROUND(G558*(1+M558),2),0)</f>
        <v>0</v>
      </c>
      <c r="I558" s="11">
        <f>IF(PĀRBAUDE!$D$3="NĒ",H558,G558)/IF(PĀRBAUDE!$D$3="NĒ",$H$1315,$G$1315)</f>
        <v>0</v>
      </c>
      <c r="J558" s="8">
        <f>IF(PĀRBAUDE!$D$3="NĒ",F558-H558,F558-G558)</f>
        <v>0</v>
      </c>
      <c r="L558" s="42">
        <v>1</v>
      </c>
      <c r="M558" s="42">
        <v>0.21</v>
      </c>
      <c r="N558" s="12"/>
      <c r="O558" s="12"/>
      <c r="Q558" s="8">
        <f t="shared" si="261"/>
        <v>0</v>
      </c>
      <c r="R558" s="8">
        <f t="shared" si="262"/>
        <v>0</v>
      </c>
      <c r="S558" s="82"/>
    </row>
    <row r="559" spans="1:19" hidden="1" outlineLevel="1">
      <c r="A559" s="4" t="s">
        <v>158</v>
      </c>
      <c r="B559" s="7"/>
      <c r="C559" s="7"/>
      <c r="D559" s="12"/>
      <c r="E559" s="8">
        <f t="shared" si="258"/>
        <v>0</v>
      </c>
      <c r="F559" s="8">
        <f t="shared" si="259"/>
        <v>0</v>
      </c>
      <c r="G559" s="8">
        <f t="shared" si="260"/>
        <v>0</v>
      </c>
      <c r="H559" s="8">
        <f>IF(PĀRBAUDE!$D$3="NĒ",ROUND(G559*(1+M559),2),0)</f>
        <v>0</v>
      </c>
      <c r="I559" s="11">
        <f>IF(PĀRBAUDE!$D$3="NĒ",H559,G559)/IF(PĀRBAUDE!$D$3="NĒ",$H$1315,$G$1315)</f>
        <v>0</v>
      </c>
      <c r="J559" s="8">
        <f>IF(PĀRBAUDE!$D$3="NĒ",F559-H559,F559-G559)</f>
        <v>0</v>
      </c>
      <c r="L559" s="42">
        <v>1</v>
      </c>
      <c r="M559" s="42">
        <v>0.21</v>
      </c>
      <c r="N559" s="12"/>
      <c r="O559" s="12"/>
      <c r="Q559" s="8">
        <f t="shared" si="261"/>
        <v>0</v>
      </c>
      <c r="R559" s="8">
        <f t="shared" si="262"/>
        <v>0</v>
      </c>
      <c r="S559" s="82"/>
    </row>
    <row r="560" spans="1:19" hidden="1" outlineLevel="1">
      <c r="A560" s="4" t="s">
        <v>159</v>
      </c>
      <c r="B560" s="7"/>
      <c r="C560" s="7"/>
      <c r="D560" s="12"/>
      <c r="E560" s="8">
        <f t="shared" si="258"/>
        <v>0</v>
      </c>
      <c r="F560" s="8">
        <f t="shared" si="259"/>
        <v>0</v>
      </c>
      <c r="G560" s="8">
        <f t="shared" si="260"/>
        <v>0</v>
      </c>
      <c r="H560" s="8">
        <f>IF(PĀRBAUDE!$D$3="NĒ",ROUND(G560*(1+M560),2),0)</f>
        <v>0</v>
      </c>
      <c r="I560" s="11">
        <f>IF(PĀRBAUDE!$D$3="NĒ",H560,G560)/IF(PĀRBAUDE!$D$3="NĒ",$H$1315,$G$1315)</f>
        <v>0</v>
      </c>
      <c r="J560" s="8">
        <f>IF(PĀRBAUDE!$D$3="NĒ",F560-H560,F560-G560)</f>
        <v>0</v>
      </c>
      <c r="L560" s="42">
        <v>1</v>
      </c>
      <c r="M560" s="42">
        <v>0.21</v>
      </c>
      <c r="N560" s="12"/>
      <c r="O560" s="12"/>
      <c r="Q560" s="8">
        <f t="shared" si="261"/>
        <v>0</v>
      </c>
      <c r="R560" s="8">
        <f t="shared" si="262"/>
        <v>0</v>
      </c>
      <c r="S560" s="82"/>
    </row>
    <row r="561" spans="1:19" hidden="1" outlineLevel="1">
      <c r="A561" s="4" t="s">
        <v>160</v>
      </c>
      <c r="B561" s="7"/>
      <c r="C561" s="7"/>
      <c r="D561" s="12"/>
      <c r="E561" s="8">
        <f t="shared" si="258"/>
        <v>0</v>
      </c>
      <c r="F561" s="8">
        <f t="shared" si="259"/>
        <v>0</v>
      </c>
      <c r="G561" s="8">
        <f t="shared" si="260"/>
        <v>0</v>
      </c>
      <c r="H561" s="8">
        <f>IF(PĀRBAUDE!$D$3="NĒ",ROUND(G561*(1+M561),2),0)</f>
        <v>0</v>
      </c>
      <c r="I561" s="11">
        <f>IF(PĀRBAUDE!$D$3="NĒ",H561,G561)/IF(PĀRBAUDE!$D$3="NĒ",$H$1315,$G$1315)</f>
        <v>0</v>
      </c>
      <c r="J561" s="8">
        <f>IF(PĀRBAUDE!$D$3="NĒ",F561-H561,F561-G561)</f>
        <v>0</v>
      </c>
      <c r="L561" s="42">
        <v>1</v>
      </c>
      <c r="M561" s="42">
        <v>0.21</v>
      </c>
      <c r="N561" s="12"/>
      <c r="O561" s="12"/>
      <c r="Q561" s="8">
        <f t="shared" si="261"/>
        <v>0</v>
      </c>
      <c r="R561" s="8">
        <f t="shared" si="262"/>
        <v>0</v>
      </c>
      <c r="S561" s="82"/>
    </row>
    <row r="562" spans="1:19" hidden="1" outlineLevel="1">
      <c r="A562" s="4" t="s">
        <v>161</v>
      </c>
      <c r="B562" s="7"/>
      <c r="C562" s="7"/>
      <c r="D562" s="12"/>
      <c r="E562" s="8">
        <f t="shared" si="258"/>
        <v>0</v>
      </c>
      <c r="F562" s="8">
        <f t="shared" si="259"/>
        <v>0</v>
      </c>
      <c r="G562" s="8">
        <f t="shared" si="260"/>
        <v>0</v>
      </c>
      <c r="H562" s="8">
        <f>IF(PĀRBAUDE!$D$3="NĒ",ROUND(G562*(1+M562),2),0)</f>
        <v>0</v>
      </c>
      <c r="I562" s="11">
        <f>IF(PĀRBAUDE!$D$3="NĒ",H562,G562)/IF(PĀRBAUDE!$D$3="NĒ",$H$1315,$G$1315)</f>
        <v>0</v>
      </c>
      <c r="J562" s="8">
        <f>IF(PĀRBAUDE!$D$3="NĒ",F562-H562,F562-G562)</f>
        <v>0</v>
      </c>
      <c r="L562" s="42">
        <v>1</v>
      </c>
      <c r="M562" s="42">
        <v>0.21</v>
      </c>
      <c r="N562" s="12"/>
      <c r="O562" s="12"/>
      <c r="Q562" s="8">
        <f t="shared" si="261"/>
        <v>0</v>
      </c>
      <c r="R562" s="8">
        <f t="shared" si="262"/>
        <v>0</v>
      </c>
      <c r="S562" s="82"/>
    </row>
    <row r="563" spans="1:19" hidden="1" outlineLevel="1">
      <c r="A563" s="4" t="s">
        <v>162</v>
      </c>
      <c r="B563" s="7"/>
      <c r="C563" s="7"/>
      <c r="D563" s="12"/>
      <c r="E563" s="8">
        <f t="shared" si="258"/>
        <v>0</v>
      </c>
      <c r="F563" s="8">
        <f t="shared" si="259"/>
        <v>0</v>
      </c>
      <c r="G563" s="8">
        <f t="shared" si="260"/>
        <v>0</v>
      </c>
      <c r="H563" s="8">
        <f>IF(PĀRBAUDE!$D$3="NĒ",ROUND(G563*(1+M563),2),0)</f>
        <v>0</v>
      </c>
      <c r="I563" s="11">
        <f>IF(PĀRBAUDE!$D$3="NĒ",H563,G563)/IF(PĀRBAUDE!$D$3="NĒ",$H$1315,$G$1315)</f>
        <v>0</v>
      </c>
      <c r="J563" s="8">
        <f>IF(PĀRBAUDE!$D$3="NĒ",F563-H563,F563-G563)</f>
        <v>0</v>
      </c>
      <c r="L563" s="42">
        <v>1</v>
      </c>
      <c r="M563" s="42">
        <v>0.21</v>
      </c>
      <c r="N563" s="12"/>
      <c r="O563" s="12"/>
      <c r="Q563" s="8">
        <f t="shared" si="261"/>
        <v>0</v>
      </c>
      <c r="R563" s="8">
        <f t="shared" si="262"/>
        <v>0</v>
      </c>
      <c r="S563" s="82"/>
    </row>
    <row r="564" spans="1:19" ht="36" hidden="1" outlineLevel="1">
      <c r="A564" s="2" t="s">
        <v>18</v>
      </c>
      <c r="B564" s="2"/>
      <c r="C564" s="2"/>
      <c r="D564" s="2"/>
      <c r="E564" s="9">
        <f>SUM(E565:E574)</f>
        <v>0</v>
      </c>
      <c r="F564" s="9">
        <f>SUM(F565:F574)</f>
        <v>0</v>
      </c>
      <c r="G564" s="9">
        <f>SUM(G565:G574)</f>
        <v>0</v>
      </c>
      <c r="H564" s="9">
        <f>SUM(H565:H574)</f>
        <v>0</v>
      </c>
      <c r="I564" s="10">
        <f>IF(PĀRBAUDE!$D$3="NĒ",H564,G564)/IF(PĀRBAUDE!$D$3="NĒ",$H$1315,$G$1315)</f>
        <v>0</v>
      </c>
      <c r="J564" s="9">
        <f>SUM(J565:J574)</f>
        <v>0</v>
      </c>
    </row>
    <row r="565" spans="1:19" hidden="1" outlineLevel="1">
      <c r="A565" s="4" t="s">
        <v>163</v>
      </c>
      <c r="B565" s="7"/>
      <c r="C565" s="7"/>
      <c r="D565" s="12"/>
      <c r="E565" s="8">
        <f t="shared" ref="E565:E574" si="263">C565*D565</f>
        <v>0</v>
      </c>
      <c r="F565" s="8">
        <f t="shared" ref="F565:F574" si="264">ROUND(E565*(1+M565),2)</f>
        <v>0</v>
      </c>
      <c r="G565" s="8">
        <f t="shared" ref="G565:G574" si="265">E565-N565-O565</f>
        <v>0</v>
      </c>
      <c r="H565" s="8">
        <f>IF(PĀRBAUDE!$D$3="NĒ",ROUND(G565*(1+M565),2),0)</f>
        <v>0</v>
      </c>
      <c r="I565" s="11">
        <f>IF(PĀRBAUDE!$D$3="NĒ",H565,G565)/IF(PĀRBAUDE!$D$3="NĒ",$H$1315,$G$1315)</f>
        <v>0</v>
      </c>
      <c r="J565" s="8">
        <f>IF(PĀRBAUDE!$D$3="NĒ",F565-H565,F565-G565)</f>
        <v>0</v>
      </c>
      <c r="L565" s="42">
        <v>1</v>
      </c>
      <c r="M565" s="42">
        <v>0.21</v>
      </c>
      <c r="N565" s="12"/>
      <c r="O565" s="12"/>
      <c r="Q565" s="8">
        <f t="shared" ref="Q565:Q574" si="266">IF(H565=0,G565,H565)*L565</f>
        <v>0</v>
      </c>
      <c r="R565" s="8">
        <f t="shared" ref="R565:R574" si="267">J565*L565</f>
        <v>0</v>
      </c>
      <c r="S565" s="82"/>
    </row>
    <row r="566" spans="1:19" hidden="1" outlineLevel="1">
      <c r="A566" s="4" t="s">
        <v>164</v>
      </c>
      <c r="B566" s="7"/>
      <c r="C566" s="7"/>
      <c r="D566" s="12"/>
      <c r="E566" s="8">
        <f t="shared" si="263"/>
        <v>0</v>
      </c>
      <c r="F566" s="8">
        <f t="shared" si="264"/>
        <v>0</v>
      </c>
      <c r="G566" s="8">
        <f t="shared" si="265"/>
        <v>0</v>
      </c>
      <c r="H566" s="8">
        <f>IF(PĀRBAUDE!$D$3="NĒ",ROUND(G566*(1+M566),2),0)</f>
        <v>0</v>
      </c>
      <c r="I566" s="11">
        <f>IF(PĀRBAUDE!$D$3="NĒ",H566,G566)/IF(PĀRBAUDE!$D$3="NĒ",$H$1315,$G$1315)</f>
        <v>0</v>
      </c>
      <c r="J566" s="8">
        <f>IF(PĀRBAUDE!$D$3="NĒ",F566-H566,F566-G566)</f>
        <v>0</v>
      </c>
      <c r="L566" s="42">
        <v>1</v>
      </c>
      <c r="M566" s="42">
        <v>0.21</v>
      </c>
      <c r="N566" s="12"/>
      <c r="O566" s="12"/>
      <c r="Q566" s="8">
        <f t="shared" si="266"/>
        <v>0</v>
      </c>
      <c r="R566" s="8">
        <f t="shared" si="267"/>
        <v>0</v>
      </c>
      <c r="S566" s="82"/>
    </row>
    <row r="567" spans="1:19" hidden="1" outlineLevel="1">
      <c r="A567" s="4" t="s">
        <v>165</v>
      </c>
      <c r="B567" s="7"/>
      <c r="C567" s="7"/>
      <c r="D567" s="12"/>
      <c r="E567" s="8">
        <f t="shared" si="263"/>
        <v>0</v>
      </c>
      <c r="F567" s="8">
        <f t="shared" si="264"/>
        <v>0</v>
      </c>
      <c r="G567" s="8">
        <f t="shared" si="265"/>
        <v>0</v>
      </c>
      <c r="H567" s="8">
        <f>IF(PĀRBAUDE!$D$3="NĒ",ROUND(G567*(1+M567),2),0)</f>
        <v>0</v>
      </c>
      <c r="I567" s="11">
        <f>IF(PĀRBAUDE!$D$3="NĒ",H567,G567)/IF(PĀRBAUDE!$D$3="NĒ",$H$1315,$G$1315)</f>
        <v>0</v>
      </c>
      <c r="J567" s="8">
        <f>IF(PĀRBAUDE!$D$3="NĒ",F567-H567,F567-G567)</f>
        <v>0</v>
      </c>
      <c r="L567" s="42">
        <v>1</v>
      </c>
      <c r="M567" s="42">
        <v>0.21</v>
      </c>
      <c r="N567" s="12"/>
      <c r="O567" s="12"/>
      <c r="Q567" s="8">
        <f t="shared" si="266"/>
        <v>0</v>
      </c>
      <c r="R567" s="8">
        <f t="shared" si="267"/>
        <v>0</v>
      </c>
      <c r="S567" s="82"/>
    </row>
    <row r="568" spans="1:19" hidden="1" outlineLevel="1">
      <c r="A568" s="4" t="s">
        <v>165</v>
      </c>
      <c r="B568" s="7"/>
      <c r="C568" s="7"/>
      <c r="D568" s="12"/>
      <c r="E568" s="8">
        <f t="shared" si="263"/>
        <v>0</v>
      </c>
      <c r="F568" s="8">
        <f t="shared" si="264"/>
        <v>0</v>
      </c>
      <c r="G568" s="8">
        <f t="shared" si="265"/>
        <v>0</v>
      </c>
      <c r="H568" s="8">
        <f>IF(PĀRBAUDE!$D$3="NĒ",ROUND(G568*(1+M568),2),0)</f>
        <v>0</v>
      </c>
      <c r="I568" s="11">
        <f>IF(PĀRBAUDE!$D$3="NĒ",H568,G568)/IF(PĀRBAUDE!$D$3="NĒ",$H$1315,$G$1315)</f>
        <v>0</v>
      </c>
      <c r="J568" s="8">
        <f>IF(PĀRBAUDE!$D$3="NĒ",F568-H568,F568-G568)</f>
        <v>0</v>
      </c>
      <c r="L568" s="42">
        <v>1</v>
      </c>
      <c r="M568" s="42">
        <v>0.21</v>
      </c>
      <c r="N568" s="12"/>
      <c r="O568" s="12"/>
      <c r="Q568" s="8">
        <f t="shared" si="266"/>
        <v>0</v>
      </c>
      <c r="R568" s="8">
        <f t="shared" si="267"/>
        <v>0</v>
      </c>
      <c r="S568" s="82"/>
    </row>
    <row r="569" spans="1:19" hidden="1" outlineLevel="1">
      <c r="A569" s="4" t="s">
        <v>166</v>
      </c>
      <c r="B569" s="7"/>
      <c r="C569" s="7"/>
      <c r="D569" s="12"/>
      <c r="E569" s="8">
        <f t="shared" si="263"/>
        <v>0</v>
      </c>
      <c r="F569" s="8">
        <f t="shared" si="264"/>
        <v>0</v>
      </c>
      <c r="G569" s="8">
        <f t="shared" si="265"/>
        <v>0</v>
      </c>
      <c r="H569" s="8">
        <f>IF(PĀRBAUDE!$D$3="NĒ",ROUND(G569*(1+M569),2),0)</f>
        <v>0</v>
      </c>
      <c r="I569" s="11">
        <f>IF(PĀRBAUDE!$D$3="NĒ",H569,G569)/IF(PĀRBAUDE!$D$3="NĒ",$H$1315,$G$1315)</f>
        <v>0</v>
      </c>
      <c r="J569" s="8">
        <f>IF(PĀRBAUDE!$D$3="NĒ",F569-H569,F569-G569)</f>
        <v>0</v>
      </c>
      <c r="L569" s="42">
        <v>1</v>
      </c>
      <c r="M569" s="42">
        <v>0.21</v>
      </c>
      <c r="N569" s="12"/>
      <c r="O569" s="12"/>
      <c r="Q569" s="8">
        <f t="shared" si="266"/>
        <v>0</v>
      </c>
      <c r="R569" s="8">
        <f t="shared" si="267"/>
        <v>0</v>
      </c>
      <c r="S569" s="82"/>
    </row>
    <row r="570" spans="1:19" hidden="1" outlineLevel="1">
      <c r="A570" s="4" t="s">
        <v>167</v>
      </c>
      <c r="B570" s="7"/>
      <c r="C570" s="7"/>
      <c r="D570" s="12"/>
      <c r="E570" s="8">
        <f t="shared" si="263"/>
        <v>0</v>
      </c>
      <c r="F570" s="8">
        <f t="shared" si="264"/>
        <v>0</v>
      </c>
      <c r="G570" s="8">
        <f t="shared" si="265"/>
        <v>0</v>
      </c>
      <c r="H570" s="8">
        <f>IF(PĀRBAUDE!$D$3="NĒ",ROUND(G570*(1+M570),2),0)</f>
        <v>0</v>
      </c>
      <c r="I570" s="11">
        <f>IF(PĀRBAUDE!$D$3="NĒ",H570,G570)/IF(PĀRBAUDE!$D$3="NĒ",$H$1315,$G$1315)</f>
        <v>0</v>
      </c>
      <c r="J570" s="8">
        <f>IF(PĀRBAUDE!$D$3="NĒ",F570-H570,F570-G570)</f>
        <v>0</v>
      </c>
      <c r="L570" s="42">
        <v>1</v>
      </c>
      <c r="M570" s="42">
        <v>0.21</v>
      </c>
      <c r="N570" s="12"/>
      <c r="O570" s="12"/>
      <c r="Q570" s="8">
        <f t="shared" si="266"/>
        <v>0</v>
      </c>
      <c r="R570" s="8">
        <f t="shared" si="267"/>
        <v>0</v>
      </c>
      <c r="S570" s="82"/>
    </row>
    <row r="571" spans="1:19" hidden="1" outlineLevel="1">
      <c r="A571" s="4" t="s">
        <v>168</v>
      </c>
      <c r="B571" s="7"/>
      <c r="C571" s="7"/>
      <c r="D571" s="12"/>
      <c r="E571" s="8">
        <f t="shared" si="263"/>
        <v>0</v>
      </c>
      <c r="F571" s="8">
        <f t="shared" si="264"/>
        <v>0</v>
      </c>
      <c r="G571" s="8">
        <f t="shared" si="265"/>
        <v>0</v>
      </c>
      <c r="H571" s="8">
        <f>IF(PĀRBAUDE!$D$3="NĒ",ROUND(G571*(1+M571),2),0)</f>
        <v>0</v>
      </c>
      <c r="I571" s="11">
        <f>IF(PĀRBAUDE!$D$3="NĒ",H571,G571)/IF(PĀRBAUDE!$D$3="NĒ",$H$1315,$G$1315)</f>
        <v>0</v>
      </c>
      <c r="J571" s="8">
        <f>IF(PĀRBAUDE!$D$3="NĒ",F571-H571,F571-G571)</f>
        <v>0</v>
      </c>
      <c r="L571" s="42">
        <v>1</v>
      </c>
      <c r="M571" s="42">
        <v>0.21</v>
      </c>
      <c r="N571" s="12"/>
      <c r="O571" s="12"/>
      <c r="Q571" s="8">
        <f t="shared" si="266"/>
        <v>0</v>
      </c>
      <c r="R571" s="8">
        <f t="shared" si="267"/>
        <v>0</v>
      </c>
      <c r="S571" s="82"/>
    </row>
    <row r="572" spans="1:19" hidden="1" outlineLevel="1">
      <c r="A572" s="4" t="s">
        <v>169</v>
      </c>
      <c r="B572" s="7"/>
      <c r="C572" s="7"/>
      <c r="D572" s="12"/>
      <c r="E572" s="8">
        <f t="shared" si="263"/>
        <v>0</v>
      </c>
      <c r="F572" s="8">
        <f t="shared" si="264"/>
        <v>0</v>
      </c>
      <c r="G572" s="8">
        <f t="shared" si="265"/>
        <v>0</v>
      </c>
      <c r="H572" s="8">
        <f>IF(PĀRBAUDE!$D$3="NĒ",ROUND(G572*(1+M572),2),0)</f>
        <v>0</v>
      </c>
      <c r="I572" s="11">
        <f>IF(PĀRBAUDE!$D$3="NĒ",H572,G572)/IF(PĀRBAUDE!$D$3="NĒ",$H$1315,$G$1315)</f>
        <v>0</v>
      </c>
      <c r="J572" s="8">
        <f>IF(PĀRBAUDE!$D$3="NĒ",F572-H572,F572-G572)</f>
        <v>0</v>
      </c>
      <c r="L572" s="42">
        <v>1</v>
      </c>
      <c r="M572" s="42">
        <v>0.21</v>
      </c>
      <c r="N572" s="12"/>
      <c r="O572" s="12"/>
      <c r="Q572" s="8">
        <f t="shared" si="266"/>
        <v>0</v>
      </c>
      <c r="R572" s="8">
        <f t="shared" si="267"/>
        <v>0</v>
      </c>
      <c r="S572" s="82"/>
    </row>
    <row r="573" spans="1:19" hidden="1" outlineLevel="1">
      <c r="A573" s="4" t="s">
        <v>170</v>
      </c>
      <c r="B573" s="7"/>
      <c r="C573" s="7"/>
      <c r="D573" s="12"/>
      <c r="E573" s="8">
        <f t="shared" si="263"/>
        <v>0</v>
      </c>
      <c r="F573" s="8">
        <f t="shared" si="264"/>
        <v>0</v>
      </c>
      <c r="G573" s="8">
        <f t="shared" si="265"/>
        <v>0</v>
      </c>
      <c r="H573" s="8">
        <f>IF(PĀRBAUDE!$D$3="NĒ",ROUND(G573*(1+M573),2),0)</f>
        <v>0</v>
      </c>
      <c r="I573" s="11">
        <f>IF(PĀRBAUDE!$D$3="NĒ",H573,G573)/IF(PĀRBAUDE!$D$3="NĒ",$H$1315,$G$1315)</f>
        <v>0</v>
      </c>
      <c r="J573" s="8">
        <f>IF(PĀRBAUDE!$D$3="NĒ",F573-H573,F573-G573)</f>
        <v>0</v>
      </c>
      <c r="L573" s="42">
        <v>1</v>
      </c>
      <c r="M573" s="42">
        <v>0.21</v>
      </c>
      <c r="N573" s="12"/>
      <c r="O573" s="12"/>
      <c r="Q573" s="8">
        <f t="shared" si="266"/>
        <v>0</v>
      </c>
      <c r="R573" s="8">
        <f t="shared" si="267"/>
        <v>0</v>
      </c>
      <c r="S573" s="82"/>
    </row>
    <row r="574" spans="1:19" hidden="1" outlineLevel="1">
      <c r="A574" s="4" t="s">
        <v>171</v>
      </c>
      <c r="B574" s="7"/>
      <c r="C574" s="7"/>
      <c r="D574" s="12"/>
      <c r="E574" s="8">
        <f t="shared" si="263"/>
        <v>0</v>
      </c>
      <c r="F574" s="8">
        <f t="shared" si="264"/>
        <v>0</v>
      </c>
      <c r="G574" s="8">
        <f t="shared" si="265"/>
        <v>0</v>
      </c>
      <c r="H574" s="8">
        <f>IF(PĀRBAUDE!$D$3="NĒ",ROUND(G574*(1+M574),2),0)</f>
        <v>0</v>
      </c>
      <c r="I574" s="11">
        <f>IF(PĀRBAUDE!$D$3="NĒ",H574,G574)/IF(PĀRBAUDE!$D$3="NĒ",$H$1315,$G$1315)</f>
        <v>0</v>
      </c>
      <c r="J574" s="8">
        <f>IF(PĀRBAUDE!$D$3="NĒ",F574-H574,F574-G574)</f>
        <v>0</v>
      </c>
      <c r="L574" s="42">
        <v>1</v>
      </c>
      <c r="M574" s="42">
        <v>0.21</v>
      </c>
      <c r="N574" s="12"/>
      <c r="O574" s="12"/>
      <c r="Q574" s="8">
        <f t="shared" si="266"/>
        <v>0</v>
      </c>
      <c r="R574" s="8">
        <f t="shared" si="267"/>
        <v>0</v>
      </c>
      <c r="S574" s="82"/>
    </row>
    <row r="575" spans="1:19" ht="36" hidden="1" outlineLevel="1">
      <c r="A575" s="2" t="s">
        <v>20</v>
      </c>
      <c r="B575" s="2"/>
      <c r="C575" s="2"/>
      <c r="D575" s="2"/>
      <c r="E575" s="9">
        <f>SUM(E576:E585)</f>
        <v>0</v>
      </c>
      <c r="F575" s="9">
        <f>SUM(F576:F585)</f>
        <v>0</v>
      </c>
      <c r="G575" s="9">
        <f>SUM(G576:G585)</f>
        <v>0</v>
      </c>
      <c r="H575" s="9">
        <f>SUM(H576:H585)</f>
        <v>0</v>
      </c>
      <c r="I575" s="10">
        <f>IF(PĀRBAUDE!$D$3="NĒ",H575,G575)/IF(PĀRBAUDE!$D$3="NĒ",$H$1315,$G$1315)</f>
        <v>0</v>
      </c>
      <c r="J575" s="9">
        <f>SUM(J576:J585)</f>
        <v>0</v>
      </c>
    </row>
    <row r="576" spans="1:19" hidden="1" outlineLevel="1">
      <c r="A576" s="4" t="s">
        <v>172</v>
      </c>
      <c r="B576" s="7"/>
      <c r="C576" s="7"/>
      <c r="D576" s="12"/>
      <c r="E576" s="8">
        <f t="shared" ref="E576:E585" si="268">C576*D576</f>
        <v>0</v>
      </c>
      <c r="F576" s="8">
        <f t="shared" ref="F576:F585" si="269">ROUND(E576*(1+M576),2)</f>
        <v>0</v>
      </c>
      <c r="G576" s="8">
        <f t="shared" ref="G576:G585" si="270">E576-N576-O576</f>
        <v>0</v>
      </c>
      <c r="H576" s="8">
        <f>IF(PĀRBAUDE!$D$3="NĒ",ROUND(G576*(1+M576),2),0)</f>
        <v>0</v>
      </c>
      <c r="I576" s="11">
        <f>IF(PĀRBAUDE!$D$3="NĒ",H576,G576)/IF(PĀRBAUDE!$D$3="NĒ",$H$1315,$G$1315)</f>
        <v>0</v>
      </c>
      <c r="J576" s="8">
        <f>IF(PĀRBAUDE!$D$3="NĒ",F576-H576,F576-G576)</f>
        <v>0</v>
      </c>
      <c r="L576" s="42">
        <v>1</v>
      </c>
      <c r="M576" s="42">
        <v>0.21</v>
      </c>
      <c r="N576" s="12"/>
      <c r="O576" s="12"/>
      <c r="Q576" s="8">
        <f t="shared" ref="Q576:Q585" si="271">IF(H576=0,G576,H576)*L576</f>
        <v>0</v>
      </c>
      <c r="R576" s="8">
        <f t="shared" ref="R576:R585" si="272">J576*L576</f>
        <v>0</v>
      </c>
      <c r="S576" s="82"/>
    </row>
    <row r="577" spans="1:19" hidden="1" outlineLevel="1">
      <c r="A577" s="4" t="s">
        <v>173</v>
      </c>
      <c r="B577" s="7"/>
      <c r="C577" s="7"/>
      <c r="D577" s="12"/>
      <c r="E577" s="8">
        <f t="shared" si="268"/>
        <v>0</v>
      </c>
      <c r="F577" s="8">
        <f t="shared" si="269"/>
        <v>0</v>
      </c>
      <c r="G577" s="8">
        <f t="shared" si="270"/>
        <v>0</v>
      </c>
      <c r="H577" s="8">
        <f>IF(PĀRBAUDE!$D$3="NĒ",ROUND(G577*(1+M577),2),0)</f>
        <v>0</v>
      </c>
      <c r="I577" s="11">
        <f>IF(PĀRBAUDE!$D$3="NĒ",H577,G577)/IF(PĀRBAUDE!$D$3="NĒ",$H$1315,$G$1315)</f>
        <v>0</v>
      </c>
      <c r="J577" s="8">
        <f>IF(PĀRBAUDE!$D$3="NĒ",F577-H577,F577-G577)</f>
        <v>0</v>
      </c>
      <c r="L577" s="42">
        <v>1</v>
      </c>
      <c r="M577" s="42">
        <v>0.21</v>
      </c>
      <c r="N577" s="12"/>
      <c r="O577" s="12"/>
      <c r="Q577" s="8">
        <f t="shared" si="271"/>
        <v>0</v>
      </c>
      <c r="R577" s="8">
        <f t="shared" si="272"/>
        <v>0</v>
      </c>
      <c r="S577" s="82"/>
    </row>
    <row r="578" spans="1:19" hidden="1" outlineLevel="1">
      <c r="A578" s="4" t="s">
        <v>174</v>
      </c>
      <c r="B578" s="7"/>
      <c r="C578" s="7"/>
      <c r="D578" s="12"/>
      <c r="E578" s="8">
        <f t="shared" si="268"/>
        <v>0</v>
      </c>
      <c r="F578" s="8">
        <f t="shared" si="269"/>
        <v>0</v>
      </c>
      <c r="G578" s="8">
        <f t="shared" si="270"/>
        <v>0</v>
      </c>
      <c r="H578" s="8">
        <f>IF(PĀRBAUDE!$D$3="NĒ",ROUND(G578*(1+M578),2),0)</f>
        <v>0</v>
      </c>
      <c r="I578" s="11">
        <f>IF(PĀRBAUDE!$D$3="NĒ",H578,G578)/IF(PĀRBAUDE!$D$3="NĒ",$H$1315,$G$1315)</f>
        <v>0</v>
      </c>
      <c r="J578" s="8">
        <f>IF(PĀRBAUDE!$D$3="NĒ",F578-H578,F578-G578)</f>
        <v>0</v>
      </c>
      <c r="L578" s="42">
        <v>1</v>
      </c>
      <c r="M578" s="42">
        <v>0.21</v>
      </c>
      <c r="N578" s="12"/>
      <c r="O578" s="12"/>
      <c r="Q578" s="8">
        <f t="shared" si="271"/>
        <v>0</v>
      </c>
      <c r="R578" s="8">
        <f t="shared" si="272"/>
        <v>0</v>
      </c>
      <c r="S578" s="82"/>
    </row>
    <row r="579" spans="1:19" hidden="1" outlineLevel="1">
      <c r="A579" s="4" t="s">
        <v>174</v>
      </c>
      <c r="B579" s="7"/>
      <c r="C579" s="7"/>
      <c r="D579" s="12"/>
      <c r="E579" s="8">
        <f t="shared" si="268"/>
        <v>0</v>
      </c>
      <c r="F579" s="8">
        <f t="shared" si="269"/>
        <v>0</v>
      </c>
      <c r="G579" s="8">
        <f t="shared" si="270"/>
        <v>0</v>
      </c>
      <c r="H579" s="8">
        <f>IF(PĀRBAUDE!$D$3="NĒ",ROUND(G579*(1+M579),2),0)</f>
        <v>0</v>
      </c>
      <c r="I579" s="11">
        <f>IF(PĀRBAUDE!$D$3="NĒ",H579,G579)/IF(PĀRBAUDE!$D$3="NĒ",$H$1315,$G$1315)</f>
        <v>0</v>
      </c>
      <c r="J579" s="8">
        <f>IF(PĀRBAUDE!$D$3="NĒ",F579-H579,F579-G579)</f>
        <v>0</v>
      </c>
      <c r="L579" s="42">
        <v>1</v>
      </c>
      <c r="M579" s="42">
        <v>0.21</v>
      </c>
      <c r="N579" s="12"/>
      <c r="O579" s="12"/>
      <c r="Q579" s="8">
        <f t="shared" si="271"/>
        <v>0</v>
      </c>
      <c r="R579" s="8">
        <f t="shared" si="272"/>
        <v>0</v>
      </c>
      <c r="S579" s="82"/>
    </row>
    <row r="580" spans="1:19" hidden="1" outlineLevel="1">
      <c r="A580" s="4" t="s">
        <v>174</v>
      </c>
      <c r="B580" s="7"/>
      <c r="C580" s="7"/>
      <c r="D580" s="12"/>
      <c r="E580" s="8">
        <f t="shared" si="268"/>
        <v>0</v>
      </c>
      <c r="F580" s="8">
        <f t="shared" si="269"/>
        <v>0</v>
      </c>
      <c r="G580" s="8">
        <f t="shared" si="270"/>
        <v>0</v>
      </c>
      <c r="H580" s="8">
        <f>IF(PĀRBAUDE!$D$3="NĒ",ROUND(G580*(1+M580),2),0)</f>
        <v>0</v>
      </c>
      <c r="I580" s="11">
        <f>IF(PĀRBAUDE!$D$3="NĒ",H580,G580)/IF(PĀRBAUDE!$D$3="NĒ",$H$1315,$G$1315)</f>
        <v>0</v>
      </c>
      <c r="J580" s="8">
        <f>IF(PĀRBAUDE!$D$3="NĒ",F580-H580,F580-G580)</f>
        <v>0</v>
      </c>
      <c r="L580" s="42">
        <v>1</v>
      </c>
      <c r="M580" s="42">
        <v>0.21</v>
      </c>
      <c r="N580" s="12"/>
      <c r="O580" s="12"/>
      <c r="Q580" s="8">
        <f t="shared" si="271"/>
        <v>0</v>
      </c>
      <c r="R580" s="8">
        <f t="shared" si="272"/>
        <v>0</v>
      </c>
      <c r="S580" s="82"/>
    </row>
    <row r="581" spans="1:19" hidden="1" outlineLevel="1">
      <c r="A581" s="4" t="s">
        <v>175</v>
      </c>
      <c r="B581" s="7"/>
      <c r="C581" s="7"/>
      <c r="D581" s="12"/>
      <c r="E581" s="8">
        <f t="shared" si="268"/>
        <v>0</v>
      </c>
      <c r="F581" s="8">
        <f t="shared" si="269"/>
        <v>0</v>
      </c>
      <c r="G581" s="8">
        <f t="shared" si="270"/>
        <v>0</v>
      </c>
      <c r="H581" s="8">
        <f>IF(PĀRBAUDE!$D$3="NĒ",ROUND(G581*(1+M581),2),0)</f>
        <v>0</v>
      </c>
      <c r="I581" s="11">
        <f>IF(PĀRBAUDE!$D$3="NĒ",H581,G581)/IF(PĀRBAUDE!$D$3="NĒ",$H$1315,$G$1315)</f>
        <v>0</v>
      </c>
      <c r="J581" s="8">
        <f>IF(PĀRBAUDE!$D$3="NĒ",F581-H581,F581-G581)</f>
        <v>0</v>
      </c>
      <c r="L581" s="42">
        <v>1</v>
      </c>
      <c r="M581" s="42">
        <v>0.21</v>
      </c>
      <c r="N581" s="12"/>
      <c r="O581" s="12"/>
      <c r="Q581" s="8">
        <f t="shared" si="271"/>
        <v>0</v>
      </c>
      <c r="R581" s="8">
        <f t="shared" si="272"/>
        <v>0</v>
      </c>
      <c r="S581" s="82"/>
    </row>
    <row r="582" spans="1:19" hidden="1" outlineLevel="1">
      <c r="A582" s="4" t="s">
        <v>176</v>
      </c>
      <c r="B582" s="7"/>
      <c r="C582" s="7"/>
      <c r="D582" s="12"/>
      <c r="E582" s="8">
        <f t="shared" si="268"/>
        <v>0</v>
      </c>
      <c r="F582" s="8">
        <f t="shared" si="269"/>
        <v>0</v>
      </c>
      <c r="G582" s="8">
        <f t="shared" si="270"/>
        <v>0</v>
      </c>
      <c r="H582" s="8">
        <f>IF(PĀRBAUDE!$D$3="NĒ",ROUND(G582*(1+M582),2),0)</f>
        <v>0</v>
      </c>
      <c r="I582" s="11">
        <f>IF(PĀRBAUDE!$D$3="NĒ",H582,G582)/IF(PĀRBAUDE!$D$3="NĒ",$H$1315,$G$1315)</f>
        <v>0</v>
      </c>
      <c r="J582" s="8">
        <f>IF(PĀRBAUDE!$D$3="NĒ",F582-H582,F582-G582)</f>
        <v>0</v>
      </c>
      <c r="L582" s="42">
        <v>1</v>
      </c>
      <c r="M582" s="42">
        <v>0.21</v>
      </c>
      <c r="N582" s="12"/>
      <c r="O582" s="12"/>
      <c r="Q582" s="8">
        <f t="shared" si="271"/>
        <v>0</v>
      </c>
      <c r="R582" s="8">
        <f t="shared" si="272"/>
        <v>0</v>
      </c>
      <c r="S582" s="82"/>
    </row>
    <row r="583" spans="1:19" hidden="1" outlineLevel="1">
      <c r="A583" s="4" t="s">
        <v>177</v>
      </c>
      <c r="B583" s="7"/>
      <c r="C583" s="7"/>
      <c r="D583" s="12"/>
      <c r="E583" s="8">
        <f t="shared" si="268"/>
        <v>0</v>
      </c>
      <c r="F583" s="8">
        <f t="shared" si="269"/>
        <v>0</v>
      </c>
      <c r="G583" s="8">
        <f t="shared" si="270"/>
        <v>0</v>
      </c>
      <c r="H583" s="8">
        <f>IF(PĀRBAUDE!$D$3="NĒ",ROUND(G583*(1+M583),2),0)</f>
        <v>0</v>
      </c>
      <c r="I583" s="11">
        <f>IF(PĀRBAUDE!$D$3="NĒ",H583,G583)/IF(PĀRBAUDE!$D$3="NĒ",$H$1315,$G$1315)</f>
        <v>0</v>
      </c>
      <c r="J583" s="8">
        <f>IF(PĀRBAUDE!$D$3="NĒ",F583-H583,F583-G583)</f>
        <v>0</v>
      </c>
      <c r="L583" s="42">
        <v>1</v>
      </c>
      <c r="M583" s="42">
        <v>0.21</v>
      </c>
      <c r="N583" s="12"/>
      <c r="O583" s="12"/>
      <c r="Q583" s="8">
        <f t="shared" si="271"/>
        <v>0</v>
      </c>
      <c r="R583" s="8">
        <f t="shared" si="272"/>
        <v>0</v>
      </c>
      <c r="S583" s="82"/>
    </row>
    <row r="584" spans="1:19" hidden="1" outlineLevel="1">
      <c r="A584" s="4" t="s">
        <v>178</v>
      </c>
      <c r="B584" s="7"/>
      <c r="C584" s="7"/>
      <c r="D584" s="12"/>
      <c r="E584" s="8">
        <f t="shared" si="268"/>
        <v>0</v>
      </c>
      <c r="F584" s="8">
        <f t="shared" si="269"/>
        <v>0</v>
      </c>
      <c r="G584" s="8">
        <f t="shared" si="270"/>
        <v>0</v>
      </c>
      <c r="H584" s="8">
        <f>IF(PĀRBAUDE!$D$3="NĒ",ROUND(G584*(1+M584),2),0)</f>
        <v>0</v>
      </c>
      <c r="I584" s="11">
        <f>IF(PĀRBAUDE!$D$3="NĒ",H584,G584)/IF(PĀRBAUDE!$D$3="NĒ",$H$1315,$G$1315)</f>
        <v>0</v>
      </c>
      <c r="J584" s="8">
        <f>IF(PĀRBAUDE!$D$3="NĒ",F584-H584,F584-G584)</f>
        <v>0</v>
      </c>
      <c r="L584" s="42">
        <v>1</v>
      </c>
      <c r="M584" s="42">
        <v>0.21</v>
      </c>
      <c r="N584" s="12"/>
      <c r="O584" s="12"/>
      <c r="Q584" s="8">
        <f t="shared" si="271"/>
        <v>0</v>
      </c>
      <c r="R584" s="8">
        <f t="shared" si="272"/>
        <v>0</v>
      </c>
      <c r="S584" s="82"/>
    </row>
    <row r="585" spans="1:19" hidden="1" outlineLevel="1">
      <c r="A585" s="4" t="s">
        <v>179</v>
      </c>
      <c r="B585" s="7"/>
      <c r="C585" s="7"/>
      <c r="D585" s="12"/>
      <c r="E585" s="8">
        <f t="shared" si="268"/>
        <v>0</v>
      </c>
      <c r="F585" s="8">
        <f t="shared" si="269"/>
        <v>0</v>
      </c>
      <c r="G585" s="8">
        <f t="shared" si="270"/>
        <v>0</v>
      </c>
      <c r="H585" s="8">
        <f>IF(PĀRBAUDE!$D$3="NĒ",ROUND(G585*(1+M585),2),0)</f>
        <v>0</v>
      </c>
      <c r="I585" s="11">
        <f>IF(PĀRBAUDE!$D$3="NĒ",H585,G585)/IF(PĀRBAUDE!$D$3="NĒ",$H$1315,$G$1315)</f>
        <v>0</v>
      </c>
      <c r="J585" s="8">
        <f>IF(PĀRBAUDE!$D$3="NĒ",F585-H585,F585-G585)</f>
        <v>0</v>
      </c>
      <c r="L585" s="42">
        <v>1</v>
      </c>
      <c r="M585" s="42">
        <v>0.21</v>
      </c>
      <c r="N585" s="12"/>
      <c r="O585" s="12"/>
      <c r="Q585" s="8">
        <f t="shared" si="271"/>
        <v>0</v>
      </c>
      <c r="R585" s="8">
        <f t="shared" si="272"/>
        <v>0</v>
      </c>
      <c r="S585" s="82"/>
    </row>
    <row r="586" spans="1:19" ht="60" hidden="1" outlineLevel="1">
      <c r="A586" s="5" t="s">
        <v>21</v>
      </c>
      <c r="B586" s="2"/>
      <c r="C586" s="2"/>
      <c r="D586" s="2"/>
      <c r="E586" s="9">
        <f>SUM(E587:E596)</f>
        <v>0</v>
      </c>
      <c r="F586" s="9">
        <f>SUM(F587:F596)</f>
        <v>0</v>
      </c>
      <c r="G586" s="9">
        <f>SUM(G587:G596)</f>
        <v>0</v>
      </c>
      <c r="H586" s="9">
        <f>SUM(H587:H596)</f>
        <v>0</v>
      </c>
      <c r="I586" s="10">
        <f>IF(PĀRBAUDE!$D$3="NĒ",H586,G586)/IF(PĀRBAUDE!$D$3="NĒ",$H$1315,$G$1315)</f>
        <v>0</v>
      </c>
      <c r="J586" s="9">
        <f>SUM(J587:J596)</f>
        <v>0</v>
      </c>
    </row>
    <row r="587" spans="1:19" hidden="1" outlineLevel="1">
      <c r="A587" s="4" t="s">
        <v>180</v>
      </c>
      <c r="B587" s="7"/>
      <c r="C587" s="7"/>
      <c r="D587" s="12"/>
      <c r="E587" s="8">
        <f t="shared" ref="E587:E596" si="273">C587*D587</f>
        <v>0</v>
      </c>
      <c r="F587" s="8">
        <f t="shared" ref="F587:F596" si="274">ROUND(E587*(1+M587),2)</f>
        <v>0</v>
      </c>
      <c r="G587" s="8">
        <f t="shared" ref="G587:G596" si="275">E587-N587-O587</f>
        <v>0</v>
      </c>
      <c r="H587" s="8">
        <f>IF(PĀRBAUDE!$D$3="NĒ",ROUND(G587*(1+M587),2),0)</f>
        <v>0</v>
      </c>
      <c r="I587" s="11">
        <f>IF(PĀRBAUDE!$D$3="NĒ",H587,G587)/IF(PĀRBAUDE!$D$3="NĒ",$H$1315,$G$1315)</f>
        <v>0</v>
      </c>
      <c r="J587" s="8">
        <f>IF(PĀRBAUDE!$D$3="NĒ",F587-H587,F587-G587)</f>
        <v>0</v>
      </c>
      <c r="L587" s="42">
        <v>1</v>
      </c>
      <c r="M587" s="42">
        <v>0.21</v>
      </c>
      <c r="N587" s="12"/>
      <c r="O587" s="12"/>
      <c r="Q587" s="8">
        <f t="shared" ref="Q587:Q596" si="276">IF(H587=0,G587,H587)*L587</f>
        <v>0</v>
      </c>
      <c r="R587" s="8">
        <f t="shared" ref="R587:R596" si="277">J587*L587</f>
        <v>0</v>
      </c>
      <c r="S587" s="82"/>
    </row>
    <row r="588" spans="1:19" hidden="1" outlineLevel="1">
      <c r="A588" s="4" t="s">
        <v>181</v>
      </c>
      <c r="B588" s="7"/>
      <c r="C588" s="7"/>
      <c r="D588" s="12"/>
      <c r="E588" s="8">
        <f t="shared" si="273"/>
        <v>0</v>
      </c>
      <c r="F588" s="8">
        <f t="shared" si="274"/>
        <v>0</v>
      </c>
      <c r="G588" s="8">
        <f t="shared" si="275"/>
        <v>0</v>
      </c>
      <c r="H588" s="8">
        <f>IF(PĀRBAUDE!$D$3="NĒ",ROUND(G588*(1+M588),2),0)</f>
        <v>0</v>
      </c>
      <c r="I588" s="11">
        <f>IF(PĀRBAUDE!$D$3="NĒ",H588,G588)/IF(PĀRBAUDE!$D$3="NĒ",$H$1315,$G$1315)</f>
        <v>0</v>
      </c>
      <c r="J588" s="8">
        <f>IF(PĀRBAUDE!$D$3="NĒ",F588-H588,F588-G588)</f>
        <v>0</v>
      </c>
      <c r="L588" s="42">
        <v>1</v>
      </c>
      <c r="M588" s="42">
        <v>0.21</v>
      </c>
      <c r="N588" s="12"/>
      <c r="O588" s="12"/>
      <c r="Q588" s="8">
        <f t="shared" si="276"/>
        <v>0</v>
      </c>
      <c r="R588" s="8">
        <f t="shared" si="277"/>
        <v>0</v>
      </c>
      <c r="S588" s="82"/>
    </row>
    <row r="589" spans="1:19" hidden="1" outlineLevel="1">
      <c r="A589" s="4" t="s">
        <v>182</v>
      </c>
      <c r="B589" s="7"/>
      <c r="C589" s="7"/>
      <c r="D589" s="12"/>
      <c r="E589" s="8">
        <f t="shared" si="273"/>
        <v>0</v>
      </c>
      <c r="F589" s="8">
        <f t="shared" si="274"/>
        <v>0</v>
      </c>
      <c r="G589" s="8">
        <f t="shared" si="275"/>
        <v>0</v>
      </c>
      <c r="H589" s="8">
        <f>IF(PĀRBAUDE!$D$3="NĒ",ROUND(G589*(1+M589),2),0)</f>
        <v>0</v>
      </c>
      <c r="I589" s="11">
        <f>IF(PĀRBAUDE!$D$3="NĒ",H589,G589)/IF(PĀRBAUDE!$D$3="NĒ",$H$1315,$G$1315)</f>
        <v>0</v>
      </c>
      <c r="J589" s="8">
        <f>IF(PĀRBAUDE!$D$3="NĒ",F589-H589,F589-G589)</f>
        <v>0</v>
      </c>
      <c r="L589" s="42">
        <v>1</v>
      </c>
      <c r="M589" s="42">
        <v>0.21</v>
      </c>
      <c r="N589" s="12"/>
      <c r="O589" s="12"/>
      <c r="Q589" s="8">
        <f t="shared" si="276"/>
        <v>0</v>
      </c>
      <c r="R589" s="8">
        <f t="shared" si="277"/>
        <v>0</v>
      </c>
      <c r="S589" s="82"/>
    </row>
    <row r="590" spans="1:19" hidden="1" outlineLevel="1">
      <c r="A590" s="4" t="s">
        <v>182</v>
      </c>
      <c r="B590" s="7"/>
      <c r="C590" s="7"/>
      <c r="D590" s="12"/>
      <c r="E590" s="8">
        <f t="shared" si="273"/>
        <v>0</v>
      </c>
      <c r="F590" s="8">
        <f t="shared" si="274"/>
        <v>0</v>
      </c>
      <c r="G590" s="8">
        <f t="shared" si="275"/>
        <v>0</v>
      </c>
      <c r="H590" s="8">
        <f>IF(PĀRBAUDE!$D$3="NĒ",ROUND(G590*(1+M590),2),0)</f>
        <v>0</v>
      </c>
      <c r="I590" s="11">
        <f>IF(PĀRBAUDE!$D$3="NĒ",H590,G590)/IF(PĀRBAUDE!$D$3="NĒ",$H$1315,$G$1315)</f>
        <v>0</v>
      </c>
      <c r="J590" s="8">
        <f>IF(PĀRBAUDE!$D$3="NĒ",F590-H590,F590-G590)</f>
        <v>0</v>
      </c>
      <c r="L590" s="42">
        <v>1</v>
      </c>
      <c r="M590" s="42">
        <v>0.21</v>
      </c>
      <c r="N590" s="12"/>
      <c r="O590" s="12"/>
      <c r="Q590" s="8">
        <f t="shared" si="276"/>
        <v>0</v>
      </c>
      <c r="R590" s="8">
        <f t="shared" si="277"/>
        <v>0</v>
      </c>
      <c r="S590" s="82"/>
    </row>
    <row r="591" spans="1:19" hidden="1" outlineLevel="1">
      <c r="A591" s="4" t="s">
        <v>182</v>
      </c>
      <c r="B591" s="7"/>
      <c r="C591" s="7"/>
      <c r="D591" s="12"/>
      <c r="E591" s="8">
        <f t="shared" si="273"/>
        <v>0</v>
      </c>
      <c r="F591" s="8">
        <f t="shared" si="274"/>
        <v>0</v>
      </c>
      <c r="G591" s="8">
        <f t="shared" si="275"/>
        <v>0</v>
      </c>
      <c r="H591" s="8">
        <f>IF(PĀRBAUDE!$D$3="NĒ",ROUND(G591*(1+M591),2),0)</f>
        <v>0</v>
      </c>
      <c r="I591" s="11">
        <f>IF(PĀRBAUDE!$D$3="NĒ",H591,G591)/IF(PĀRBAUDE!$D$3="NĒ",$H$1315,$G$1315)</f>
        <v>0</v>
      </c>
      <c r="J591" s="8">
        <f>IF(PĀRBAUDE!$D$3="NĒ",F591-H591,F591-G591)</f>
        <v>0</v>
      </c>
      <c r="L591" s="42">
        <v>1</v>
      </c>
      <c r="M591" s="42">
        <v>0.21</v>
      </c>
      <c r="N591" s="12"/>
      <c r="O591" s="12"/>
      <c r="Q591" s="8">
        <f t="shared" si="276"/>
        <v>0</v>
      </c>
      <c r="R591" s="8">
        <f t="shared" si="277"/>
        <v>0</v>
      </c>
      <c r="S591" s="82"/>
    </row>
    <row r="592" spans="1:19" hidden="1" outlineLevel="1">
      <c r="A592" s="4" t="s">
        <v>182</v>
      </c>
      <c r="B592" s="7"/>
      <c r="C592" s="7"/>
      <c r="D592" s="12"/>
      <c r="E592" s="8">
        <f t="shared" si="273"/>
        <v>0</v>
      </c>
      <c r="F592" s="8">
        <f t="shared" si="274"/>
        <v>0</v>
      </c>
      <c r="G592" s="8">
        <f t="shared" si="275"/>
        <v>0</v>
      </c>
      <c r="H592" s="8">
        <f>IF(PĀRBAUDE!$D$3="NĒ",ROUND(G592*(1+M592),2),0)</f>
        <v>0</v>
      </c>
      <c r="I592" s="11">
        <f>IF(PĀRBAUDE!$D$3="NĒ",H592,G592)/IF(PĀRBAUDE!$D$3="NĒ",$H$1315,$G$1315)</f>
        <v>0</v>
      </c>
      <c r="J592" s="8">
        <f>IF(PĀRBAUDE!$D$3="NĒ",F592-H592,F592-G592)</f>
        <v>0</v>
      </c>
      <c r="L592" s="42">
        <v>1</v>
      </c>
      <c r="M592" s="42">
        <v>0.21</v>
      </c>
      <c r="N592" s="12"/>
      <c r="O592" s="12"/>
      <c r="Q592" s="8">
        <f t="shared" si="276"/>
        <v>0</v>
      </c>
      <c r="R592" s="8">
        <f t="shared" si="277"/>
        <v>0</v>
      </c>
      <c r="S592" s="82"/>
    </row>
    <row r="593" spans="1:19" hidden="1" outlineLevel="1">
      <c r="A593" s="4" t="s">
        <v>183</v>
      </c>
      <c r="B593" s="7"/>
      <c r="C593" s="7"/>
      <c r="D593" s="12"/>
      <c r="E593" s="8">
        <f t="shared" si="273"/>
        <v>0</v>
      </c>
      <c r="F593" s="8">
        <f t="shared" si="274"/>
        <v>0</v>
      </c>
      <c r="G593" s="8">
        <f t="shared" si="275"/>
        <v>0</v>
      </c>
      <c r="H593" s="8">
        <f>IF(PĀRBAUDE!$D$3="NĒ",ROUND(G593*(1+M593),2),0)</f>
        <v>0</v>
      </c>
      <c r="I593" s="11">
        <f>IF(PĀRBAUDE!$D$3="NĒ",H593,G593)/IF(PĀRBAUDE!$D$3="NĒ",$H$1315,$G$1315)</f>
        <v>0</v>
      </c>
      <c r="J593" s="8">
        <f>IF(PĀRBAUDE!$D$3="NĒ",F593-H593,F593-G593)</f>
        <v>0</v>
      </c>
      <c r="L593" s="42">
        <v>1</v>
      </c>
      <c r="M593" s="42">
        <v>0.21</v>
      </c>
      <c r="N593" s="12"/>
      <c r="O593" s="12"/>
      <c r="Q593" s="8">
        <f t="shared" si="276"/>
        <v>0</v>
      </c>
      <c r="R593" s="8">
        <f t="shared" si="277"/>
        <v>0</v>
      </c>
      <c r="S593" s="82"/>
    </row>
    <row r="594" spans="1:19" hidden="1" outlineLevel="1">
      <c r="A594" s="4" t="s">
        <v>184</v>
      </c>
      <c r="B594" s="7"/>
      <c r="C594" s="7"/>
      <c r="D594" s="12"/>
      <c r="E594" s="8">
        <f t="shared" si="273"/>
        <v>0</v>
      </c>
      <c r="F594" s="8">
        <f t="shared" si="274"/>
        <v>0</v>
      </c>
      <c r="G594" s="8">
        <f t="shared" si="275"/>
        <v>0</v>
      </c>
      <c r="H594" s="8">
        <f>IF(PĀRBAUDE!$D$3="NĒ",ROUND(G594*(1+M594),2),0)</f>
        <v>0</v>
      </c>
      <c r="I594" s="11">
        <f>IF(PĀRBAUDE!$D$3="NĒ",H594,G594)/IF(PĀRBAUDE!$D$3="NĒ",$H$1315,$G$1315)</f>
        <v>0</v>
      </c>
      <c r="J594" s="8">
        <f>IF(PĀRBAUDE!$D$3="NĒ",F594-H594,F594-G594)</f>
        <v>0</v>
      </c>
      <c r="L594" s="42">
        <v>1</v>
      </c>
      <c r="M594" s="42">
        <v>0.21</v>
      </c>
      <c r="N594" s="12"/>
      <c r="O594" s="12"/>
      <c r="Q594" s="8">
        <f t="shared" si="276"/>
        <v>0</v>
      </c>
      <c r="R594" s="8">
        <f t="shared" si="277"/>
        <v>0</v>
      </c>
      <c r="S594" s="82"/>
    </row>
    <row r="595" spans="1:19" hidden="1" outlineLevel="1">
      <c r="A595" s="4" t="s">
        <v>185</v>
      </c>
      <c r="B595" s="7"/>
      <c r="C595" s="7"/>
      <c r="D595" s="12"/>
      <c r="E595" s="8">
        <f t="shared" si="273"/>
        <v>0</v>
      </c>
      <c r="F595" s="8">
        <f t="shared" si="274"/>
        <v>0</v>
      </c>
      <c r="G595" s="8">
        <f t="shared" si="275"/>
        <v>0</v>
      </c>
      <c r="H595" s="8">
        <f>IF(PĀRBAUDE!$D$3="NĒ",ROUND(G595*(1+M595),2),0)</f>
        <v>0</v>
      </c>
      <c r="I595" s="11">
        <f>IF(PĀRBAUDE!$D$3="NĒ",H595,G595)/IF(PĀRBAUDE!$D$3="NĒ",$H$1315,$G$1315)</f>
        <v>0</v>
      </c>
      <c r="J595" s="8">
        <f>IF(PĀRBAUDE!$D$3="NĒ",F595-H595,F595-G595)</f>
        <v>0</v>
      </c>
      <c r="L595" s="42">
        <v>1</v>
      </c>
      <c r="M595" s="42">
        <v>0.21</v>
      </c>
      <c r="N595" s="12"/>
      <c r="O595" s="12"/>
      <c r="Q595" s="8">
        <f t="shared" si="276"/>
        <v>0</v>
      </c>
      <c r="R595" s="8">
        <f t="shared" si="277"/>
        <v>0</v>
      </c>
      <c r="S595" s="82"/>
    </row>
    <row r="596" spans="1:19" hidden="1" outlineLevel="1">
      <c r="A596" s="4" t="s">
        <v>186</v>
      </c>
      <c r="B596" s="7"/>
      <c r="C596" s="7"/>
      <c r="D596" s="12"/>
      <c r="E596" s="8">
        <f t="shared" si="273"/>
        <v>0</v>
      </c>
      <c r="F596" s="8">
        <f t="shared" si="274"/>
        <v>0</v>
      </c>
      <c r="G596" s="8">
        <f t="shared" si="275"/>
        <v>0</v>
      </c>
      <c r="H596" s="8">
        <f>IF(PĀRBAUDE!$D$3="NĒ",ROUND(G596*(1+M596),2),0)</f>
        <v>0</v>
      </c>
      <c r="I596" s="11">
        <f>IF(PĀRBAUDE!$D$3="NĒ",H596,G596)/IF(PĀRBAUDE!$D$3="NĒ",$H$1315,$G$1315)</f>
        <v>0</v>
      </c>
      <c r="J596" s="8">
        <f>IF(PĀRBAUDE!$D$3="NĒ",F596-H596,F596-G596)</f>
        <v>0</v>
      </c>
      <c r="L596" s="42">
        <v>1</v>
      </c>
      <c r="M596" s="42">
        <v>0.21</v>
      </c>
      <c r="N596" s="12"/>
      <c r="O596" s="12"/>
      <c r="Q596" s="8">
        <f t="shared" si="276"/>
        <v>0</v>
      </c>
      <c r="R596" s="8">
        <f t="shared" si="277"/>
        <v>0</v>
      </c>
      <c r="S596" s="82"/>
    </row>
    <row r="597" spans="1:19" ht="24" hidden="1" outlineLevel="1">
      <c r="A597" s="2" t="s">
        <v>22</v>
      </c>
      <c r="B597" s="2"/>
      <c r="C597" s="2"/>
      <c r="D597" s="2"/>
      <c r="E597" s="9">
        <f>SUM(E598:E607)</f>
        <v>0</v>
      </c>
      <c r="F597" s="9">
        <f>SUM(F598:F607)</f>
        <v>0</v>
      </c>
      <c r="G597" s="9">
        <f>SUM(G598:G607)</f>
        <v>0</v>
      </c>
      <c r="H597" s="9">
        <f>SUM(H598:H607)</f>
        <v>0</v>
      </c>
      <c r="I597" s="10">
        <f>IF(PĀRBAUDE!$D$3="NĒ",H597,G597)/IF(PĀRBAUDE!$D$3="NĒ",$H$1315,$G$1315)</f>
        <v>0</v>
      </c>
      <c r="J597" s="9">
        <f>SUM(J598:J607)</f>
        <v>0</v>
      </c>
    </row>
    <row r="598" spans="1:19" hidden="1" outlineLevel="1">
      <c r="A598" s="4" t="s">
        <v>187</v>
      </c>
      <c r="B598" s="7"/>
      <c r="C598" s="7"/>
      <c r="D598" s="12"/>
      <c r="E598" s="8">
        <f t="shared" ref="E598:E607" si="278">C598*D598</f>
        <v>0</v>
      </c>
      <c r="F598" s="8">
        <f t="shared" ref="F598:F607" si="279">ROUND(E598*(1+M598),2)</f>
        <v>0</v>
      </c>
      <c r="G598" s="8">
        <f t="shared" ref="G598:G607" si="280">E598-N598-O598</f>
        <v>0</v>
      </c>
      <c r="H598" s="8">
        <f>IF(PĀRBAUDE!$D$3="NĒ",ROUND(G598*(1+M598),2),0)</f>
        <v>0</v>
      </c>
      <c r="I598" s="11">
        <f>IF(PĀRBAUDE!$D$3="NĒ",H598,G598)/IF(PĀRBAUDE!$D$3="NĒ",$H$1315,$G$1315)</f>
        <v>0</v>
      </c>
      <c r="J598" s="8">
        <f>IF(PĀRBAUDE!$D$3="NĒ",F598-H598,F598-G598)</f>
        <v>0</v>
      </c>
      <c r="L598" s="42">
        <v>1</v>
      </c>
      <c r="M598" s="42">
        <v>0.21</v>
      </c>
      <c r="N598" s="12"/>
      <c r="O598" s="12"/>
      <c r="Q598" s="8">
        <f t="shared" ref="Q598:Q607" si="281">IF(H598=0,G598,H598)*L598</f>
        <v>0</v>
      </c>
      <c r="R598" s="8">
        <f t="shared" ref="R598:R607" si="282">J598*L598</f>
        <v>0</v>
      </c>
      <c r="S598" s="82"/>
    </row>
    <row r="599" spans="1:19" hidden="1" outlineLevel="1">
      <c r="A599" s="4" t="s">
        <v>188</v>
      </c>
      <c r="B599" s="7"/>
      <c r="C599" s="7"/>
      <c r="D599" s="12"/>
      <c r="E599" s="8">
        <f t="shared" si="278"/>
        <v>0</v>
      </c>
      <c r="F599" s="8">
        <f t="shared" si="279"/>
        <v>0</v>
      </c>
      <c r="G599" s="8">
        <f t="shared" si="280"/>
        <v>0</v>
      </c>
      <c r="H599" s="8">
        <f>IF(PĀRBAUDE!$D$3="NĒ",ROUND(G599*(1+M599),2),0)</f>
        <v>0</v>
      </c>
      <c r="I599" s="11">
        <f>IF(PĀRBAUDE!$D$3="NĒ",H599,G599)/IF(PĀRBAUDE!$D$3="NĒ",$H$1315,$G$1315)</f>
        <v>0</v>
      </c>
      <c r="J599" s="8">
        <f>IF(PĀRBAUDE!$D$3="NĒ",F599-H599,F599-G599)</f>
        <v>0</v>
      </c>
      <c r="L599" s="42">
        <v>1</v>
      </c>
      <c r="M599" s="42">
        <v>0.21</v>
      </c>
      <c r="N599" s="12"/>
      <c r="O599" s="12"/>
      <c r="Q599" s="8">
        <f t="shared" si="281"/>
        <v>0</v>
      </c>
      <c r="R599" s="8">
        <f t="shared" si="282"/>
        <v>0</v>
      </c>
      <c r="S599" s="82"/>
    </row>
    <row r="600" spans="1:19" hidden="1" outlineLevel="1">
      <c r="A600" s="4" t="s">
        <v>189</v>
      </c>
      <c r="B600" s="7"/>
      <c r="C600" s="7"/>
      <c r="D600" s="12"/>
      <c r="E600" s="8">
        <f t="shared" si="278"/>
        <v>0</v>
      </c>
      <c r="F600" s="8">
        <f t="shared" si="279"/>
        <v>0</v>
      </c>
      <c r="G600" s="8">
        <f t="shared" si="280"/>
        <v>0</v>
      </c>
      <c r="H600" s="8">
        <f>IF(PĀRBAUDE!$D$3="NĒ",ROUND(G600*(1+M600),2),0)</f>
        <v>0</v>
      </c>
      <c r="I600" s="11">
        <f>IF(PĀRBAUDE!$D$3="NĒ",H600,G600)/IF(PĀRBAUDE!$D$3="NĒ",$H$1315,$G$1315)</f>
        <v>0</v>
      </c>
      <c r="J600" s="8">
        <f>IF(PĀRBAUDE!$D$3="NĒ",F600-H600,F600-G600)</f>
        <v>0</v>
      </c>
      <c r="L600" s="42">
        <v>1</v>
      </c>
      <c r="M600" s="42">
        <v>0.21</v>
      </c>
      <c r="N600" s="12"/>
      <c r="O600" s="12"/>
      <c r="Q600" s="8">
        <f t="shared" si="281"/>
        <v>0</v>
      </c>
      <c r="R600" s="8">
        <f t="shared" si="282"/>
        <v>0</v>
      </c>
      <c r="S600" s="82"/>
    </row>
    <row r="601" spans="1:19" hidden="1" outlineLevel="1">
      <c r="A601" s="4" t="s">
        <v>189</v>
      </c>
      <c r="B601" s="7"/>
      <c r="C601" s="7"/>
      <c r="D601" s="12"/>
      <c r="E601" s="8">
        <f t="shared" si="278"/>
        <v>0</v>
      </c>
      <c r="F601" s="8">
        <f t="shared" si="279"/>
        <v>0</v>
      </c>
      <c r="G601" s="8">
        <f t="shared" si="280"/>
        <v>0</v>
      </c>
      <c r="H601" s="8">
        <f>IF(PĀRBAUDE!$D$3="NĒ",ROUND(G601*(1+M601),2),0)</f>
        <v>0</v>
      </c>
      <c r="I601" s="11">
        <f>IF(PĀRBAUDE!$D$3="NĒ",H601,G601)/IF(PĀRBAUDE!$D$3="NĒ",$H$1315,$G$1315)</f>
        <v>0</v>
      </c>
      <c r="J601" s="8">
        <f>IF(PĀRBAUDE!$D$3="NĒ",F601-H601,F601-G601)</f>
        <v>0</v>
      </c>
      <c r="L601" s="42">
        <v>1</v>
      </c>
      <c r="M601" s="42">
        <v>0.21</v>
      </c>
      <c r="N601" s="12"/>
      <c r="O601" s="12"/>
      <c r="Q601" s="8">
        <f t="shared" si="281"/>
        <v>0</v>
      </c>
      <c r="R601" s="8">
        <f t="shared" si="282"/>
        <v>0</v>
      </c>
      <c r="S601" s="82"/>
    </row>
    <row r="602" spans="1:19" hidden="1" outlineLevel="1">
      <c r="A602" s="4" t="s">
        <v>189</v>
      </c>
      <c r="B602" s="7"/>
      <c r="C602" s="7"/>
      <c r="D602" s="12"/>
      <c r="E602" s="8">
        <f t="shared" si="278"/>
        <v>0</v>
      </c>
      <c r="F602" s="8">
        <f t="shared" si="279"/>
        <v>0</v>
      </c>
      <c r="G602" s="8">
        <f t="shared" si="280"/>
        <v>0</v>
      </c>
      <c r="H602" s="8">
        <f>IF(PĀRBAUDE!$D$3="NĒ",ROUND(G602*(1+M602),2),0)</f>
        <v>0</v>
      </c>
      <c r="I602" s="11">
        <f>IF(PĀRBAUDE!$D$3="NĒ",H602,G602)/IF(PĀRBAUDE!$D$3="NĒ",$H$1315,$G$1315)</f>
        <v>0</v>
      </c>
      <c r="J602" s="8">
        <f>IF(PĀRBAUDE!$D$3="NĒ",F602-H602,F602-G602)</f>
        <v>0</v>
      </c>
      <c r="L602" s="42">
        <v>1</v>
      </c>
      <c r="M602" s="42">
        <v>0.21</v>
      </c>
      <c r="N602" s="12"/>
      <c r="O602" s="12"/>
      <c r="Q602" s="8">
        <f t="shared" si="281"/>
        <v>0</v>
      </c>
      <c r="R602" s="8">
        <f t="shared" si="282"/>
        <v>0</v>
      </c>
      <c r="S602" s="82"/>
    </row>
    <row r="603" spans="1:19" hidden="1" outlineLevel="1">
      <c r="A603" s="4" t="s">
        <v>189</v>
      </c>
      <c r="B603" s="7"/>
      <c r="C603" s="7"/>
      <c r="D603" s="12"/>
      <c r="E603" s="8">
        <f t="shared" si="278"/>
        <v>0</v>
      </c>
      <c r="F603" s="8">
        <f t="shared" si="279"/>
        <v>0</v>
      </c>
      <c r="G603" s="8">
        <f t="shared" si="280"/>
        <v>0</v>
      </c>
      <c r="H603" s="8">
        <f>IF(PĀRBAUDE!$D$3="NĒ",ROUND(G603*(1+M603),2),0)</f>
        <v>0</v>
      </c>
      <c r="I603" s="11">
        <f>IF(PĀRBAUDE!$D$3="NĒ",H603,G603)/IF(PĀRBAUDE!$D$3="NĒ",$H$1315,$G$1315)</f>
        <v>0</v>
      </c>
      <c r="J603" s="8">
        <f>IF(PĀRBAUDE!$D$3="NĒ",F603-H603,F603-G603)</f>
        <v>0</v>
      </c>
      <c r="L603" s="42">
        <v>1</v>
      </c>
      <c r="M603" s="42">
        <v>0.21</v>
      </c>
      <c r="N603" s="12"/>
      <c r="O603" s="12"/>
      <c r="Q603" s="8">
        <f t="shared" si="281"/>
        <v>0</v>
      </c>
      <c r="R603" s="8">
        <f t="shared" si="282"/>
        <v>0</v>
      </c>
      <c r="S603" s="82"/>
    </row>
    <row r="604" spans="1:19" hidden="1" outlineLevel="1">
      <c r="A604" s="4" t="s">
        <v>189</v>
      </c>
      <c r="B604" s="7"/>
      <c r="C604" s="7"/>
      <c r="D604" s="12"/>
      <c r="E604" s="8">
        <f t="shared" si="278"/>
        <v>0</v>
      </c>
      <c r="F604" s="8">
        <f t="shared" si="279"/>
        <v>0</v>
      </c>
      <c r="G604" s="8">
        <f t="shared" si="280"/>
        <v>0</v>
      </c>
      <c r="H604" s="8">
        <f>IF(PĀRBAUDE!$D$3="NĒ",ROUND(G604*(1+M604),2),0)</f>
        <v>0</v>
      </c>
      <c r="I604" s="11">
        <f>IF(PĀRBAUDE!$D$3="NĒ",H604,G604)/IF(PĀRBAUDE!$D$3="NĒ",$H$1315,$G$1315)</f>
        <v>0</v>
      </c>
      <c r="J604" s="8">
        <f>IF(PĀRBAUDE!$D$3="NĒ",F604-H604,F604-G604)</f>
        <v>0</v>
      </c>
      <c r="L604" s="42">
        <v>1</v>
      </c>
      <c r="M604" s="42">
        <v>0.21</v>
      </c>
      <c r="N604" s="12"/>
      <c r="O604" s="12"/>
      <c r="Q604" s="8">
        <f t="shared" si="281"/>
        <v>0</v>
      </c>
      <c r="R604" s="8">
        <f t="shared" si="282"/>
        <v>0</v>
      </c>
      <c r="S604" s="82"/>
    </row>
    <row r="605" spans="1:19" hidden="1" outlineLevel="1">
      <c r="A605" s="4" t="s">
        <v>190</v>
      </c>
      <c r="B605" s="7"/>
      <c r="C605" s="7"/>
      <c r="D605" s="12"/>
      <c r="E605" s="8">
        <f t="shared" si="278"/>
        <v>0</v>
      </c>
      <c r="F605" s="8">
        <f t="shared" si="279"/>
        <v>0</v>
      </c>
      <c r="G605" s="8">
        <f t="shared" si="280"/>
        <v>0</v>
      </c>
      <c r="H605" s="8">
        <f>IF(PĀRBAUDE!$D$3="NĒ",ROUND(G605*(1+M605),2),0)</f>
        <v>0</v>
      </c>
      <c r="I605" s="11">
        <f>IF(PĀRBAUDE!$D$3="NĒ",H605,G605)/IF(PĀRBAUDE!$D$3="NĒ",$H$1315,$G$1315)</f>
        <v>0</v>
      </c>
      <c r="J605" s="8">
        <f>IF(PĀRBAUDE!$D$3="NĒ",F605-H605,F605-G605)</f>
        <v>0</v>
      </c>
      <c r="L605" s="42">
        <v>1</v>
      </c>
      <c r="M605" s="42">
        <v>0.21</v>
      </c>
      <c r="N605" s="12"/>
      <c r="O605" s="12"/>
      <c r="Q605" s="8">
        <f t="shared" si="281"/>
        <v>0</v>
      </c>
      <c r="R605" s="8">
        <f t="shared" si="282"/>
        <v>0</v>
      </c>
      <c r="S605" s="82"/>
    </row>
    <row r="606" spans="1:19" hidden="1" outlineLevel="1">
      <c r="A606" s="4" t="s">
        <v>191</v>
      </c>
      <c r="B606" s="7"/>
      <c r="C606" s="7"/>
      <c r="D606" s="12"/>
      <c r="E606" s="8">
        <f t="shared" si="278"/>
        <v>0</v>
      </c>
      <c r="F606" s="8">
        <f t="shared" si="279"/>
        <v>0</v>
      </c>
      <c r="G606" s="8">
        <f t="shared" si="280"/>
        <v>0</v>
      </c>
      <c r="H606" s="8">
        <f>IF(PĀRBAUDE!$D$3="NĒ",ROUND(G606*(1+M606),2),0)</f>
        <v>0</v>
      </c>
      <c r="I606" s="11">
        <f>IF(PĀRBAUDE!$D$3="NĒ",H606,G606)/IF(PĀRBAUDE!$D$3="NĒ",$H$1315,$G$1315)</f>
        <v>0</v>
      </c>
      <c r="J606" s="8">
        <f>IF(PĀRBAUDE!$D$3="NĒ",F606-H606,F606-G606)</f>
        <v>0</v>
      </c>
      <c r="L606" s="42">
        <v>1</v>
      </c>
      <c r="M606" s="42">
        <v>0.21</v>
      </c>
      <c r="N606" s="12"/>
      <c r="O606" s="12"/>
      <c r="Q606" s="8">
        <f t="shared" si="281"/>
        <v>0</v>
      </c>
      <c r="R606" s="8">
        <f t="shared" si="282"/>
        <v>0</v>
      </c>
      <c r="S606" s="82"/>
    </row>
    <row r="607" spans="1:19" hidden="1" outlineLevel="1">
      <c r="A607" s="4" t="s">
        <v>192</v>
      </c>
      <c r="B607" s="7"/>
      <c r="C607" s="7"/>
      <c r="D607" s="12"/>
      <c r="E607" s="8">
        <f t="shared" si="278"/>
        <v>0</v>
      </c>
      <c r="F607" s="8">
        <f t="shared" si="279"/>
        <v>0</v>
      </c>
      <c r="G607" s="8">
        <f t="shared" si="280"/>
        <v>0</v>
      </c>
      <c r="H607" s="8">
        <f>IF(PĀRBAUDE!$D$3="NĒ",ROUND(G607*(1+M607),2),0)</f>
        <v>0</v>
      </c>
      <c r="I607" s="11">
        <f>IF(PĀRBAUDE!$D$3="NĒ",H607,G607)/IF(PĀRBAUDE!$D$3="NĒ",$H$1315,$G$1315)</f>
        <v>0</v>
      </c>
      <c r="J607" s="8">
        <f>IF(PĀRBAUDE!$D$3="NĒ",F607-H607,F607-G607)</f>
        <v>0</v>
      </c>
      <c r="L607" s="42">
        <v>1</v>
      </c>
      <c r="M607" s="42">
        <v>0.21</v>
      </c>
      <c r="N607" s="12"/>
      <c r="O607" s="12"/>
      <c r="Q607" s="8">
        <f t="shared" si="281"/>
        <v>0</v>
      </c>
      <c r="R607" s="8">
        <f t="shared" si="282"/>
        <v>0</v>
      </c>
      <c r="S607" s="82"/>
    </row>
    <row r="608" spans="1:19" ht="24" hidden="1" outlineLevel="1">
      <c r="A608" s="2" t="s">
        <v>23</v>
      </c>
      <c r="B608" s="2"/>
      <c r="C608" s="2"/>
      <c r="D608" s="2"/>
      <c r="E608" s="9">
        <f>SUM(E609:E618)</f>
        <v>0</v>
      </c>
      <c r="F608" s="9">
        <f>SUM(F609:F618)</f>
        <v>0</v>
      </c>
      <c r="G608" s="9">
        <f>SUM(G609:G618)</f>
        <v>0</v>
      </c>
      <c r="H608" s="9">
        <f>SUM(H609:H618)</f>
        <v>0</v>
      </c>
      <c r="I608" s="10">
        <f>IF(PĀRBAUDE!$D$3="NĒ",H608,G608)/IF(PĀRBAUDE!$D$3="NĒ",$H$1315,$G$1315)</f>
        <v>0</v>
      </c>
      <c r="J608" s="9">
        <f>SUM(J609:J618)</f>
        <v>0</v>
      </c>
    </row>
    <row r="609" spans="1:19" hidden="1" outlineLevel="1">
      <c r="A609" s="4" t="s">
        <v>213</v>
      </c>
      <c r="B609" s="7"/>
      <c r="C609" s="7"/>
      <c r="D609" s="12"/>
      <c r="E609" s="8">
        <f t="shared" ref="E609:E618" si="283">C609*D609</f>
        <v>0</v>
      </c>
      <c r="F609" s="8">
        <f t="shared" ref="F609:F619" si="284">ROUND(E609*(1+M609),2)</f>
        <v>0</v>
      </c>
      <c r="G609" s="8">
        <f t="shared" ref="G609:G618" si="285">E609-N609-O609</f>
        <v>0</v>
      </c>
      <c r="H609" s="8">
        <f>IF(PĀRBAUDE!$D$3="NĒ",ROUND(G609*(1+M609),2),0)</f>
        <v>0</v>
      </c>
      <c r="I609" s="11">
        <f>IF(PĀRBAUDE!$D$3="NĒ",H609,G609)/IF(PĀRBAUDE!$D$3="NĒ",$H$1315,$G$1315)</f>
        <v>0</v>
      </c>
      <c r="J609" s="8">
        <f>IF(PĀRBAUDE!$D$3="NĒ",F609-H609,F609-G609)</f>
        <v>0</v>
      </c>
      <c r="L609" s="42">
        <v>1</v>
      </c>
      <c r="M609" s="42">
        <v>0.21</v>
      </c>
      <c r="N609" s="12"/>
      <c r="O609" s="12"/>
      <c r="Q609" s="8">
        <f t="shared" ref="Q609:Q619" si="286">IF(H609=0,G609,H609)*L609</f>
        <v>0</v>
      </c>
      <c r="R609" s="8">
        <f t="shared" ref="R609:R618" si="287">J609*L609</f>
        <v>0</v>
      </c>
      <c r="S609" s="82"/>
    </row>
    <row r="610" spans="1:19" hidden="1" outlineLevel="1">
      <c r="A610" s="4" t="s">
        <v>193</v>
      </c>
      <c r="B610" s="7"/>
      <c r="C610" s="7"/>
      <c r="D610" s="12"/>
      <c r="E610" s="8">
        <f t="shared" si="283"/>
        <v>0</v>
      </c>
      <c r="F610" s="8">
        <f t="shared" si="284"/>
        <v>0</v>
      </c>
      <c r="G610" s="8">
        <f t="shared" si="285"/>
        <v>0</v>
      </c>
      <c r="H610" s="8">
        <f>IF(PĀRBAUDE!$D$3="NĒ",ROUND(G610*(1+M610),2),0)</f>
        <v>0</v>
      </c>
      <c r="I610" s="11">
        <f>IF(PĀRBAUDE!$D$3="NĒ",H610,G610)/IF(PĀRBAUDE!$D$3="NĒ",$H$1315,$G$1315)</f>
        <v>0</v>
      </c>
      <c r="J610" s="8">
        <f>IF(PĀRBAUDE!$D$3="NĒ",F610-H610,F610-G610)</f>
        <v>0</v>
      </c>
      <c r="L610" s="42">
        <v>1</v>
      </c>
      <c r="M610" s="42">
        <v>0.21</v>
      </c>
      <c r="N610" s="12"/>
      <c r="O610" s="12"/>
      <c r="Q610" s="8">
        <f t="shared" si="286"/>
        <v>0</v>
      </c>
      <c r="R610" s="8">
        <f t="shared" si="287"/>
        <v>0</v>
      </c>
      <c r="S610" s="82"/>
    </row>
    <row r="611" spans="1:19" hidden="1" outlineLevel="1">
      <c r="A611" s="4" t="s">
        <v>194</v>
      </c>
      <c r="B611" s="7"/>
      <c r="C611" s="7"/>
      <c r="D611" s="12"/>
      <c r="E611" s="8">
        <f t="shared" si="283"/>
        <v>0</v>
      </c>
      <c r="F611" s="8">
        <f t="shared" si="284"/>
        <v>0</v>
      </c>
      <c r="G611" s="8">
        <f t="shared" si="285"/>
        <v>0</v>
      </c>
      <c r="H611" s="8">
        <f>IF(PĀRBAUDE!$D$3="NĒ",ROUND(G611*(1+M611),2),0)</f>
        <v>0</v>
      </c>
      <c r="I611" s="11">
        <f>IF(PĀRBAUDE!$D$3="NĒ",H611,G611)/IF(PĀRBAUDE!$D$3="NĒ",$H$1315,$G$1315)</f>
        <v>0</v>
      </c>
      <c r="J611" s="8">
        <f>IF(PĀRBAUDE!$D$3="NĒ",F611-H611,F611-G611)</f>
        <v>0</v>
      </c>
      <c r="L611" s="42">
        <v>1</v>
      </c>
      <c r="M611" s="42">
        <v>0.21</v>
      </c>
      <c r="N611" s="12"/>
      <c r="O611" s="12"/>
      <c r="Q611" s="8">
        <f t="shared" si="286"/>
        <v>0</v>
      </c>
      <c r="R611" s="8">
        <f t="shared" si="287"/>
        <v>0</v>
      </c>
      <c r="S611" s="82"/>
    </row>
    <row r="612" spans="1:19" hidden="1" outlineLevel="1">
      <c r="A612" s="4" t="s">
        <v>194</v>
      </c>
      <c r="B612" s="7"/>
      <c r="C612" s="7"/>
      <c r="D612" s="12"/>
      <c r="E612" s="8">
        <f t="shared" si="283"/>
        <v>0</v>
      </c>
      <c r="F612" s="8">
        <f t="shared" si="284"/>
        <v>0</v>
      </c>
      <c r="G612" s="8">
        <f t="shared" si="285"/>
        <v>0</v>
      </c>
      <c r="H612" s="8">
        <f>IF(PĀRBAUDE!$D$3="NĒ",ROUND(G612*(1+M612),2),0)</f>
        <v>0</v>
      </c>
      <c r="I612" s="11">
        <f>IF(PĀRBAUDE!$D$3="NĒ",H612,G612)/IF(PĀRBAUDE!$D$3="NĒ",$H$1315,$G$1315)</f>
        <v>0</v>
      </c>
      <c r="J612" s="8">
        <f>IF(PĀRBAUDE!$D$3="NĒ",F612-H612,F612-G612)</f>
        <v>0</v>
      </c>
      <c r="L612" s="42">
        <v>1</v>
      </c>
      <c r="M612" s="42">
        <v>0.21</v>
      </c>
      <c r="N612" s="12"/>
      <c r="O612" s="12"/>
      <c r="Q612" s="8">
        <f t="shared" si="286"/>
        <v>0</v>
      </c>
      <c r="R612" s="8">
        <f t="shared" si="287"/>
        <v>0</v>
      </c>
      <c r="S612" s="82"/>
    </row>
    <row r="613" spans="1:19" hidden="1" outlineLevel="1">
      <c r="A613" s="4" t="s">
        <v>194</v>
      </c>
      <c r="B613" s="7"/>
      <c r="C613" s="7"/>
      <c r="D613" s="12"/>
      <c r="E613" s="8">
        <f t="shared" si="283"/>
        <v>0</v>
      </c>
      <c r="F613" s="8">
        <f t="shared" si="284"/>
        <v>0</v>
      </c>
      <c r="G613" s="8">
        <f t="shared" si="285"/>
        <v>0</v>
      </c>
      <c r="H613" s="8">
        <f>IF(PĀRBAUDE!$D$3="NĒ",ROUND(G613*(1+M613),2),0)</f>
        <v>0</v>
      </c>
      <c r="I613" s="11">
        <f>IF(PĀRBAUDE!$D$3="NĒ",H613,G613)/IF(PĀRBAUDE!$D$3="NĒ",$H$1315,$G$1315)</f>
        <v>0</v>
      </c>
      <c r="J613" s="8">
        <f>IF(PĀRBAUDE!$D$3="NĒ",F613-H613,F613-G613)</f>
        <v>0</v>
      </c>
      <c r="L613" s="42">
        <v>1</v>
      </c>
      <c r="M613" s="42">
        <v>0.21</v>
      </c>
      <c r="N613" s="12"/>
      <c r="O613" s="12"/>
      <c r="Q613" s="8">
        <f t="shared" si="286"/>
        <v>0</v>
      </c>
      <c r="R613" s="8">
        <f t="shared" si="287"/>
        <v>0</v>
      </c>
      <c r="S613" s="82"/>
    </row>
    <row r="614" spans="1:19" hidden="1" outlineLevel="1">
      <c r="A614" s="4" t="s">
        <v>194</v>
      </c>
      <c r="B614" s="7"/>
      <c r="C614" s="7"/>
      <c r="D614" s="12"/>
      <c r="E614" s="8">
        <f t="shared" si="283"/>
        <v>0</v>
      </c>
      <c r="F614" s="8">
        <f t="shared" si="284"/>
        <v>0</v>
      </c>
      <c r="G614" s="8">
        <f t="shared" si="285"/>
        <v>0</v>
      </c>
      <c r="H614" s="8">
        <f>IF(PĀRBAUDE!$D$3="NĒ",ROUND(G614*(1+M614),2),0)</f>
        <v>0</v>
      </c>
      <c r="I614" s="11">
        <f>IF(PĀRBAUDE!$D$3="NĒ",H614,G614)/IF(PĀRBAUDE!$D$3="NĒ",$H$1315,$G$1315)</f>
        <v>0</v>
      </c>
      <c r="J614" s="8">
        <f>IF(PĀRBAUDE!$D$3="NĒ",F614-H614,F614-G614)</f>
        <v>0</v>
      </c>
      <c r="L614" s="42">
        <v>1</v>
      </c>
      <c r="M614" s="42">
        <v>0.21</v>
      </c>
      <c r="N614" s="12"/>
      <c r="O614" s="12"/>
      <c r="Q614" s="8">
        <f t="shared" si="286"/>
        <v>0</v>
      </c>
      <c r="R614" s="8">
        <f t="shared" si="287"/>
        <v>0</v>
      </c>
      <c r="S614" s="82"/>
    </row>
    <row r="615" spans="1:19" hidden="1" outlineLevel="1">
      <c r="A615" s="4" t="s">
        <v>194</v>
      </c>
      <c r="B615" s="7"/>
      <c r="C615" s="7"/>
      <c r="D615" s="12"/>
      <c r="E615" s="8">
        <f t="shared" si="283"/>
        <v>0</v>
      </c>
      <c r="F615" s="8">
        <f t="shared" si="284"/>
        <v>0</v>
      </c>
      <c r="G615" s="8">
        <f t="shared" si="285"/>
        <v>0</v>
      </c>
      <c r="H615" s="8">
        <f>IF(PĀRBAUDE!$D$3="NĒ",ROUND(G615*(1+M615),2),0)</f>
        <v>0</v>
      </c>
      <c r="I615" s="11">
        <f>IF(PĀRBAUDE!$D$3="NĒ",H615,G615)/IF(PĀRBAUDE!$D$3="NĒ",$H$1315,$G$1315)</f>
        <v>0</v>
      </c>
      <c r="J615" s="8">
        <f>IF(PĀRBAUDE!$D$3="NĒ",F615-H615,F615-G615)</f>
        <v>0</v>
      </c>
      <c r="L615" s="42">
        <v>1</v>
      </c>
      <c r="M615" s="42">
        <v>0.21</v>
      </c>
      <c r="N615" s="12"/>
      <c r="O615" s="12"/>
      <c r="Q615" s="8">
        <f t="shared" si="286"/>
        <v>0</v>
      </c>
      <c r="R615" s="8">
        <f t="shared" si="287"/>
        <v>0</v>
      </c>
      <c r="S615" s="82"/>
    </row>
    <row r="616" spans="1:19" hidden="1" outlineLevel="1">
      <c r="A616" s="4" t="s">
        <v>194</v>
      </c>
      <c r="B616" s="7"/>
      <c r="C616" s="7"/>
      <c r="D616" s="12"/>
      <c r="E616" s="8">
        <f t="shared" si="283"/>
        <v>0</v>
      </c>
      <c r="F616" s="8">
        <f t="shared" si="284"/>
        <v>0</v>
      </c>
      <c r="G616" s="8">
        <f t="shared" si="285"/>
        <v>0</v>
      </c>
      <c r="H616" s="8">
        <f>IF(PĀRBAUDE!$D$3="NĒ",ROUND(G616*(1+M616),2),0)</f>
        <v>0</v>
      </c>
      <c r="I616" s="11">
        <f>IF(PĀRBAUDE!$D$3="NĒ",H616,G616)/IF(PĀRBAUDE!$D$3="NĒ",$H$1315,$G$1315)</f>
        <v>0</v>
      </c>
      <c r="J616" s="8">
        <f>IF(PĀRBAUDE!$D$3="NĒ",F616-H616,F616-G616)</f>
        <v>0</v>
      </c>
      <c r="L616" s="42">
        <v>1</v>
      </c>
      <c r="M616" s="42">
        <v>0.21</v>
      </c>
      <c r="N616" s="12"/>
      <c r="O616" s="12"/>
      <c r="Q616" s="8">
        <f t="shared" si="286"/>
        <v>0</v>
      </c>
      <c r="R616" s="8">
        <f t="shared" si="287"/>
        <v>0</v>
      </c>
      <c r="S616" s="82"/>
    </row>
    <row r="617" spans="1:19" hidden="1" outlineLevel="1">
      <c r="A617" s="4" t="s">
        <v>195</v>
      </c>
      <c r="B617" s="7"/>
      <c r="C617" s="7"/>
      <c r="D617" s="12"/>
      <c r="E617" s="8">
        <f t="shared" si="283"/>
        <v>0</v>
      </c>
      <c r="F617" s="8">
        <f t="shared" si="284"/>
        <v>0</v>
      </c>
      <c r="G617" s="8">
        <f t="shared" si="285"/>
        <v>0</v>
      </c>
      <c r="H617" s="8">
        <f>IF(PĀRBAUDE!$D$3="NĒ",ROUND(G617*(1+M617),2),0)</f>
        <v>0</v>
      </c>
      <c r="I617" s="11">
        <f>IF(PĀRBAUDE!$D$3="NĒ",H617,G617)/IF(PĀRBAUDE!$D$3="NĒ",$H$1315,$G$1315)</f>
        <v>0</v>
      </c>
      <c r="J617" s="8">
        <f>IF(PĀRBAUDE!$D$3="NĒ",F617-H617,F617-G617)</f>
        <v>0</v>
      </c>
      <c r="L617" s="42">
        <v>1</v>
      </c>
      <c r="M617" s="42">
        <v>0.21</v>
      </c>
      <c r="N617" s="12"/>
      <c r="O617" s="12"/>
      <c r="Q617" s="8">
        <f t="shared" si="286"/>
        <v>0</v>
      </c>
      <c r="R617" s="8">
        <f t="shared" si="287"/>
        <v>0</v>
      </c>
      <c r="S617" s="82"/>
    </row>
    <row r="618" spans="1:19" hidden="1" outlineLevel="1">
      <c r="A618" s="4" t="s">
        <v>196</v>
      </c>
      <c r="B618" s="7"/>
      <c r="C618" s="7"/>
      <c r="D618" s="12"/>
      <c r="E618" s="8">
        <f t="shared" si="283"/>
        <v>0</v>
      </c>
      <c r="F618" s="8">
        <f t="shared" si="284"/>
        <v>0</v>
      </c>
      <c r="G618" s="8">
        <f t="shared" si="285"/>
        <v>0</v>
      </c>
      <c r="H618" s="8">
        <f>IF(PĀRBAUDE!$D$3="NĒ",ROUND(G618*(1+M618),2),0)</f>
        <v>0</v>
      </c>
      <c r="I618" s="11">
        <f>IF(PĀRBAUDE!$D$3="NĒ",H618,G618)/IF(PĀRBAUDE!$D$3="NĒ",$H$1315,$G$1315)</f>
        <v>0</v>
      </c>
      <c r="J618" s="8">
        <f>IF(PĀRBAUDE!$D$3="NĒ",F618-H618,F618-G618)</f>
        <v>0</v>
      </c>
      <c r="L618" s="42">
        <v>1</v>
      </c>
      <c r="M618" s="42">
        <v>0.21</v>
      </c>
      <c r="N618" s="12"/>
      <c r="O618" s="12"/>
      <c r="Q618" s="8">
        <f t="shared" si="286"/>
        <v>0</v>
      </c>
      <c r="R618" s="8">
        <f t="shared" si="287"/>
        <v>0</v>
      </c>
      <c r="S618" s="82"/>
    </row>
    <row r="619" spans="1:19" ht="24" hidden="1" outlineLevel="1">
      <c r="A619" s="2" t="s">
        <v>24</v>
      </c>
      <c r="B619" s="23"/>
      <c r="C619" s="23"/>
      <c r="D619" s="12"/>
      <c r="E619" s="13">
        <f>D619</f>
        <v>0</v>
      </c>
      <c r="F619" s="9">
        <f t="shared" si="284"/>
        <v>0</v>
      </c>
      <c r="G619" s="9">
        <f>E619-N619</f>
        <v>0</v>
      </c>
      <c r="H619" s="9">
        <f>IF(PĀRBAUDE!$D$3="NĒ",ROUND(G619*(1+M619),2),0)</f>
        <v>0</v>
      </c>
      <c r="I619" s="10">
        <f>IF(PĀRBAUDE!$D$3="NĒ",H619,G619)/IF(PĀRBAUDE!$D$3="NĒ",$H$1315,$G$1315)</f>
        <v>0</v>
      </c>
      <c r="J619" s="9">
        <f>IF(PĀRBAUDE!$D$3="NĒ",F619-H619,ROUND(N619*(1+M619),2))</f>
        <v>0</v>
      </c>
      <c r="L619" s="42">
        <v>1</v>
      </c>
      <c r="M619" s="42">
        <v>0.21</v>
      </c>
      <c r="N619" s="12"/>
      <c r="Q619" s="8">
        <f t="shared" si="286"/>
        <v>0</v>
      </c>
      <c r="R619" s="8">
        <f>J619*L619</f>
        <v>0</v>
      </c>
      <c r="S619" s="82"/>
    </row>
    <row r="620" spans="1:19" hidden="1" outlineLevel="1">
      <c r="A620" s="105" t="s">
        <v>25</v>
      </c>
      <c r="B620" s="105"/>
      <c r="C620" s="105"/>
      <c r="D620" s="105"/>
      <c r="E620" s="105"/>
      <c r="F620" s="105"/>
      <c r="G620" s="105"/>
      <c r="H620" s="105"/>
      <c r="I620" s="105"/>
      <c r="J620" s="105"/>
    </row>
    <row r="621" spans="1:19" ht="36" hidden="1" outlineLevel="1">
      <c r="A621" s="2" t="s">
        <v>26</v>
      </c>
      <c r="B621" s="2"/>
      <c r="C621" s="23"/>
      <c r="D621" s="23"/>
      <c r="E621" s="9">
        <f>SUM(E622:E631)</f>
        <v>0</v>
      </c>
      <c r="F621" s="9">
        <f>SUM(F622:F631)</f>
        <v>0</v>
      </c>
      <c r="G621" s="9">
        <f>SUM(G622:G631)</f>
        <v>0</v>
      </c>
      <c r="H621" s="9">
        <f>SUM(H622:H631)</f>
        <v>0</v>
      </c>
      <c r="I621" s="10">
        <f>IF(PĀRBAUDE!$D$3="NĒ",H621,G621)/IF(PĀRBAUDE!$D$3="NĒ",$H$1315,$G$1315)</f>
        <v>0</v>
      </c>
      <c r="J621" s="9">
        <f>SUM(J622:J631)</f>
        <v>0</v>
      </c>
    </row>
    <row r="622" spans="1:19" hidden="1" outlineLevel="1">
      <c r="A622" s="4" t="s">
        <v>210</v>
      </c>
      <c r="B622" s="7" t="s">
        <v>8</v>
      </c>
      <c r="C622" s="7"/>
      <c r="D622" s="12"/>
      <c r="E622" s="8">
        <f t="shared" ref="E622:E631" si="288">C622*D622</f>
        <v>0</v>
      </c>
      <c r="F622" s="8">
        <f t="shared" ref="F622:F631" si="289">ROUND(E622*(1+M622),2)</f>
        <v>0</v>
      </c>
      <c r="G622" s="8">
        <f t="shared" ref="G622:G631" si="290">E622-N622-O622</f>
        <v>0</v>
      </c>
      <c r="H622" s="8">
        <f>IF(PĀRBAUDE!$D$3="NĒ",ROUND(G622*(1+M622),2),0)</f>
        <v>0</v>
      </c>
      <c r="I622" s="11">
        <f>IF(PĀRBAUDE!$D$3="NĒ",H622,G622)/IF(PĀRBAUDE!$D$3="NĒ",$H$1315,$G$1315)</f>
        <v>0</v>
      </c>
      <c r="J622" s="8">
        <f>IF(PĀRBAUDE!$D$3="NĒ",F622-H622,F622-G622)</f>
        <v>0</v>
      </c>
      <c r="L622" s="42">
        <v>1</v>
      </c>
      <c r="M622" s="42">
        <v>0.21</v>
      </c>
      <c r="N622" s="12"/>
      <c r="O622" s="12"/>
      <c r="Q622" s="8">
        <f t="shared" ref="Q622:Q631" si="291">IF(H622=0,G622,H622)*L622</f>
        <v>0</v>
      </c>
      <c r="R622" s="8">
        <f t="shared" ref="R622:R631" si="292">J622*L622</f>
        <v>0</v>
      </c>
      <c r="S622" s="82"/>
    </row>
    <row r="623" spans="1:19" hidden="1" outlineLevel="1">
      <c r="A623" s="4" t="s">
        <v>197</v>
      </c>
      <c r="B623" s="7"/>
      <c r="C623" s="7"/>
      <c r="D623" s="12"/>
      <c r="E623" s="8">
        <f t="shared" si="288"/>
        <v>0</v>
      </c>
      <c r="F623" s="8">
        <f t="shared" si="289"/>
        <v>0</v>
      </c>
      <c r="G623" s="8">
        <f t="shared" si="290"/>
        <v>0</v>
      </c>
      <c r="H623" s="8">
        <f>IF(PĀRBAUDE!$D$3="NĒ",ROUND(G623*(1+M623),2),0)</f>
        <v>0</v>
      </c>
      <c r="I623" s="11">
        <f>IF(PĀRBAUDE!$D$3="NĒ",H623,G623)/IF(PĀRBAUDE!$D$3="NĒ",$H$1315,$G$1315)</f>
        <v>0</v>
      </c>
      <c r="J623" s="8">
        <f>IF(PĀRBAUDE!$D$3="NĒ",F623-H623,F623-G623)</f>
        <v>0</v>
      </c>
      <c r="L623" s="42">
        <v>1</v>
      </c>
      <c r="M623" s="42">
        <v>0.21</v>
      </c>
      <c r="N623" s="12"/>
      <c r="O623" s="12"/>
      <c r="Q623" s="8">
        <f t="shared" si="291"/>
        <v>0</v>
      </c>
      <c r="R623" s="8">
        <f t="shared" si="292"/>
        <v>0</v>
      </c>
      <c r="S623" s="82"/>
    </row>
    <row r="624" spans="1:19" hidden="1" outlineLevel="1">
      <c r="A624" s="4" t="s">
        <v>46</v>
      </c>
      <c r="B624" s="7"/>
      <c r="C624" s="7"/>
      <c r="D624" s="12"/>
      <c r="E624" s="8">
        <f t="shared" si="288"/>
        <v>0</v>
      </c>
      <c r="F624" s="8">
        <f t="shared" si="289"/>
        <v>0</v>
      </c>
      <c r="G624" s="8">
        <f t="shared" si="290"/>
        <v>0</v>
      </c>
      <c r="H624" s="8">
        <f>IF(PĀRBAUDE!$D$3="NĒ",ROUND(G624*(1+M624),2),0)</f>
        <v>0</v>
      </c>
      <c r="I624" s="11">
        <f>IF(PĀRBAUDE!$D$3="NĒ",H624,G624)/IF(PĀRBAUDE!$D$3="NĒ",$H$1315,$G$1315)</f>
        <v>0</v>
      </c>
      <c r="J624" s="8">
        <f>IF(PĀRBAUDE!$D$3="NĒ",F624-H624,F624-G624)</f>
        <v>0</v>
      </c>
      <c r="L624" s="42">
        <v>1</v>
      </c>
      <c r="M624" s="42">
        <v>0.21</v>
      </c>
      <c r="N624" s="12"/>
      <c r="O624" s="12"/>
      <c r="Q624" s="8">
        <f t="shared" si="291"/>
        <v>0</v>
      </c>
      <c r="R624" s="8">
        <f t="shared" si="292"/>
        <v>0</v>
      </c>
      <c r="S624" s="82"/>
    </row>
    <row r="625" spans="1:19" hidden="1" outlineLevel="1">
      <c r="A625" s="4" t="s">
        <v>139</v>
      </c>
      <c r="B625" s="7"/>
      <c r="C625" s="7"/>
      <c r="D625" s="12"/>
      <c r="E625" s="8">
        <f t="shared" si="288"/>
        <v>0</v>
      </c>
      <c r="F625" s="8">
        <f t="shared" si="289"/>
        <v>0</v>
      </c>
      <c r="G625" s="8">
        <f t="shared" si="290"/>
        <v>0</v>
      </c>
      <c r="H625" s="8">
        <f>IF(PĀRBAUDE!$D$3="NĒ",ROUND(G625*(1+M625),2),0)</f>
        <v>0</v>
      </c>
      <c r="I625" s="11">
        <f>IF(PĀRBAUDE!$D$3="NĒ",H625,G625)/IF(PĀRBAUDE!$D$3="NĒ",$H$1315,$G$1315)</f>
        <v>0</v>
      </c>
      <c r="J625" s="8">
        <f>IF(PĀRBAUDE!$D$3="NĒ",F625-H625,F625-G625)</f>
        <v>0</v>
      </c>
      <c r="L625" s="42">
        <v>1</v>
      </c>
      <c r="M625" s="42">
        <v>0.21</v>
      </c>
      <c r="N625" s="12"/>
      <c r="O625" s="12"/>
      <c r="Q625" s="8">
        <f t="shared" si="291"/>
        <v>0</v>
      </c>
      <c r="R625" s="8">
        <f t="shared" si="292"/>
        <v>0</v>
      </c>
      <c r="S625" s="82"/>
    </row>
    <row r="626" spans="1:19" hidden="1" outlineLevel="1">
      <c r="A626" s="4" t="s">
        <v>140</v>
      </c>
      <c r="B626" s="7"/>
      <c r="C626" s="7"/>
      <c r="D626" s="12"/>
      <c r="E626" s="8">
        <f t="shared" si="288"/>
        <v>0</v>
      </c>
      <c r="F626" s="8">
        <f t="shared" si="289"/>
        <v>0</v>
      </c>
      <c r="G626" s="8">
        <f t="shared" si="290"/>
        <v>0</v>
      </c>
      <c r="H626" s="8">
        <f>IF(PĀRBAUDE!$D$3="NĒ",ROUND(G626*(1+M626),2),0)</f>
        <v>0</v>
      </c>
      <c r="I626" s="11">
        <f>IF(PĀRBAUDE!$D$3="NĒ",H626,G626)/IF(PĀRBAUDE!$D$3="NĒ",$H$1315,$G$1315)</f>
        <v>0</v>
      </c>
      <c r="J626" s="8">
        <f>IF(PĀRBAUDE!$D$3="NĒ",F626-H626,F626-G626)</f>
        <v>0</v>
      </c>
      <c r="L626" s="42">
        <v>1</v>
      </c>
      <c r="M626" s="42">
        <v>0.21</v>
      </c>
      <c r="N626" s="12"/>
      <c r="O626" s="12"/>
      <c r="Q626" s="8">
        <f t="shared" si="291"/>
        <v>0</v>
      </c>
      <c r="R626" s="8">
        <f t="shared" si="292"/>
        <v>0</v>
      </c>
      <c r="S626" s="82"/>
    </row>
    <row r="627" spans="1:19" hidden="1" outlineLevel="1">
      <c r="A627" s="4" t="s">
        <v>141</v>
      </c>
      <c r="B627" s="7"/>
      <c r="C627" s="7"/>
      <c r="D627" s="12"/>
      <c r="E627" s="8">
        <f t="shared" si="288"/>
        <v>0</v>
      </c>
      <c r="F627" s="8">
        <f t="shared" si="289"/>
        <v>0</v>
      </c>
      <c r="G627" s="8">
        <f t="shared" si="290"/>
        <v>0</v>
      </c>
      <c r="H627" s="8">
        <f>IF(PĀRBAUDE!$D$3="NĒ",ROUND(G627*(1+M627),2),0)</f>
        <v>0</v>
      </c>
      <c r="I627" s="11">
        <f>IF(PĀRBAUDE!$D$3="NĒ",H627,G627)/IF(PĀRBAUDE!$D$3="NĒ",$H$1315,$G$1315)</f>
        <v>0</v>
      </c>
      <c r="J627" s="8">
        <f>IF(PĀRBAUDE!$D$3="NĒ",F627-H627,F627-G627)</f>
        <v>0</v>
      </c>
      <c r="L627" s="42">
        <v>1</v>
      </c>
      <c r="M627" s="42">
        <v>0.21</v>
      </c>
      <c r="N627" s="12"/>
      <c r="O627" s="12"/>
      <c r="Q627" s="8">
        <f t="shared" si="291"/>
        <v>0</v>
      </c>
      <c r="R627" s="8">
        <f t="shared" si="292"/>
        <v>0</v>
      </c>
      <c r="S627" s="82"/>
    </row>
    <row r="628" spans="1:19" hidden="1" outlineLevel="1">
      <c r="A628" s="4" t="s">
        <v>142</v>
      </c>
      <c r="B628" s="7"/>
      <c r="C628" s="7"/>
      <c r="D628" s="12"/>
      <c r="E628" s="8">
        <f t="shared" si="288"/>
        <v>0</v>
      </c>
      <c r="F628" s="8">
        <f t="shared" si="289"/>
        <v>0</v>
      </c>
      <c r="G628" s="8">
        <f t="shared" si="290"/>
        <v>0</v>
      </c>
      <c r="H628" s="8">
        <f>IF(PĀRBAUDE!$D$3="NĒ",ROUND(G628*(1+M628),2),0)</f>
        <v>0</v>
      </c>
      <c r="I628" s="11">
        <f>IF(PĀRBAUDE!$D$3="NĒ",H628,G628)/IF(PĀRBAUDE!$D$3="NĒ",$H$1315,$G$1315)</f>
        <v>0</v>
      </c>
      <c r="J628" s="8">
        <f>IF(PĀRBAUDE!$D$3="NĒ",F628-H628,F628-G628)</f>
        <v>0</v>
      </c>
      <c r="L628" s="42">
        <v>1</v>
      </c>
      <c r="M628" s="42">
        <v>0.21</v>
      </c>
      <c r="N628" s="12"/>
      <c r="O628" s="12"/>
      <c r="Q628" s="8">
        <f t="shared" si="291"/>
        <v>0</v>
      </c>
      <c r="R628" s="8">
        <f t="shared" si="292"/>
        <v>0</v>
      </c>
      <c r="S628" s="82"/>
    </row>
    <row r="629" spans="1:19" hidden="1" outlineLevel="1">
      <c r="A629" s="4" t="s">
        <v>143</v>
      </c>
      <c r="B629" s="7"/>
      <c r="C629" s="7"/>
      <c r="D629" s="12"/>
      <c r="E629" s="8">
        <f t="shared" si="288"/>
        <v>0</v>
      </c>
      <c r="F629" s="8">
        <f t="shared" si="289"/>
        <v>0</v>
      </c>
      <c r="G629" s="8">
        <f t="shared" si="290"/>
        <v>0</v>
      </c>
      <c r="H629" s="8">
        <f>IF(PĀRBAUDE!$D$3="NĒ",ROUND(G629*(1+M629),2),0)</f>
        <v>0</v>
      </c>
      <c r="I629" s="11">
        <f>IF(PĀRBAUDE!$D$3="NĒ",H629,G629)/IF(PĀRBAUDE!$D$3="NĒ",$H$1315,$G$1315)</f>
        <v>0</v>
      </c>
      <c r="J629" s="8">
        <f>IF(PĀRBAUDE!$D$3="NĒ",F629-H629,F629-G629)</f>
        <v>0</v>
      </c>
      <c r="L629" s="42">
        <v>1</v>
      </c>
      <c r="M629" s="42">
        <v>0.21</v>
      </c>
      <c r="N629" s="12"/>
      <c r="O629" s="12"/>
      <c r="Q629" s="8">
        <f t="shared" si="291"/>
        <v>0</v>
      </c>
      <c r="R629" s="8">
        <f t="shared" si="292"/>
        <v>0</v>
      </c>
      <c r="S629" s="82"/>
    </row>
    <row r="630" spans="1:19" hidden="1" outlineLevel="1">
      <c r="A630" s="4" t="s">
        <v>144</v>
      </c>
      <c r="B630" s="7"/>
      <c r="C630" s="7"/>
      <c r="D630" s="12"/>
      <c r="E630" s="8">
        <f t="shared" si="288"/>
        <v>0</v>
      </c>
      <c r="F630" s="8">
        <f t="shared" si="289"/>
        <v>0</v>
      </c>
      <c r="G630" s="8">
        <f t="shared" si="290"/>
        <v>0</v>
      </c>
      <c r="H630" s="8">
        <f>IF(PĀRBAUDE!$D$3="NĒ",ROUND(G630*(1+M630),2),0)</f>
        <v>0</v>
      </c>
      <c r="I630" s="11">
        <f>IF(PĀRBAUDE!$D$3="NĒ",H630,G630)/IF(PĀRBAUDE!$D$3="NĒ",$H$1315,$G$1315)</f>
        <v>0</v>
      </c>
      <c r="J630" s="8">
        <f>IF(PĀRBAUDE!$D$3="NĒ",F630-H630,F630-G630)</f>
        <v>0</v>
      </c>
      <c r="L630" s="42">
        <v>1</v>
      </c>
      <c r="M630" s="42">
        <v>0.21</v>
      </c>
      <c r="N630" s="12"/>
      <c r="O630" s="12"/>
      <c r="Q630" s="8">
        <f t="shared" si="291"/>
        <v>0</v>
      </c>
      <c r="R630" s="8">
        <f t="shared" si="292"/>
        <v>0</v>
      </c>
      <c r="S630" s="82"/>
    </row>
    <row r="631" spans="1:19" hidden="1" outlineLevel="1">
      <c r="A631" s="4" t="s">
        <v>145</v>
      </c>
      <c r="B631" s="7"/>
      <c r="C631" s="7"/>
      <c r="D631" s="12"/>
      <c r="E631" s="8">
        <f t="shared" si="288"/>
        <v>0</v>
      </c>
      <c r="F631" s="8">
        <f t="shared" si="289"/>
        <v>0</v>
      </c>
      <c r="G631" s="8">
        <f t="shared" si="290"/>
        <v>0</v>
      </c>
      <c r="H631" s="8">
        <f>IF(PĀRBAUDE!$D$3="NĒ",ROUND(G631*(1+M631),2),0)</f>
        <v>0</v>
      </c>
      <c r="I631" s="11">
        <f>IF(PĀRBAUDE!$D$3="NĒ",H631,G631)/IF(PĀRBAUDE!$D$3="NĒ",$H$1315,$G$1315)</f>
        <v>0</v>
      </c>
      <c r="J631" s="8">
        <f>IF(PĀRBAUDE!$D$3="NĒ",F631-H631,F631-G631)</f>
        <v>0</v>
      </c>
      <c r="L631" s="42">
        <v>1</v>
      </c>
      <c r="M631" s="42">
        <v>0.21</v>
      </c>
      <c r="N631" s="12"/>
      <c r="O631" s="12"/>
      <c r="Q631" s="8">
        <f t="shared" si="291"/>
        <v>0</v>
      </c>
      <c r="R631" s="8">
        <f t="shared" si="292"/>
        <v>0</v>
      </c>
      <c r="S631" s="82"/>
    </row>
    <row r="632" spans="1:19" ht="24" hidden="1" outlineLevel="1">
      <c r="A632" s="2" t="s">
        <v>28</v>
      </c>
      <c r="B632" s="23"/>
      <c r="C632" s="23"/>
      <c r="D632" s="23"/>
      <c r="E632" s="9">
        <f>SUM(E633:E634)</f>
        <v>0</v>
      </c>
      <c r="F632" s="9">
        <f>SUM(F633:F634)</f>
        <v>0</v>
      </c>
      <c r="G632" s="9">
        <f>SUM(G633:G634)</f>
        <v>0</v>
      </c>
      <c r="H632" s="9">
        <f>SUM(H633:H634)</f>
        <v>0</v>
      </c>
      <c r="I632" s="10">
        <f>IF(PĀRBAUDE!$D$3="NĒ",H632,G632)/IF(PĀRBAUDE!$D$3="NĒ",$H$1315,$G$1315)</f>
        <v>0</v>
      </c>
      <c r="J632" s="9">
        <f>SUM(J633:J634)</f>
        <v>0</v>
      </c>
    </row>
    <row r="633" spans="1:19" hidden="1" outlineLevel="1">
      <c r="A633" s="38" t="str">
        <f>IF(LEN('2. pielikums'!A16)&gt;5,'2. pielikums'!A16,"")</f>
        <v/>
      </c>
      <c r="B633" s="7" t="s">
        <v>15</v>
      </c>
      <c r="C633" s="7">
        <v>1</v>
      </c>
      <c r="D633" s="39">
        <f>IF(A633="",,'2. pielikums'!F16)</f>
        <v>0</v>
      </c>
      <c r="E633" s="8">
        <f>C633*D633</f>
        <v>0</v>
      </c>
      <c r="F633" s="8">
        <f>ROUND(E633*(1+M633),2)</f>
        <v>0</v>
      </c>
      <c r="G633" s="8">
        <f>E633-'2. pielikums'!K16*C633</f>
        <v>0</v>
      </c>
      <c r="H633" s="8">
        <f>IF(PĀRBAUDE!$D$3="NĒ",ROUND(G633*(1+M633),2),0)</f>
        <v>0</v>
      </c>
      <c r="I633" s="11">
        <f>IF(PĀRBAUDE!$D$3="NĒ",H633,G633)/IF(PĀRBAUDE!$D$3="NĒ",$H$1315,$G$1315)</f>
        <v>0</v>
      </c>
      <c r="J633" s="8">
        <f>IF(PĀRBAUDE!$D$3="NĒ",F633-H633,F633-G633)</f>
        <v>0</v>
      </c>
      <c r="L633" s="42">
        <v>1</v>
      </c>
      <c r="M633" s="42">
        <v>0.21</v>
      </c>
      <c r="N633" s="12">
        <f>IF(A633="",,'2. pielikums'!K16)</f>
        <v>0</v>
      </c>
      <c r="O633" s="12"/>
      <c r="Q633" s="8">
        <f t="shared" ref="Q633:Q634" si="293">IF(H633=0,G633,H633)*L633</f>
        <v>0</v>
      </c>
      <c r="R633" s="8">
        <f>J633*L633</f>
        <v>0</v>
      </c>
      <c r="S633" s="82"/>
    </row>
    <row r="634" spans="1:19" hidden="1" outlineLevel="1">
      <c r="A634" s="38" t="str">
        <f>IF(LEN('2. pielikums'!A17)&gt;5,'2. pielikums'!A17,"")</f>
        <v/>
      </c>
      <c r="B634" s="7" t="s">
        <v>15</v>
      </c>
      <c r="C634" s="7">
        <v>1</v>
      </c>
      <c r="D634" s="39">
        <f>IF(A634="",,'2. pielikums'!F17)</f>
        <v>0</v>
      </c>
      <c r="E634" s="8">
        <f>C634*D634</f>
        <v>0</v>
      </c>
      <c r="F634" s="8">
        <f>ROUND(E634*(1+M634),2)</f>
        <v>0</v>
      </c>
      <c r="G634" s="8">
        <f>E634-'2. pielikums'!K17*C634</f>
        <v>0</v>
      </c>
      <c r="H634" s="8">
        <f>IF(PĀRBAUDE!$D$3="NĒ",ROUND(G634*(1+M634),2),0)</f>
        <v>0</v>
      </c>
      <c r="I634" s="11">
        <f>IF(PĀRBAUDE!$D$3="NĒ",H634,G634)/IF(PĀRBAUDE!$D$3="NĒ",$H$1315,$G$1315)</f>
        <v>0</v>
      </c>
      <c r="J634" s="8">
        <f>IF(PĀRBAUDE!$D$3="NĒ",F634-H634,F634-G634)</f>
        <v>0</v>
      </c>
      <c r="L634" s="42">
        <v>1</v>
      </c>
      <c r="M634" s="42">
        <v>0.21</v>
      </c>
      <c r="N634" s="12">
        <f>IF(A634="",,'2. pielikums'!K17)</f>
        <v>0</v>
      </c>
      <c r="O634" s="12"/>
      <c r="Q634" s="8">
        <f t="shared" si="293"/>
        <v>0</v>
      </c>
      <c r="R634" s="8">
        <f>J634*L634</f>
        <v>0</v>
      </c>
      <c r="S634" s="82"/>
    </row>
    <row r="635" spans="1:19" ht="60" hidden="1" outlineLevel="1">
      <c r="A635" s="2" t="s">
        <v>30</v>
      </c>
      <c r="B635" s="23"/>
      <c r="C635" s="23"/>
      <c r="D635" s="23"/>
      <c r="E635" s="9">
        <f>SUM(E636:E645)</f>
        <v>0</v>
      </c>
      <c r="F635" s="9">
        <f>SUM(F636:F645)</f>
        <v>0</v>
      </c>
      <c r="G635" s="9">
        <f>SUM(G636:G645)</f>
        <v>0</v>
      </c>
      <c r="H635" s="9">
        <f>SUM(H636:H645)</f>
        <v>0</v>
      </c>
      <c r="I635" s="10">
        <f>IF(PĀRBAUDE!$D$3="NĒ",H635,G635)/IF(PĀRBAUDE!$D$3="NĒ",$H$1315,$G$1315)</f>
        <v>0</v>
      </c>
      <c r="J635" s="9">
        <f>SUM(J636:J645)</f>
        <v>0</v>
      </c>
    </row>
    <row r="636" spans="1:19" hidden="1" outlineLevel="1">
      <c r="A636" s="4" t="s">
        <v>17</v>
      </c>
      <c r="B636" s="7"/>
      <c r="C636" s="7"/>
      <c r="D636" s="12"/>
      <c r="E636" s="8">
        <f t="shared" ref="E636:E645" si="294">C636*D636</f>
        <v>0</v>
      </c>
      <c r="F636" s="8">
        <f t="shared" ref="F636:F645" si="295">ROUND(E636*(1+M636),2)</f>
        <v>0</v>
      </c>
      <c r="G636" s="8">
        <f t="shared" ref="G636:G645" si="296">E636-N636-O636</f>
        <v>0</v>
      </c>
      <c r="H636" s="8">
        <f>IF(PĀRBAUDE!$D$3="NĒ",ROUND(G636*(1+M636),2),0)</f>
        <v>0</v>
      </c>
      <c r="I636" s="11">
        <f>IF(PĀRBAUDE!$D$3="NĒ",H636,G636)/IF(PĀRBAUDE!$D$3="NĒ",$H$1315,$G$1315)</f>
        <v>0</v>
      </c>
      <c r="J636" s="8">
        <f>IF(PĀRBAUDE!$D$3="NĒ",F636-H636,F636-G636)</f>
        <v>0</v>
      </c>
      <c r="L636" s="42">
        <v>1</v>
      </c>
      <c r="M636" s="42">
        <v>0.21</v>
      </c>
      <c r="N636" s="12"/>
      <c r="O636" s="12"/>
      <c r="Q636" s="8">
        <f t="shared" ref="Q636:Q645" si="297">IF(H636=0,G636,H636)*L636</f>
        <v>0</v>
      </c>
      <c r="R636" s="8">
        <f t="shared" ref="R636:R645" si="298">J636*L636</f>
        <v>0</v>
      </c>
      <c r="S636" s="82"/>
    </row>
    <row r="637" spans="1:19" hidden="1" outlineLevel="1">
      <c r="A637" s="4" t="s">
        <v>154</v>
      </c>
      <c r="B637" s="7"/>
      <c r="C637" s="7"/>
      <c r="D637" s="12"/>
      <c r="E637" s="8">
        <f t="shared" si="294"/>
        <v>0</v>
      </c>
      <c r="F637" s="8">
        <f t="shared" si="295"/>
        <v>0</v>
      </c>
      <c r="G637" s="8">
        <f t="shared" si="296"/>
        <v>0</v>
      </c>
      <c r="H637" s="8">
        <f>IF(PĀRBAUDE!$D$3="NĒ",ROUND(G637*(1+M637),2),0)</f>
        <v>0</v>
      </c>
      <c r="I637" s="11">
        <f>IF(PĀRBAUDE!$D$3="NĒ",H637,G637)/IF(PĀRBAUDE!$D$3="NĒ",$H$1315,$G$1315)</f>
        <v>0</v>
      </c>
      <c r="J637" s="8">
        <f>IF(PĀRBAUDE!$D$3="NĒ",F637-H637,F637-G637)</f>
        <v>0</v>
      </c>
      <c r="L637" s="42">
        <v>1</v>
      </c>
      <c r="M637" s="42">
        <v>0.21</v>
      </c>
      <c r="N637" s="12"/>
      <c r="O637" s="12"/>
      <c r="Q637" s="8">
        <f t="shared" si="297"/>
        <v>0</v>
      </c>
      <c r="R637" s="8">
        <f t="shared" si="298"/>
        <v>0</v>
      </c>
      <c r="S637" s="82"/>
    </row>
    <row r="638" spans="1:19" hidden="1" outlineLevel="1">
      <c r="A638" s="4" t="s">
        <v>155</v>
      </c>
      <c r="B638" s="7"/>
      <c r="C638" s="7"/>
      <c r="D638" s="12"/>
      <c r="E638" s="8">
        <f t="shared" si="294"/>
        <v>0</v>
      </c>
      <c r="F638" s="8">
        <f t="shared" si="295"/>
        <v>0</v>
      </c>
      <c r="G638" s="8">
        <f t="shared" si="296"/>
        <v>0</v>
      </c>
      <c r="H638" s="8">
        <f>IF(PĀRBAUDE!$D$3="NĒ",ROUND(G638*(1+M638),2),0)</f>
        <v>0</v>
      </c>
      <c r="I638" s="11">
        <f>IF(PĀRBAUDE!$D$3="NĒ",H638,G638)/IF(PĀRBAUDE!$D$3="NĒ",$H$1315,$G$1315)</f>
        <v>0</v>
      </c>
      <c r="J638" s="8">
        <f>IF(PĀRBAUDE!$D$3="NĒ",F638-H638,F638-G638)</f>
        <v>0</v>
      </c>
      <c r="L638" s="42">
        <v>1</v>
      </c>
      <c r="M638" s="42">
        <v>0.21</v>
      </c>
      <c r="N638" s="12"/>
      <c r="O638" s="12"/>
      <c r="Q638" s="8">
        <f t="shared" si="297"/>
        <v>0</v>
      </c>
      <c r="R638" s="8">
        <f t="shared" si="298"/>
        <v>0</v>
      </c>
      <c r="S638" s="82"/>
    </row>
    <row r="639" spans="1:19" hidden="1" outlineLevel="1">
      <c r="A639" s="4" t="s">
        <v>156</v>
      </c>
      <c r="B639" s="7"/>
      <c r="C639" s="7"/>
      <c r="D639" s="12"/>
      <c r="E639" s="8">
        <f t="shared" si="294"/>
        <v>0</v>
      </c>
      <c r="F639" s="8">
        <f t="shared" si="295"/>
        <v>0</v>
      </c>
      <c r="G639" s="8">
        <f t="shared" si="296"/>
        <v>0</v>
      </c>
      <c r="H639" s="8">
        <f>IF(PĀRBAUDE!$D$3="NĒ",ROUND(G639*(1+M639),2),0)</f>
        <v>0</v>
      </c>
      <c r="I639" s="11">
        <f>IF(PĀRBAUDE!$D$3="NĒ",H639,G639)/IF(PĀRBAUDE!$D$3="NĒ",$H$1315,$G$1315)</f>
        <v>0</v>
      </c>
      <c r="J639" s="8">
        <f>IF(PĀRBAUDE!$D$3="NĒ",F639-H639,F639-G639)</f>
        <v>0</v>
      </c>
      <c r="L639" s="42">
        <v>1</v>
      </c>
      <c r="M639" s="42">
        <v>0.21</v>
      </c>
      <c r="N639" s="12"/>
      <c r="O639" s="12"/>
      <c r="Q639" s="8">
        <f t="shared" si="297"/>
        <v>0</v>
      </c>
      <c r="R639" s="8">
        <f t="shared" si="298"/>
        <v>0</v>
      </c>
      <c r="S639" s="82"/>
    </row>
    <row r="640" spans="1:19" hidden="1" outlineLevel="1">
      <c r="A640" s="4" t="s">
        <v>157</v>
      </c>
      <c r="B640" s="7"/>
      <c r="C640" s="7"/>
      <c r="D640" s="12"/>
      <c r="E640" s="8">
        <f t="shared" si="294"/>
        <v>0</v>
      </c>
      <c r="F640" s="8">
        <f t="shared" si="295"/>
        <v>0</v>
      </c>
      <c r="G640" s="8">
        <f t="shared" si="296"/>
        <v>0</v>
      </c>
      <c r="H640" s="8">
        <f>IF(PĀRBAUDE!$D$3="NĒ",ROUND(G640*(1+M640),2),0)</f>
        <v>0</v>
      </c>
      <c r="I640" s="11">
        <f>IF(PĀRBAUDE!$D$3="NĒ",H640,G640)/IF(PĀRBAUDE!$D$3="NĒ",$H$1315,$G$1315)</f>
        <v>0</v>
      </c>
      <c r="J640" s="8">
        <f>IF(PĀRBAUDE!$D$3="NĒ",F640-H640,F640-G640)</f>
        <v>0</v>
      </c>
      <c r="L640" s="42">
        <v>1</v>
      </c>
      <c r="M640" s="42">
        <v>0.21</v>
      </c>
      <c r="N640" s="12"/>
      <c r="O640" s="12"/>
      <c r="Q640" s="8">
        <f t="shared" si="297"/>
        <v>0</v>
      </c>
      <c r="R640" s="8">
        <f t="shared" si="298"/>
        <v>0</v>
      </c>
      <c r="S640" s="82"/>
    </row>
    <row r="641" spans="1:19" hidden="1" outlineLevel="1">
      <c r="A641" s="4" t="s">
        <v>158</v>
      </c>
      <c r="B641" s="7"/>
      <c r="C641" s="7"/>
      <c r="D641" s="12"/>
      <c r="E641" s="8">
        <f t="shared" si="294"/>
        <v>0</v>
      </c>
      <c r="F641" s="8">
        <f t="shared" si="295"/>
        <v>0</v>
      </c>
      <c r="G641" s="8">
        <f t="shared" si="296"/>
        <v>0</v>
      </c>
      <c r="H641" s="8">
        <f>IF(PĀRBAUDE!$D$3="NĒ",ROUND(G641*(1+M641),2),0)</f>
        <v>0</v>
      </c>
      <c r="I641" s="11">
        <f>IF(PĀRBAUDE!$D$3="NĒ",H641,G641)/IF(PĀRBAUDE!$D$3="NĒ",$H$1315,$G$1315)</f>
        <v>0</v>
      </c>
      <c r="J641" s="8">
        <f>IF(PĀRBAUDE!$D$3="NĒ",F641-H641,F641-G641)</f>
        <v>0</v>
      </c>
      <c r="L641" s="42">
        <v>1</v>
      </c>
      <c r="M641" s="42">
        <v>0.21</v>
      </c>
      <c r="N641" s="12"/>
      <c r="O641" s="12"/>
      <c r="Q641" s="8">
        <f t="shared" si="297"/>
        <v>0</v>
      </c>
      <c r="R641" s="8">
        <f t="shared" si="298"/>
        <v>0</v>
      </c>
      <c r="S641" s="82"/>
    </row>
    <row r="642" spans="1:19" hidden="1" outlineLevel="1">
      <c r="A642" s="4" t="s">
        <v>159</v>
      </c>
      <c r="B642" s="7"/>
      <c r="C642" s="7"/>
      <c r="D642" s="12"/>
      <c r="E642" s="8">
        <f t="shared" si="294"/>
        <v>0</v>
      </c>
      <c r="F642" s="8">
        <f t="shared" si="295"/>
        <v>0</v>
      </c>
      <c r="G642" s="8">
        <f t="shared" si="296"/>
        <v>0</v>
      </c>
      <c r="H642" s="8">
        <f>IF(PĀRBAUDE!$D$3="NĒ",ROUND(G642*(1+M642),2),0)</f>
        <v>0</v>
      </c>
      <c r="I642" s="11">
        <f>IF(PĀRBAUDE!$D$3="NĒ",H642,G642)/IF(PĀRBAUDE!$D$3="NĒ",$H$1315,$G$1315)</f>
        <v>0</v>
      </c>
      <c r="J642" s="8">
        <f>IF(PĀRBAUDE!$D$3="NĒ",F642-H642,F642-G642)</f>
        <v>0</v>
      </c>
      <c r="L642" s="42">
        <v>1</v>
      </c>
      <c r="M642" s="42">
        <v>0.21</v>
      </c>
      <c r="N642" s="12"/>
      <c r="O642" s="12"/>
      <c r="Q642" s="8">
        <f t="shared" si="297"/>
        <v>0</v>
      </c>
      <c r="R642" s="8">
        <f t="shared" si="298"/>
        <v>0</v>
      </c>
      <c r="S642" s="82"/>
    </row>
    <row r="643" spans="1:19" hidden="1" outlineLevel="1">
      <c r="A643" s="4" t="s">
        <v>160</v>
      </c>
      <c r="B643" s="7"/>
      <c r="C643" s="7"/>
      <c r="D643" s="12"/>
      <c r="E643" s="8">
        <f t="shared" si="294"/>
        <v>0</v>
      </c>
      <c r="F643" s="8">
        <f t="shared" si="295"/>
        <v>0</v>
      </c>
      <c r="G643" s="8">
        <f t="shared" si="296"/>
        <v>0</v>
      </c>
      <c r="H643" s="8">
        <f>IF(PĀRBAUDE!$D$3="NĒ",ROUND(G643*(1+M643),2),0)</f>
        <v>0</v>
      </c>
      <c r="I643" s="11">
        <f>IF(PĀRBAUDE!$D$3="NĒ",H643,G643)/IF(PĀRBAUDE!$D$3="NĒ",$H$1315,$G$1315)</f>
        <v>0</v>
      </c>
      <c r="J643" s="8">
        <f>IF(PĀRBAUDE!$D$3="NĒ",F643-H643,F643-G643)</f>
        <v>0</v>
      </c>
      <c r="L643" s="42">
        <v>1</v>
      </c>
      <c r="M643" s="42">
        <v>0.21</v>
      </c>
      <c r="N643" s="12"/>
      <c r="O643" s="12"/>
      <c r="Q643" s="8">
        <f t="shared" si="297"/>
        <v>0</v>
      </c>
      <c r="R643" s="8">
        <f t="shared" si="298"/>
        <v>0</v>
      </c>
      <c r="S643" s="82"/>
    </row>
    <row r="644" spans="1:19" hidden="1" outlineLevel="1">
      <c r="A644" s="4" t="s">
        <v>161</v>
      </c>
      <c r="B644" s="7"/>
      <c r="C644" s="7"/>
      <c r="D644" s="12"/>
      <c r="E644" s="8">
        <f t="shared" si="294"/>
        <v>0</v>
      </c>
      <c r="F644" s="8">
        <f t="shared" si="295"/>
        <v>0</v>
      </c>
      <c r="G644" s="8">
        <f t="shared" si="296"/>
        <v>0</v>
      </c>
      <c r="H644" s="8">
        <f>IF(PĀRBAUDE!$D$3="NĒ",ROUND(G644*(1+M644),2),0)</f>
        <v>0</v>
      </c>
      <c r="I644" s="11">
        <f>IF(PĀRBAUDE!$D$3="NĒ",H644,G644)/IF(PĀRBAUDE!$D$3="NĒ",$H$1315,$G$1315)</f>
        <v>0</v>
      </c>
      <c r="J644" s="8">
        <f>IF(PĀRBAUDE!$D$3="NĒ",F644-H644,F644-G644)</f>
        <v>0</v>
      </c>
      <c r="L644" s="42">
        <v>1</v>
      </c>
      <c r="M644" s="42">
        <v>0.21</v>
      </c>
      <c r="N644" s="12"/>
      <c r="O644" s="12"/>
      <c r="Q644" s="8">
        <f t="shared" si="297"/>
        <v>0</v>
      </c>
      <c r="R644" s="8">
        <f t="shared" si="298"/>
        <v>0</v>
      </c>
      <c r="S644" s="82"/>
    </row>
    <row r="645" spans="1:19" hidden="1" outlineLevel="1">
      <c r="A645" s="4" t="s">
        <v>162</v>
      </c>
      <c r="B645" s="7"/>
      <c r="C645" s="7"/>
      <c r="D645" s="12"/>
      <c r="E645" s="8">
        <f t="shared" si="294"/>
        <v>0</v>
      </c>
      <c r="F645" s="8">
        <f t="shared" si="295"/>
        <v>0</v>
      </c>
      <c r="G645" s="8">
        <f t="shared" si="296"/>
        <v>0</v>
      </c>
      <c r="H645" s="8">
        <f>IF(PĀRBAUDE!$D$3="NĒ",ROUND(G645*(1+M645),2),0)</f>
        <v>0</v>
      </c>
      <c r="I645" s="11">
        <f>IF(PĀRBAUDE!$D$3="NĒ",H645,G645)/IF(PĀRBAUDE!$D$3="NĒ",$H$1315,$G$1315)</f>
        <v>0</v>
      </c>
      <c r="J645" s="8">
        <f>IF(PĀRBAUDE!$D$3="NĒ",F645-H645,F645-G645)</f>
        <v>0</v>
      </c>
      <c r="L645" s="42">
        <v>1</v>
      </c>
      <c r="M645" s="42">
        <v>0.21</v>
      </c>
      <c r="N645" s="12"/>
      <c r="O645" s="12"/>
      <c r="Q645" s="8">
        <f t="shared" si="297"/>
        <v>0</v>
      </c>
      <c r="R645" s="8">
        <f t="shared" si="298"/>
        <v>0</v>
      </c>
      <c r="S645" s="82"/>
    </row>
    <row r="646" spans="1:19" ht="24" hidden="1" outlineLevel="1">
      <c r="A646" s="2" t="s">
        <v>31</v>
      </c>
      <c r="B646" s="23"/>
      <c r="C646" s="23"/>
      <c r="D646" s="23"/>
      <c r="E646" s="9">
        <f>SUM(E647:E656)</f>
        <v>0</v>
      </c>
      <c r="F646" s="9">
        <f>SUM(F647:F656)</f>
        <v>0</v>
      </c>
      <c r="G646" s="9">
        <f>SUM(G647:G656)</f>
        <v>0</v>
      </c>
      <c r="H646" s="9">
        <f>SUM(H647:H656)</f>
        <v>0</v>
      </c>
      <c r="I646" s="10">
        <f>IF(PĀRBAUDE!$D$3="NĒ",H646,G646)/IF(PĀRBAUDE!$D$3="NĒ",$H$1315,$G$1315)</f>
        <v>0</v>
      </c>
      <c r="J646" s="9">
        <f>SUM(J647:J656)</f>
        <v>0</v>
      </c>
    </row>
    <row r="647" spans="1:19" hidden="1" outlineLevel="1">
      <c r="A647" s="4" t="s">
        <v>19</v>
      </c>
      <c r="B647" s="7" t="s">
        <v>8</v>
      </c>
      <c r="C647" s="7"/>
      <c r="D647" s="12"/>
      <c r="E647" s="8">
        <f t="shared" ref="E647:E656" si="299">C647*D647</f>
        <v>0</v>
      </c>
      <c r="F647" s="8">
        <f t="shared" ref="F647:F657" si="300">ROUND(E647*(1+M647),2)</f>
        <v>0</v>
      </c>
      <c r="G647" s="8">
        <f t="shared" ref="G647:G656" si="301">E647-N647-O647</f>
        <v>0</v>
      </c>
      <c r="H647" s="8">
        <f>IF(PĀRBAUDE!$D$3="NĒ",ROUND(G647*(1+M647),2),0)</f>
        <v>0</v>
      </c>
      <c r="I647" s="11">
        <f>IF(PĀRBAUDE!$D$3="NĒ",H647,G647)/IF(PĀRBAUDE!$D$3="NĒ",$H$1315,$G$1315)</f>
        <v>0</v>
      </c>
      <c r="J647" s="8">
        <f>IF(PĀRBAUDE!$D$3="NĒ",F647-H647,F647-G647)</f>
        <v>0</v>
      </c>
      <c r="L647" s="42">
        <v>1</v>
      </c>
      <c r="M647" s="42">
        <v>0.21</v>
      </c>
      <c r="N647" s="12"/>
      <c r="O647" s="12"/>
      <c r="Q647" s="8">
        <f t="shared" ref="Q647:Q657" si="302">IF(H647=0,G647,H647)*L647</f>
        <v>0</v>
      </c>
      <c r="R647" s="8">
        <f t="shared" ref="R647:R656" si="303">J647*L647</f>
        <v>0</v>
      </c>
      <c r="S647" s="82"/>
    </row>
    <row r="648" spans="1:19" hidden="1" outlineLevel="1">
      <c r="A648" s="4" t="s">
        <v>164</v>
      </c>
      <c r="B648" s="7"/>
      <c r="C648" s="7"/>
      <c r="D648" s="12"/>
      <c r="E648" s="8">
        <f t="shared" si="299"/>
        <v>0</v>
      </c>
      <c r="F648" s="8">
        <f t="shared" si="300"/>
        <v>0</v>
      </c>
      <c r="G648" s="8">
        <f t="shared" si="301"/>
        <v>0</v>
      </c>
      <c r="H648" s="8">
        <f>IF(PĀRBAUDE!$D$3="NĒ",ROUND(G648*(1+M648),2),0)</f>
        <v>0</v>
      </c>
      <c r="I648" s="11">
        <f>IF(PĀRBAUDE!$D$3="NĒ",H648,G648)/IF(PĀRBAUDE!$D$3="NĒ",$H$1315,$G$1315)</f>
        <v>0</v>
      </c>
      <c r="J648" s="8">
        <f>IF(PĀRBAUDE!$D$3="NĒ",F648-H648,F648-G648)</f>
        <v>0</v>
      </c>
      <c r="L648" s="42">
        <v>1</v>
      </c>
      <c r="M648" s="42">
        <v>0.21</v>
      </c>
      <c r="N648" s="12"/>
      <c r="O648" s="12"/>
      <c r="Q648" s="8">
        <f t="shared" si="302"/>
        <v>0</v>
      </c>
      <c r="R648" s="8">
        <f t="shared" si="303"/>
        <v>0</v>
      </c>
      <c r="S648" s="82"/>
    </row>
    <row r="649" spans="1:19" hidden="1" outlineLevel="1">
      <c r="A649" s="4" t="s">
        <v>165</v>
      </c>
      <c r="B649" s="7"/>
      <c r="C649" s="7"/>
      <c r="D649" s="12"/>
      <c r="E649" s="8">
        <f t="shared" si="299"/>
        <v>0</v>
      </c>
      <c r="F649" s="8">
        <f t="shared" si="300"/>
        <v>0</v>
      </c>
      <c r="G649" s="8">
        <f t="shared" si="301"/>
        <v>0</v>
      </c>
      <c r="H649" s="8">
        <f>IF(PĀRBAUDE!$D$3="NĒ",ROUND(G649*(1+M649),2),0)</f>
        <v>0</v>
      </c>
      <c r="I649" s="11">
        <f>IF(PĀRBAUDE!$D$3="NĒ",H649,G649)/IF(PĀRBAUDE!$D$3="NĒ",$H$1315,$G$1315)</f>
        <v>0</v>
      </c>
      <c r="J649" s="8">
        <f>IF(PĀRBAUDE!$D$3="NĒ",F649-H649,F649-G649)</f>
        <v>0</v>
      </c>
      <c r="L649" s="42">
        <v>1</v>
      </c>
      <c r="M649" s="42">
        <v>0.21</v>
      </c>
      <c r="N649" s="12"/>
      <c r="O649" s="12"/>
      <c r="Q649" s="8">
        <f t="shared" si="302"/>
        <v>0</v>
      </c>
      <c r="R649" s="8">
        <f t="shared" si="303"/>
        <v>0</v>
      </c>
      <c r="S649" s="82"/>
    </row>
    <row r="650" spans="1:19" hidden="1" outlineLevel="1">
      <c r="A650" s="4" t="s">
        <v>165</v>
      </c>
      <c r="B650" s="7"/>
      <c r="C650" s="7"/>
      <c r="D650" s="12"/>
      <c r="E650" s="8">
        <f t="shared" si="299"/>
        <v>0</v>
      </c>
      <c r="F650" s="8">
        <f t="shared" si="300"/>
        <v>0</v>
      </c>
      <c r="G650" s="8">
        <f t="shared" si="301"/>
        <v>0</v>
      </c>
      <c r="H650" s="8">
        <f>IF(PĀRBAUDE!$D$3="NĒ",ROUND(G650*(1+M650),2),0)</f>
        <v>0</v>
      </c>
      <c r="I650" s="11">
        <f>IF(PĀRBAUDE!$D$3="NĒ",H650,G650)/IF(PĀRBAUDE!$D$3="NĒ",$H$1315,$G$1315)</f>
        <v>0</v>
      </c>
      <c r="J650" s="8">
        <f>IF(PĀRBAUDE!$D$3="NĒ",F650-H650,F650-G650)</f>
        <v>0</v>
      </c>
      <c r="L650" s="42">
        <v>1</v>
      </c>
      <c r="M650" s="42">
        <v>0.21</v>
      </c>
      <c r="N650" s="12"/>
      <c r="O650" s="12"/>
      <c r="Q650" s="8">
        <f t="shared" si="302"/>
        <v>0</v>
      </c>
      <c r="R650" s="8">
        <f t="shared" si="303"/>
        <v>0</v>
      </c>
      <c r="S650" s="82"/>
    </row>
    <row r="651" spans="1:19" hidden="1" outlineLevel="1">
      <c r="A651" s="4" t="s">
        <v>166</v>
      </c>
      <c r="B651" s="7"/>
      <c r="C651" s="7"/>
      <c r="D651" s="12"/>
      <c r="E651" s="8">
        <f t="shared" si="299"/>
        <v>0</v>
      </c>
      <c r="F651" s="8">
        <f t="shared" si="300"/>
        <v>0</v>
      </c>
      <c r="G651" s="8">
        <f t="shared" si="301"/>
        <v>0</v>
      </c>
      <c r="H651" s="8">
        <f>IF(PĀRBAUDE!$D$3="NĒ",ROUND(G651*(1+M651),2),0)</f>
        <v>0</v>
      </c>
      <c r="I651" s="11">
        <f>IF(PĀRBAUDE!$D$3="NĒ",H651,G651)/IF(PĀRBAUDE!$D$3="NĒ",$H$1315,$G$1315)</f>
        <v>0</v>
      </c>
      <c r="J651" s="8">
        <f>IF(PĀRBAUDE!$D$3="NĒ",F651-H651,F651-G651)</f>
        <v>0</v>
      </c>
      <c r="L651" s="42">
        <v>1</v>
      </c>
      <c r="M651" s="42">
        <v>0.21</v>
      </c>
      <c r="N651" s="12"/>
      <c r="O651" s="12"/>
      <c r="Q651" s="8">
        <f t="shared" si="302"/>
        <v>0</v>
      </c>
      <c r="R651" s="8">
        <f t="shared" si="303"/>
        <v>0</v>
      </c>
      <c r="S651" s="82"/>
    </row>
    <row r="652" spans="1:19" hidden="1" outlineLevel="1">
      <c r="A652" s="4" t="s">
        <v>167</v>
      </c>
      <c r="B652" s="7"/>
      <c r="C652" s="7"/>
      <c r="D652" s="12"/>
      <c r="E652" s="8">
        <f t="shared" si="299"/>
        <v>0</v>
      </c>
      <c r="F652" s="8">
        <f t="shared" si="300"/>
        <v>0</v>
      </c>
      <c r="G652" s="8">
        <f t="shared" si="301"/>
        <v>0</v>
      </c>
      <c r="H652" s="8">
        <f>IF(PĀRBAUDE!$D$3="NĒ",ROUND(G652*(1+M652),2),0)</f>
        <v>0</v>
      </c>
      <c r="I652" s="11">
        <f>IF(PĀRBAUDE!$D$3="NĒ",H652,G652)/IF(PĀRBAUDE!$D$3="NĒ",$H$1315,$G$1315)</f>
        <v>0</v>
      </c>
      <c r="J652" s="8">
        <f>IF(PĀRBAUDE!$D$3="NĒ",F652-H652,F652-G652)</f>
        <v>0</v>
      </c>
      <c r="L652" s="42">
        <v>1</v>
      </c>
      <c r="M652" s="42">
        <v>0.21</v>
      </c>
      <c r="N652" s="12"/>
      <c r="O652" s="12"/>
      <c r="Q652" s="8">
        <f t="shared" si="302"/>
        <v>0</v>
      </c>
      <c r="R652" s="8">
        <f>J652*L652</f>
        <v>0</v>
      </c>
      <c r="S652" s="82"/>
    </row>
    <row r="653" spans="1:19" hidden="1" outlineLevel="1">
      <c r="A653" s="4" t="s">
        <v>168</v>
      </c>
      <c r="B653" s="7"/>
      <c r="C653" s="7"/>
      <c r="D653" s="12"/>
      <c r="E653" s="8">
        <f t="shared" si="299"/>
        <v>0</v>
      </c>
      <c r="F653" s="8">
        <f t="shared" si="300"/>
        <v>0</v>
      </c>
      <c r="G653" s="8">
        <f t="shared" si="301"/>
        <v>0</v>
      </c>
      <c r="H653" s="8">
        <f>IF(PĀRBAUDE!$D$3="NĒ",ROUND(G653*(1+M653),2),0)</f>
        <v>0</v>
      </c>
      <c r="I653" s="11">
        <f>IF(PĀRBAUDE!$D$3="NĒ",H653,G653)/IF(PĀRBAUDE!$D$3="NĒ",$H$1315,$G$1315)</f>
        <v>0</v>
      </c>
      <c r="J653" s="8">
        <f>IF(PĀRBAUDE!$D$3="NĒ",F653-H653,F653-G653)</f>
        <v>0</v>
      </c>
      <c r="L653" s="42">
        <v>1</v>
      </c>
      <c r="M653" s="42">
        <v>0.21</v>
      </c>
      <c r="N653" s="12"/>
      <c r="O653" s="12"/>
      <c r="Q653" s="8">
        <f t="shared" si="302"/>
        <v>0</v>
      </c>
      <c r="R653" s="8">
        <f t="shared" si="303"/>
        <v>0</v>
      </c>
      <c r="S653" s="82"/>
    </row>
    <row r="654" spans="1:19" hidden="1" outlineLevel="1">
      <c r="A654" s="4" t="s">
        <v>169</v>
      </c>
      <c r="B654" s="7"/>
      <c r="C654" s="7"/>
      <c r="D654" s="12"/>
      <c r="E654" s="8">
        <f t="shared" si="299"/>
        <v>0</v>
      </c>
      <c r="F654" s="8">
        <f t="shared" si="300"/>
        <v>0</v>
      </c>
      <c r="G654" s="8">
        <f t="shared" si="301"/>
        <v>0</v>
      </c>
      <c r="H654" s="8">
        <f>IF(PĀRBAUDE!$D$3="NĒ",ROUND(G654*(1+M654),2),0)</f>
        <v>0</v>
      </c>
      <c r="I654" s="11">
        <f>IF(PĀRBAUDE!$D$3="NĒ",H654,G654)/IF(PĀRBAUDE!$D$3="NĒ",$H$1315,$G$1315)</f>
        <v>0</v>
      </c>
      <c r="J654" s="8">
        <f>IF(PĀRBAUDE!$D$3="NĒ",F654-H654,F654-G654)</f>
        <v>0</v>
      </c>
      <c r="L654" s="42">
        <v>1</v>
      </c>
      <c r="M654" s="42">
        <v>0.21</v>
      </c>
      <c r="N654" s="12"/>
      <c r="O654" s="12"/>
      <c r="Q654" s="8">
        <f t="shared" si="302"/>
        <v>0</v>
      </c>
      <c r="R654" s="8">
        <f t="shared" si="303"/>
        <v>0</v>
      </c>
      <c r="S654" s="82"/>
    </row>
    <row r="655" spans="1:19" hidden="1" outlineLevel="1">
      <c r="A655" s="4" t="s">
        <v>170</v>
      </c>
      <c r="B655" s="7"/>
      <c r="C655" s="7"/>
      <c r="D655" s="12"/>
      <c r="E655" s="8">
        <f t="shared" si="299"/>
        <v>0</v>
      </c>
      <c r="F655" s="8">
        <f t="shared" si="300"/>
        <v>0</v>
      </c>
      <c r="G655" s="8">
        <f t="shared" si="301"/>
        <v>0</v>
      </c>
      <c r="H655" s="8">
        <f>IF(PĀRBAUDE!$D$3="NĒ",ROUND(G655*(1+M655),2),0)</f>
        <v>0</v>
      </c>
      <c r="I655" s="11">
        <f>IF(PĀRBAUDE!$D$3="NĒ",H655,G655)/IF(PĀRBAUDE!$D$3="NĒ",$H$1315,$G$1315)</f>
        <v>0</v>
      </c>
      <c r="J655" s="8">
        <f>IF(PĀRBAUDE!$D$3="NĒ",F655-H655,F655-G655)</f>
        <v>0</v>
      </c>
      <c r="L655" s="42">
        <v>1</v>
      </c>
      <c r="M655" s="42">
        <v>0.21</v>
      </c>
      <c r="N655" s="12"/>
      <c r="O655" s="12"/>
      <c r="Q655" s="8">
        <f t="shared" si="302"/>
        <v>0</v>
      </c>
      <c r="R655" s="8">
        <f t="shared" si="303"/>
        <v>0</v>
      </c>
      <c r="S655" s="82"/>
    </row>
    <row r="656" spans="1:19" hidden="1" outlineLevel="1">
      <c r="A656" s="4" t="s">
        <v>171</v>
      </c>
      <c r="B656" s="7"/>
      <c r="C656" s="7"/>
      <c r="D656" s="12"/>
      <c r="E656" s="8">
        <f t="shared" si="299"/>
        <v>0</v>
      </c>
      <c r="F656" s="8">
        <f t="shared" si="300"/>
        <v>0</v>
      </c>
      <c r="G656" s="8">
        <f t="shared" si="301"/>
        <v>0</v>
      </c>
      <c r="H656" s="8">
        <f>IF(PĀRBAUDE!$D$3="NĒ",ROUND(G656*(1+M656),2),0)</f>
        <v>0</v>
      </c>
      <c r="I656" s="11">
        <f>IF(PĀRBAUDE!$D$3="NĒ",H656,G656)/IF(PĀRBAUDE!$D$3="NĒ",$H$1315,$G$1315)</f>
        <v>0</v>
      </c>
      <c r="J656" s="8">
        <f>IF(PĀRBAUDE!$D$3="NĒ",F656-H656,F656-G656)</f>
        <v>0</v>
      </c>
      <c r="L656" s="42">
        <v>1</v>
      </c>
      <c r="M656" s="42">
        <v>0.21</v>
      </c>
      <c r="N656" s="12"/>
      <c r="O656" s="12"/>
      <c r="Q656" s="8">
        <f t="shared" si="302"/>
        <v>0</v>
      </c>
      <c r="R656" s="8">
        <f t="shared" si="303"/>
        <v>0</v>
      </c>
      <c r="S656" s="82"/>
    </row>
    <row r="657" spans="1:19" ht="24" hidden="1" outlineLevel="1">
      <c r="A657" s="2" t="s">
        <v>33</v>
      </c>
      <c r="B657" s="2"/>
      <c r="C657" s="2"/>
      <c r="D657" s="12"/>
      <c r="E657" s="13">
        <f>D657</f>
        <v>0</v>
      </c>
      <c r="F657" s="9">
        <f t="shared" si="300"/>
        <v>0</v>
      </c>
      <c r="G657" s="9">
        <f>E657-N657</f>
        <v>0</v>
      </c>
      <c r="H657" s="9">
        <f>IF(PĀRBAUDE!$D$3="NĒ",ROUND(G657*(1+M657),2),0)</f>
        <v>0</v>
      </c>
      <c r="I657" s="10">
        <f>IF(PĀRBAUDE!$D$3="NĒ",H657,G657)/IF(PĀRBAUDE!$D$3="NĒ",$H$1315,$G$1315)</f>
        <v>0</v>
      </c>
      <c r="J657" s="9">
        <f>IF(PĀRBAUDE!$D$3="NĒ",F657-H657,ROUND(N657*(1+M657),2))</f>
        <v>0</v>
      </c>
      <c r="L657" s="42">
        <v>1</v>
      </c>
      <c r="M657" s="42">
        <v>0.21</v>
      </c>
      <c r="N657" s="12"/>
      <c r="Q657" s="8">
        <f t="shared" si="302"/>
        <v>0</v>
      </c>
      <c r="R657" s="8">
        <f>J657*L657</f>
        <v>0</v>
      </c>
    </row>
    <row r="658" spans="1:19" hidden="1" outlineLevel="1">
      <c r="A658" s="24" t="s">
        <v>34</v>
      </c>
      <c r="B658" s="23"/>
      <c r="C658" s="23"/>
      <c r="D658" s="23"/>
      <c r="E658" s="9">
        <f t="shared" ref="E658:J658" si="304">E657+E646+E635+E632+E621+E619+E608+E597+E586+E575+E564+E553+E542+E531</f>
        <v>0</v>
      </c>
      <c r="F658" s="9">
        <f t="shared" si="304"/>
        <v>0</v>
      </c>
      <c r="G658" s="9">
        <f t="shared" si="304"/>
        <v>0</v>
      </c>
      <c r="H658" s="9">
        <f t="shared" si="304"/>
        <v>0</v>
      </c>
      <c r="I658" s="10">
        <f t="shared" si="304"/>
        <v>0</v>
      </c>
      <c r="J658" s="9">
        <f t="shared" si="304"/>
        <v>0</v>
      </c>
      <c r="Q658" s="9">
        <f>ROUND(SUM(Q532:Q657),2)</f>
        <v>0</v>
      </c>
      <c r="R658" s="9">
        <f>ROUND(SUM(R532:R657),2)</f>
        <v>0</v>
      </c>
      <c r="S658" s="83"/>
    </row>
    <row r="659" spans="1:19" collapsed="1"/>
    <row r="660" spans="1:19" hidden="1" outlineLevel="1">
      <c r="A660" s="106">
        <f>'2.8. tabula'!B8</f>
        <v>6</v>
      </c>
      <c r="B660" s="106"/>
      <c r="C660" s="106"/>
      <c r="D660" s="106"/>
      <c r="E660" s="106"/>
      <c r="F660" s="106"/>
      <c r="G660" s="106"/>
      <c r="H660" s="106"/>
      <c r="I660" s="106"/>
      <c r="J660" s="106"/>
    </row>
    <row r="661" spans="1:19" hidden="1" outlineLevel="1">
      <c r="A661" s="105" t="s">
        <v>5</v>
      </c>
      <c r="B661" s="105"/>
      <c r="C661" s="105"/>
      <c r="D661" s="105"/>
      <c r="E661" s="105"/>
      <c r="F661" s="105"/>
      <c r="G661" s="105"/>
      <c r="H661" s="105"/>
      <c r="I661" s="105"/>
      <c r="J661" s="105"/>
    </row>
    <row r="662" spans="1:19" ht="60" hidden="1" outlineLevel="1">
      <c r="A662" s="2" t="s">
        <v>6</v>
      </c>
      <c r="B662" s="23"/>
      <c r="C662" s="23"/>
      <c r="D662" s="9"/>
      <c r="E662" s="9">
        <f>SUM(E663:E672)</f>
        <v>0</v>
      </c>
      <c r="F662" s="9">
        <f>SUM(F663:F672)</f>
        <v>0</v>
      </c>
      <c r="G662" s="9">
        <f>SUM(G663:G672)</f>
        <v>0</v>
      </c>
      <c r="H662" s="9">
        <f>SUM(H663:H672)</f>
        <v>0</v>
      </c>
      <c r="I662" s="10">
        <f>IF(PĀRBAUDE!$D$3="NĒ",H662,G662)/IF(PĀRBAUDE!$D$3="NĒ",$H$1315,$G$1315)</f>
        <v>0</v>
      </c>
      <c r="J662" s="9">
        <f>SUM(J663:J672)</f>
        <v>0</v>
      </c>
    </row>
    <row r="663" spans="1:19" hidden="1" outlineLevel="1">
      <c r="A663" s="4" t="s">
        <v>210</v>
      </c>
      <c r="B663" s="7" t="s">
        <v>8</v>
      </c>
      <c r="C663" s="7"/>
      <c r="D663" s="12"/>
      <c r="E663" s="8">
        <f t="shared" ref="E663:E672" si="305">C663*D663</f>
        <v>0</v>
      </c>
      <c r="F663" s="8">
        <f t="shared" ref="F663:F672" si="306">ROUND(E663*(1+M663),2)</f>
        <v>0</v>
      </c>
      <c r="G663" s="8">
        <f t="shared" ref="G663:G672" si="307">E663-N663-O663</f>
        <v>0</v>
      </c>
      <c r="H663" s="8">
        <f>IF(PĀRBAUDE!$D$3="NĒ",ROUND(G663*(1+M663),2),0)</f>
        <v>0</v>
      </c>
      <c r="I663" s="11">
        <f>IF(PĀRBAUDE!$D$3="NĒ",H663,G663)/IF(PĀRBAUDE!$D$3="NĒ",$H$1315,$G$1315)</f>
        <v>0</v>
      </c>
      <c r="J663" s="8">
        <f>IF(PĀRBAUDE!$D$3="NĒ",F663-H663,F663-G663)</f>
        <v>0</v>
      </c>
      <c r="L663" s="42">
        <v>1</v>
      </c>
      <c r="M663" s="42">
        <v>0.21</v>
      </c>
      <c r="N663" s="12"/>
      <c r="O663" s="12"/>
      <c r="Q663" s="8">
        <f t="shared" ref="Q663:Q672" si="308">IF(H663=0,G663,H663)*L663</f>
        <v>0</v>
      </c>
      <c r="R663" s="8">
        <f t="shared" ref="R663:R672" si="309">J663*L663</f>
        <v>0</v>
      </c>
      <c r="S663" s="82"/>
    </row>
    <row r="664" spans="1:19" hidden="1" outlineLevel="1">
      <c r="A664" s="4" t="s">
        <v>197</v>
      </c>
      <c r="B664" s="7" t="s">
        <v>8</v>
      </c>
      <c r="C664" s="7"/>
      <c r="D664" s="12"/>
      <c r="E664" s="8">
        <f t="shared" si="305"/>
        <v>0</v>
      </c>
      <c r="F664" s="8">
        <f t="shared" si="306"/>
        <v>0</v>
      </c>
      <c r="G664" s="8">
        <f t="shared" si="307"/>
        <v>0</v>
      </c>
      <c r="H664" s="8">
        <f>IF(PĀRBAUDE!$D$3="NĒ",ROUND(G664*(1+M664),2),0)</f>
        <v>0</v>
      </c>
      <c r="I664" s="11">
        <f>IF(PĀRBAUDE!$D$3="NĒ",H664,G664)/IF(PĀRBAUDE!$D$3="NĒ",$H$1315,$G$1315)</f>
        <v>0</v>
      </c>
      <c r="J664" s="8">
        <f>IF(PĀRBAUDE!$D$3="NĒ",F664-H664,F664-G664)</f>
        <v>0</v>
      </c>
      <c r="L664" s="42">
        <v>1</v>
      </c>
      <c r="M664" s="42">
        <v>0.21</v>
      </c>
      <c r="N664" s="12"/>
      <c r="O664" s="12"/>
      <c r="Q664" s="8">
        <f t="shared" si="308"/>
        <v>0</v>
      </c>
      <c r="R664" s="8">
        <f t="shared" si="309"/>
        <v>0</v>
      </c>
      <c r="S664" s="82"/>
    </row>
    <row r="665" spans="1:19" hidden="1" outlineLevel="1">
      <c r="A665" s="4" t="s">
        <v>46</v>
      </c>
      <c r="B665" s="7"/>
      <c r="C665" s="7"/>
      <c r="D665" s="12"/>
      <c r="E665" s="8">
        <f t="shared" si="305"/>
        <v>0</v>
      </c>
      <c r="F665" s="8">
        <f t="shared" si="306"/>
        <v>0</v>
      </c>
      <c r="G665" s="8">
        <f t="shared" si="307"/>
        <v>0</v>
      </c>
      <c r="H665" s="8">
        <f>IF(PĀRBAUDE!$D$3="NĒ",ROUND(G665*(1+M665),2),0)</f>
        <v>0</v>
      </c>
      <c r="I665" s="11">
        <f>IF(PĀRBAUDE!$D$3="NĒ",H665,G665)/IF(PĀRBAUDE!$D$3="NĒ",$H$1315,$G$1315)</f>
        <v>0</v>
      </c>
      <c r="J665" s="8">
        <f>IF(PĀRBAUDE!$D$3="NĒ",F665-H665,F665-G665)</f>
        <v>0</v>
      </c>
      <c r="L665" s="42">
        <v>1</v>
      </c>
      <c r="M665" s="42">
        <v>0.21</v>
      </c>
      <c r="N665" s="12"/>
      <c r="O665" s="12"/>
      <c r="Q665" s="8">
        <f t="shared" si="308"/>
        <v>0</v>
      </c>
      <c r="R665" s="8">
        <f t="shared" si="309"/>
        <v>0</v>
      </c>
      <c r="S665" s="82"/>
    </row>
    <row r="666" spans="1:19" hidden="1" outlineLevel="1">
      <c r="A666" s="4" t="s">
        <v>139</v>
      </c>
      <c r="B666" s="7"/>
      <c r="C666" s="7"/>
      <c r="D666" s="12"/>
      <c r="E666" s="8">
        <f t="shared" si="305"/>
        <v>0</v>
      </c>
      <c r="F666" s="8">
        <f t="shared" si="306"/>
        <v>0</v>
      </c>
      <c r="G666" s="8">
        <f t="shared" si="307"/>
        <v>0</v>
      </c>
      <c r="H666" s="8">
        <f>IF(PĀRBAUDE!$D$3="NĒ",ROUND(G666*(1+M666),2),0)</f>
        <v>0</v>
      </c>
      <c r="I666" s="11">
        <f>IF(PĀRBAUDE!$D$3="NĒ",H666,G666)/IF(PĀRBAUDE!$D$3="NĒ",$H$1315,$G$1315)</f>
        <v>0</v>
      </c>
      <c r="J666" s="8">
        <f>IF(PĀRBAUDE!$D$3="NĒ",F666-H666,F666-G666)</f>
        <v>0</v>
      </c>
      <c r="L666" s="42">
        <v>1</v>
      </c>
      <c r="M666" s="42">
        <v>0.21</v>
      </c>
      <c r="N666" s="12"/>
      <c r="O666" s="12"/>
      <c r="Q666" s="8">
        <f t="shared" si="308"/>
        <v>0</v>
      </c>
      <c r="R666" s="8">
        <f t="shared" si="309"/>
        <v>0</v>
      </c>
      <c r="S666" s="82"/>
    </row>
    <row r="667" spans="1:19" hidden="1" outlineLevel="1">
      <c r="A667" s="4" t="s">
        <v>140</v>
      </c>
      <c r="B667" s="7"/>
      <c r="C667" s="7"/>
      <c r="D667" s="12"/>
      <c r="E667" s="8">
        <f t="shared" si="305"/>
        <v>0</v>
      </c>
      <c r="F667" s="8">
        <f t="shared" si="306"/>
        <v>0</v>
      </c>
      <c r="G667" s="8">
        <f t="shared" si="307"/>
        <v>0</v>
      </c>
      <c r="H667" s="8">
        <f>IF(PĀRBAUDE!$D$3="NĒ",ROUND(G667*(1+M667),2),0)</f>
        <v>0</v>
      </c>
      <c r="I667" s="11">
        <f>IF(PĀRBAUDE!$D$3="NĒ",H667,G667)/IF(PĀRBAUDE!$D$3="NĒ",$H$1315,$G$1315)</f>
        <v>0</v>
      </c>
      <c r="J667" s="8">
        <f>IF(PĀRBAUDE!$D$3="NĒ",F667-H667,F667-G667)</f>
        <v>0</v>
      </c>
      <c r="L667" s="42">
        <v>1</v>
      </c>
      <c r="M667" s="42">
        <v>0.21</v>
      </c>
      <c r="N667" s="12"/>
      <c r="O667" s="12"/>
      <c r="Q667" s="8">
        <f t="shared" si="308"/>
        <v>0</v>
      </c>
      <c r="R667" s="8">
        <f t="shared" si="309"/>
        <v>0</v>
      </c>
      <c r="S667" s="82"/>
    </row>
    <row r="668" spans="1:19" hidden="1" outlineLevel="1">
      <c r="A668" s="4" t="s">
        <v>141</v>
      </c>
      <c r="B668" s="7"/>
      <c r="C668" s="7"/>
      <c r="D668" s="12"/>
      <c r="E668" s="8">
        <f t="shared" si="305"/>
        <v>0</v>
      </c>
      <c r="F668" s="8">
        <f t="shared" si="306"/>
        <v>0</v>
      </c>
      <c r="G668" s="8">
        <f t="shared" si="307"/>
        <v>0</v>
      </c>
      <c r="H668" s="8">
        <f>IF(PĀRBAUDE!$D$3="NĒ",ROUND(G668*(1+M668),2),0)</f>
        <v>0</v>
      </c>
      <c r="I668" s="11">
        <f>IF(PĀRBAUDE!$D$3="NĒ",H668,G668)/IF(PĀRBAUDE!$D$3="NĒ",$H$1315,$G$1315)</f>
        <v>0</v>
      </c>
      <c r="J668" s="8">
        <f>IF(PĀRBAUDE!$D$3="NĒ",F668-H668,F668-G668)</f>
        <v>0</v>
      </c>
      <c r="L668" s="42">
        <v>1</v>
      </c>
      <c r="M668" s="42">
        <v>0.21</v>
      </c>
      <c r="N668" s="12"/>
      <c r="O668" s="12"/>
      <c r="Q668" s="8">
        <f t="shared" si="308"/>
        <v>0</v>
      </c>
      <c r="R668" s="8">
        <f t="shared" si="309"/>
        <v>0</v>
      </c>
      <c r="S668" s="82"/>
    </row>
    <row r="669" spans="1:19" hidden="1" outlineLevel="1">
      <c r="A669" s="4" t="s">
        <v>142</v>
      </c>
      <c r="B669" s="7"/>
      <c r="C669" s="7"/>
      <c r="D669" s="12"/>
      <c r="E669" s="8">
        <f t="shared" si="305"/>
        <v>0</v>
      </c>
      <c r="F669" s="8">
        <f t="shared" si="306"/>
        <v>0</v>
      </c>
      <c r="G669" s="8">
        <f t="shared" si="307"/>
        <v>0</v>
      </c>
      <c r="H669" s="8">
        <f>IF(PĀRBAUDE!$D$3="NĒ",ROUND(G669*(1+M669),2),0)</f>
        <v>0</v>
      </c>
      <c r="I669" s="11">
        <f>IF(PĀRBAUDE!$D$3="NĒ",H669,G669)/IF(PĀRBAUDE!$D$3="NĒ",$H$1315,$G$1315)</f>
        <v>0</v>
      </c>
      <c r="J669" s="8">
        <f>IF(PĀRBAUDE!$D$3="NĒ",F669-H669,F669-G669)</f>
        <v>0</v>
      </c>
      <c r="L669" s="42">
        <v>1</v>
      </c>
      <c r="M669" s="42">
        <v>0.21</v>
      </c>
      <c r="N669" s="12"/>
      <c r="O669" s="12"/>
      <c r="Q669" s="8">
        <f t="shared" si="308"/>
        <v>0</v>
      </c>
      <c r="R669" s="8">
        <f t="shared" si="309"/>
        <v>0</v>
      </c>
      <c r="S669" s="82"/>
    </row>
    <row r="670" spans="1:19" hidden="1" outlineLevel="1">
      <c r="A670" s="4" t="s">
        <v>143</v>
      </c>
      <c r="B670" s="7"/>
      <c r="C670" s="7"/>
      <c r="D670" s="12"/>
      <c r="E670" s="8">
        <f t="shared" si="305"/>
        <v>0</v>
      </c>
      <c r="F670" s="8">
        <f t="shared" si="306"/>
        <v>0</v>
      </c>
      <c r="G670" s="8">
        <f t="shared" si="307"/>
        <v>0</v>
      </c>
      <c r="H670" s="8">
        <f>IF(PĀRBAUDE!$D$3="NĒ",ROUND(G670*(1+M670),2),0)</f>
        <v>0</v>
      </c>
      <c r="I670" s="11">
        <f>IF(PĀRBAUDE!$D$3="NĒ",H670,G670)/IF(PĀRBAUDE!$D$3="NĒ",$H$1315,$G$1315)</f>
        <v>0</v>
      </c>
      <c r="J670" s="8">
        <f>IF(PĀRBAUDE!$D$3="NĒ",F670-H670,F670-G670)</f>
        <v>0</v>
      </c>
      <c r="L670" s="42">
        <v>1</v>
      </c>
      <c r="M670" s="42">
        <v>0.21</v>
      </c>
      <c r="N670" s="12"/>
      <c r="O670" s="12"/>
      <c r="Q670" s="8">
        <f t="shared" si="308"/>
        <v>0</v>
      </c>
      <c r="R670" s="8">
        <f t="shared" si="309"/>
        <v>0</v>
      </c>
      <c r="S670" s="82"/>
    </row>
    <row r="671" spans="1:19" hidden="1" outlineLevel="1">
      <c r="A671" s="4" t="s">
        <v>144</v>
      </c>
      <c r="B671" s="7"/>
      <c r="C671" s="7"/>
      <c r="D671" s="12"/>
      <c r="E671" s="8">
        <f t="shared" si="305"/>
        <v>0</v>
      </c>
      <c r="F671" s="8">
        <f t="shared" si="306"/>
        <v>0</v>
      </c>
      <c r="G671" s="8">
        <f t="shared" si="307"/>
        <v>0</v>
      </c>
      <c r="H671" s="8">
        <f>IF(PĀRBAUDE!$D$3="NĒ",ROUND(G671*(1+M671),2),0)</f>
        <v>0</v>
      </c>
      <c r="I671" s="11">
        <f>IF(PĀRBAUDE!$D$3="NĒ",H671,G671)/IF(PĀRBAUDE!$D$3="NĒ",$H$1315,$G$1315)</f>
        <v>0</v>
      </c>
      <c r="J671" s="8">
        <f>IF(PĀRBAUDE!$D$3="NĒ",F671-H671,F671-G671)</f>
        <v>0</v>
      </c>
      <c r="L671" s="42">
        <v>1</v>
      </c>
      <c r="M671" s="42">
        <v>0.21</v>
      </c>
      <c r="N671" s="12"/>
      <c r="O671" s="12"/>
      <c r="Q671" s="8">
        <f t="shared" si="308"/>
        <v>0</v>
      </c>
      <c r="R671" s="8">
        <f t="shared" si="309"/>
        <v>0</v>
      </c>
      <c r="S671" s="82"/>
    </row>
    <row r="672" spans="1:19" hidden="1" outlineLevel="1">
      <c r="A672" s="4" t="s">
        <v>145</v>
      </c>
      <c r="B672" s="7"/>
      <c r="C672" s="7"/>
      <c r="D672" s="12"/>
      <c r="E672" s="8">
        <f t="shared" si="305"/>
        <v>0</v>
      </c>
      <c r="F672" s="8">
        <f t="shared" si="306"/>
        <v>0</v>
      </c>
      <c r="G672" s="8">
        <f t="shared" si="307"/>
        <v>0</v>
      </c>
      <c r="H672" s="8">
        <f>IF(PĀRBAUDE!$D$3="NĒ",ROUND(G672*(1+M672),2),0)</f>
        <v>0</v>
      </c>
      <c r="I672" s="11">
        <f>IF(PĀRBAUDE!$D$3="NĒ",H672,G672)/IF(PĀRBAUDE!$D$3="NĒ",$H$1315,$G$1315)</f>
        <v>0</v>
      </c>
      <c r="J672" s="8">
        <f>IF(PĀRBAUDE!$D$3="NĒ",F672-H672,F672-G672)</f>
        <v>0</v>
      </c>
      <c r="L672" s="42">
        <v>1</v>
      </c>
      <c r="M672" s="42">
        <v>0.21</v>
      </c>
      <c r="N672" s="12"/>
      <c r="O672" s="12"/>
      <c r="Q672" s="8">
        <f t="shared" si="308"/>
        <v>0</v>
      </c>
      <c r="R672" s="8">
        <f t="shared" si="309"/>
        <v>0</v>
      </c>
      <c r="S672" s="82"/>
    </row>
    <row r="673" spans="1:19" ht="12.75" hidden="1" customHeight="1" outlineLevel="1">
      <c r="A673" s="2" t="s">
        <v>10</v>
      </c>
      <c r="B673" s="2"/>
      <c r="C673" s="2"/>
      <c r="D673" s="15"/>
      <c r="E673" s="9">
        <f>SUM(E674:E683)</f>
        <v>0</v>
      </c>
      <c r="F673" s="9">
        <f>SUM(F674:F683)</f>
        <v>0</v>
      </c>
      <c r="G673" s="9">
        <f>SUM(G674:G683)</f>
        <v>0</v>
      </c>
      <c r="H673" s="9">
        <f>SUM(H674:H683)</f>
        <v>0</v>
      </c>
      <c r="I673" s="10">
        <f>IF(PĀRBAUDE!$D$3="NĒ",H673,G673)/IF(PĀRBAUDE!$D$3="NĒ",$H$1315,$G$1315)</f>
        <v>0</v>
      </c>
      <c r="J673" s="9">
        <f>SUM(J674:J683)</f>
        <v>0</v>
      </c>
    </row>
    <row r="674" spans="1:19" hidden="1" outlineLevel="1">
      <c r="A674" s="4" t="s">
        <v>211</v>
      </c>
      <c r="B674" s="7"/>
      <c r="C674" s="7"/>
      <c r="D674" s="12"/>
      <c r="E674" s="8">
        <f t="shared" ref="E674:E683" si="310">C674*D674</f>
        <v>0</v>
      </c>
      <c r="F674" s="8">
        <f t="shared" ref="F674:F683" si="311">ROUND(E674*(1+M674),2)</f>
        <v>0</v>
      </c>
      <c r="G674" s="8">
        <f t="shared" ref="G674:G683" si="312">E674-N674-O674</f>
        <v>0</v>
      </c>
      <c r="H674" s="8">
        <f>IF(PĀRBAUDE!$D$3="NĒ",ROUND(G674*(1+M674),2),0)</f>
        <v>0</v>
      </c>
      <c r="I674" s="11">
        <f>IF(PĀRBAUDE!$D$3="NĒ",H674,G674)/IF(PĀRBAUDE!$D$3="NĒ",$H$1315,$G$1315)</f>
        <v>0</v>
      </c>
      <c r="J674" s="8">
        <f>IF(PĀRBAUDE!$D$3="NĒ",F674-H674,F674-G674)</f>
        <v>0</v>
      </c>
      <c r="L674" s="42">
        <v>1</v>
      </c>
      <c r="M674" s="42">
        <v>0.21</v>
      </c>
      <c r="N674" s="12"/>
      <c r="O674" s="12"/>
      <c r="Q674" s="8">
        <f t="shared" ref="Q674:Q683" si="313">IF(H674=0,G674,H674)*L674</f>
        <v>0</v>
      </c>
      <c r="R674" s="8">
        <f t="shared" ref="R674:R683" si="314">J674*L674</f>
        <v>0</v>
      </c>
      <c r="S674" s="82"/>
    </row>
    <row r="675" spans="1:19" hidden="1" outlineLevel="1">
      <c r="A675" s="4" t="s">
        <v>212</v>
      </c>
      <c r="B675" s="7"/>
      <c r="C675" s="7"/>
      <c r="D675" s="12"/>
      <c r="E675" s="8">
        <f t="shared" si="310"/>
        <v>0</v>
      </c>
      <c r="F675" s="8">
        <f t="shared" si="311"/>
        <v>0</v>
      </c>
      <c r="G675" s="8">
        <f t="shared" si="312"/>
        <v>0</v>
      </c>
      <c r="H675" s="8">
        <f>IF(PĀRBAUDE!$D$3="NĒ",ROUND(G675*(1+M675),2),0)</f>
        <v>0</v>
      </c>
      <c r="I675" s="11">
        <f>IF(PĀRBAUDE!$D$3="NĒ",H675,G675)/IF(PĀRBAUDE!$D$3="NĒ",$H$1315,$G$1315)</f>
        <v>0</v>
      </c>
      <c r="J675" s="8">
        <f>IF(PĀRBAUDE!$D$3="NĒ",F675-H675,F675-G675)</f>
        <v>0</v>
      </c>
      <c r="L675" s="42">
        <v>1</v>
      </c>
      <c r="M675" s="42">
        <v>0.21</v>
      </c>
      <c r="N675" s="12"/>
      <c r="O675" s="12"/>
      <c r="Q675" s="8">
        <f t="shared" si="313"/>
        <v>0</v>
      </c>
      <c r="R675" s="8">
        <f t="shared" si="314"/>
        <v>0</v>
      </c>
      <c r="S675" s="82"/>
    </row>
    <row r="676" spans="1:19" hidden="1" outlineLevel="1">
      <c r="A676" s="4" t="s">
        <v>146</v>
      </c>
      <c r="B676" s="7"/>
      <c r="C676" s="7"/>
      <c r="D676" s="12"/>
      <c r="E676" s="8">
        <f t="shared" si="310"/>
        <v>0</v>
      </c>
      <c r="F676" s="8">
        <f t="shared" si="311"/>
        <v>0</v>
      </c>
      <c r="G676" s="8">
        <f t="shared" si="312"/>
        <v>0</v>
      </c>
      <c r="H676" s="8">
        <f>IF(PĀRBAUDE!$D$3="NĒ",ROUND(G676*(1+M676),2),0)</f>
        <v>0</v>
      </c>
      <c r="I676" s="11">
        <f>IF(PĀRBAUDE!$D$3="NĒ",H676,G676)/IF(PĀRBAUDE!$D$3="NĒ",$H$1315,$G$1315)</f>
        <v>0</v>
      </c>
      <c r="J676" s="8">
        <f>IF(PĀRBAUDE!$D$3="NĒ",F676-H676,F676-G676)</f>
        <v>0</v>
      </c>
      <c r="L676" s="42">
        <v>1</v>
      </c>
      <c r="M676" s="42">
        <v>0.21</v>
      </c>
      <c r="N676" s="12"/>
      <c r="O676" s="12"/>
      <c r="Q676" s="8">
        <f t="shared" si="313"/>
        <v>0</v>
      </c>
      <c r="R676" s="8">
        <f t="shared" si="314"/>
        <v>0</v>
      </c>
      <c r="S676" s="82"/>
    </row>
    <row r="677" spans="1:19" hidden="1" outlineLevel="1">
      <c r="A677" s="4" t="s">
        <v>147</v>
      </c>
      <c r="B677" s="7"/>
      <c r="C677" s="7"/>
      <c r="D677" s="12"/>
      <c r="E677" s="8">
        <f t="shared" si="310"/>
        <v>0</v>
      </c>
      <c r="F677" s="8">
        <f t="shared" si="311"/>
        <v>0</v>
      </c>
      <c r="G677" s="8">
        <f t="shared" si="312"/>
        <v>0</v>
      </c>
      <c r="H677" s="8">
        <f>IF(PĀRBAUDE!$D$3="NĒ",ROUND(G677*(1+M677),2),0)</f>
        <v>0</v>
      </c>
      <c r="I677" s="11">
        <f>IF(PĀRBAUDE!$D$3="NĒ",H677,G677)/IF(PĀRBAUDE!$D$3="NĒ",$H$1315,$G$1315)</f>
        <v>0</v>
      </c>
      <c r="J677" s="8">
        <f>IF(PĀRBAUDE!$D$3="NĒ",F677-H677,F677-G677)</f>
        <v>0</v>
      </c>
      <c r="L677" s="42">
        <v>1</v>
      </c>
      <c r="M677" s="42">
        <v>0.21</v>
      </c>
      <c r="N677" s="12"/>
      <c r="O677" s="12"/>
      <c r="Q677" s="8">
        <f t="shared" si="313"/>
        <v>0</v>
      </c>
      <c r="R677" s="8">
        <f t="shared" si="314"/>
        <v>0</v>
      </c>
      <c r="S677" s="82"/>
    </row>
    <row r="678" spans="1:19" hidden="1" outlineLevel="1">
      <c r="A678" s="4" t="s">
        <v>148</v>
      </c>
      <c r="B678" s="7"/>
      <c r="C678" s="7"/>
      <c r="D678" s="12"/>
      <c r="E678" s="8">
        <f t="shared" si="310"/>
        <v>0</v>
      </c>
      <c r="F678" s="8">
        <f t="shared" si="311"/>
        <v>0</v>
      </c>
      <c r="G678" s="8">
        <f t="shared" si="312"/>
        <v>0</v>
      </c>
      <c r="H678" s="8">
        <f>IF(PĀRBAUDE!$D$3="NĒ",ROUND(G678*(1+M678),2),0)</f>
        <v>0</v>
      </c>
      <c r="I678" s="11">
        <f>IF(PĀRBAUDE!$D$3="NĒ",H678,G678)/IF(PĀRBAUDE!$D$3="NĒ",$H$1315,$G$1315)</f>
        <v>0</v>
      </c>
      <c r="J678" s="8">
        <f>IF(PĀRBAUDE!$D$3="NĒ",F678-H678,F678-G678)</f>
        <v>0</v>
      </c>
      <c r="L678" s="42">
        <v>1</v>
      </c>
      <c r="M678" s="42">
        <v>0.21</v>
      </c>
      <c r="N678" s="12"/>
      <c r="O678" s="12"/>
      <c r="Q678" s="8">
        <f t="shared" si="313"/>
        <v>0</v>
      </c>
      <c r="R678" s="8">
        <f t="shared" si="314"/>
        <v>0</v>
      </c>
      <c r="S678" s="82"/>
    </row>
    <row r="679" spans="1:19" hidden="1" outlineLevel="1">
      <c r="A679" s="4" t="s">
        <v>149</v>
      </c>
      <c r="B679" s="7"/>
      <c r="C679" s="7"/>
      <c r="D679" s="12"/>
      <c r="E679" s="8">
        <f t="shared" si="310"/>
        <v>0</v>
      </c>
      <c r="F679" s="8">
        <f t="shared" si="311"/>
        <v>0</v>
      </c>
      <c r="G679" s="8">
        <f t="shared" si="312"/>
        <v>0</v>
      </c>
      <c r="H679" s="8">
        <f>IF(PĀRBAUDE!$D$3="NĒ",ROUND(G679*(1+M679),2),0)</f>
        <v>0</v>
      </c>
      <c r="I679" s="11">
        <f>IF(PĀRBAUDE!$D$3="NĒ",H679,G679)/IF(PĀRBAUDE!$D$3="NĒ",$H$1315,$G$1315)</f>
        <v>0</v>
      </c>
      <c r="J679" s="8">
        <f>IF(PĀRBAUDE!$D$3="NĒ",F679-H679,F679-G679)</f>
        <v>0</v>
      </c>
      <c r="L679" s="42">
        <v>1</v>
      </c>
      <c r="M679" s="42">
        <v>0.21</v>
      </c>
      <c r="N679" s="12"/>
      <c r="O679" s="12"/>
      <c r="Q679" s="8">
        <f t="shared" si="313"/>
        <v>0</v>
      </c>
      <c r="R679" s="8">
        <f t="shared" si="314"/>
        <v>0</v>
      </c>
      <c r="S679" s="82"/>
    </row>
    <row r="680" spans="1:19" hidden="1" outlineLevel="1">
      <c r="A680" s="4" t="s">
        <v>150</v>
      </c>
      <c r="B680" s="7"/>
      <c r="C680" s="7"/>
      <c r="D680" s="12"/>
      <c r="E680" s="8">
        <f t="shared" ref="E680" si="315">C680*D680</f>
        <v>0</v>
      </c>
      <c r="F680" s="8">
        <f t="shared" ref="F680" si="316">ROUND(E680*(1+M680),2)</f>
        <v>0</v>
      </c>
      <c r="G680" s="8">
        <f t="shared" ref="G680" si="317">E680-N680-O680</f>
        <v>0</v>
      </c>
      <c r="H680" s="8">
        <f>IF(PĀRBAUDE!$D$3="NĒ",ROUND(G680*(1+M680),2),0)</f>
        <v>0</v>
      </c>
      <c r="I680" s="11">
        <f>IF(PĀRBAUDE!$D$3="NĒ",H680,G680)/IF(PĀRBAUDE!$D$3="NĒ",$H$1315,$G$1315)</f>
        <v>0</v>
      </c>
      <c r="J680" s="8">
        <f>IF(PĀRBAUDE!$D$3="NĒ",F680-H680,F680-G680)</f>
        <v>0</v>
      </c>
      <c r="L680" s="42">
        <v>1</v>
      </c>
      <c r="M680" s="42">
        <v>0.21</v>
      </c>
      <c r="N680" s="12"/>
      <c r="O680" s="12"/>
      <c r="Q680" s="8">
        <f t="shared" si="313"/>
        <v>0</v>
      </c>
      <c r="R680" s="8">
        <f t="shared" ref="R680" si="318">J680*L680</f>
        <v>0</v>
      </c>
      <c r="S680" s="82"/>
    </row>
    <row r="681" spans="1:19" hidden="1" outlineLevel="1">
      <c r="A681" s="4" t="s">
        <v>151</v>
      </c>
      <c r="B681" s="7"/>
      <c r="C681" s="7"/>
      <c r="D681" s="12"/>
      <c r="E681" s="8">
        <f t="shared" si="310"/>
        <v>0</v>
      </c>
      <c r="F681" s="8">
        <f t="shared" si="311"/>
        <v>0</v>
      </c>
      <c r="G681" s="8">
        <f t="shared" si="312"/>
        <v>0</v>
      </c>
      <c r="H681" s="8">
        <f>IF(PĀRBAUDE!$D$3="NĒ",ROUND(G681*(1+M681),2),0)</f>
        <v>0</v>
      </c>
      <c r="I681" s="11">
        <f>IF(PĀRBAUDE!$D$3="NĒ",H681,G681)/IF(PĀRBAUDE!$D$3="NĒ",$H$1315,$G$1315)</f>
        <v>0</v>
      </c>
      <c r="J681" s="8">
        <f>IF(PĀRBAUDE!$D$3="NĒ",F681-H681,F681-G681)</f>
        <v>0</v>
      </c>
      <c r="L681" s="42">
        <v>1</v>
      </c>
      <c r="M681" s="42">
        <v>0.21</v>
      </c>
      <c r="N681" s="12"/>
      <c r="O681" s="12"/>
      <c r="Q681" s="8">
        <f t="shared" si="313"/>
        <v>0</v>
      </c>
      <c r="R681" s="8">
        <f t="shared" si="314"/>
        <v>0</v>
      </c>
      <c r="S681" s="82"/>
    </row>
    <row r="682" spans="1:19" hidden="1" outlineLevel="1">
      <c r="A682" s="4" t="s">
        <v>152</v>
      </c>
      <c r="B682" s="7"/>
      <c r="C682" s="7"/>
      <c r="D682" s="12"/>
      <c r="E682" s="8">
        <f t="shared" si="310"/>
        <v>0</v>
      </c>
      <c r="F682" s="8">
        <f t="shared" si="311"/>
        <v>0</v>
      </c>
      <c r="G682" s="8">
        <f t="shared" si="312"/>
        <v>0</v>
      </c>
      <c r="H682" s="8">
        <f>IF(PĀRBAUDE!$D$3="NĒ",ROUND(G682*(1+M682),2),0)</f>
        <v>0</v>
      </c>
      <c r="I682" s="11">
        <f>IF(PĀRBAUDE!$D$3="NĒ",H682,G682)/IF(PĀRBAUDE!$D$3="NĒ",$H$1315,$G$1315)</f>
        <v>0</v>
      </c>
      <c r="J682" s="8">
        <f>IF(PĀRBAUDE!$D$3="NĒ",F682-H682,F682-G682)</f>
        <v>0</v>
      </c>
      <c r="L682" s="42">
        <v>1</v>
      </c>
      <c r="M682" s="42">
        <v>0.21</v>
      </c>
      <c r="N682" s="12"/>
      <c r="O682" s="12"/>
      <c r="Q682" s="8">
        <f t="shared" si="313"/>
        <v>0</v>
      </c>
      <c r="R682" s="8">
        <f t="shared" si="314"/>
        <v>0</v>
      </c>
      <c r="S682" s="82"/>
    </row>
    <row r="683" spans="1:19" hidden="1" outlineLevel="1">
      <c r="A683" s="4" t="s">
        <v>153</v>
      </c>
      <c r="B683" s="7"/>
      <c r="C683" s="7"/>
      <c r="D683" s="12"/>
      <c r="E683" s="8">
        <f t="shared" si="310"/>
        <v>0</v>
      </c>
      <c r="F683" s="8">
        <f t="shared" si="311"/>
        <v>0</v>
      </c>
      <c r="G683" s="8">
        <f t="shared" si="312"/>
        <v>0</v>
      </c>
      <c r="H683" s="8">
        <f>IF(PĀRBAUDE!$D$3="NĒ",ROUND(G683*(1+M683),2),0)</f>
        <v>0</v>
      </c>
      <c r="I683" s="11">
        <f>IF(PĀRBAUDE!$D$3="NĒ",H683,G683)/IF(PĀRBAUDE!$D$3="NĒ",$H$1315,$G$1315)</f>
        <v>0</v>
      </c>
      <c r="J683" s="8">
        <f>IF(PĀRBAUDE!$D$3="NĒ",F683-H683,F683-G683)</f>
        <v>0</v>
      </c>
      <c r="L683" s="42">
        <v>1</v>
      </c>
      <c r="M683" s="42">
        <v>0.21</v>
      </c>
      <c r="N683" s="12"/>
      <c r="O683" s="12"/>
      <c r="Q683" s="8">
        <f t="shared" si="313"/>
        <v>0</v>
      </c>
      <c r="R683" s="8">
        <f t="shared" si="314"/>
        <v>0</v>
      </c>
      <c r="S683" s="82"/>
    </row>
    <row r="684" spans="1:19" hidden="1" outlineLevel="1">
      <c r="A684" s="2" t="s">
        <v>16</v>
      </c>
      <c r="B684" s="2"/>
      <c r="C684" s="2"/>
      <c r="D684" s="2"/>
      <c r="E684" s="9">
        <f>SUM(E685:E694)</f>
        <v>0</v>
      </c>
      <c r="F684" s="9">
        <f>SUM(F685:F694)</f>
        <v>0</v>
      </c>
      <c r="G684" s="9">
        <f>SUM(G685:G694)</f>
        <v>0</v>
      </c>
      <c r="H684" s="9">
        <f>SUM(H685:H694)</f>
        <v>0</v>
      </c>
      <c r="I684" s="10">
        <f>IF(PĀRBAUDE!$D$3="NĒ",H684,G684)/IF(PĀRBAUDE!$D$3="NĒ",$H$1315,$G$1315)</f>
        <v>0</v>
      </c>
      <c r="J684" s="9">
        <f>SUM(J685:J694)</f>
        <v>0</v>
      </c>
    </row>
    <row r="685" spans="1:19" hidden="1" outlineLevel="1">
      <c r="A685" s="4" t="s">
        <v>17</v>
      </c>
      <c r="B685" s="7"/>
      <c r="C685" s="7"/>
      <c r="D685" s="12"/>
      <c r="E685" s="8">
        <f t="shared" ref="E685:E694" si="319">C685*D685</f>
        <v>0</v>
      </c>
      <c r="F685" s="8">
        <f t="shared" ref="F685:F694" si="320">ROUND(E685*(1+M685),2)</f>
        <v>0</v>
      </c>
      <c r="G685" s="8">
        <f t="shared" ref="G685:G694" si="321">E685-N685-O685</f>
        <v>0</v>
      </c>
      <c r="H685" s="8">
        <f>IF(PĀRBAUDE!$D$3="NĒ",ROUND(G685*(1+M685),2),0)</f>
        <v>0</v>
      </c>
      <c r="I685" s="11">
        <f>IF(PĀRBAUDE!$D$3="NĒ",H685,G685)/IF(PĀRBAUDE!$D$3="NĒ",$H$1315,$G$1315)</f>
        <v>0</v>
      </c>
      <c r="J685" s="8">
        <f>IF(PĀRBAUDE!$D$3="NĒ",F685-H685,F685-G685)</f>
        <v>0</v>
      </c>
      <c r="L685" s="42">
        <v>1</v>
      </c>
      <c r="M685" s="42">
        <v>0.21</v>
      </c>
      <c r="N685" s="12"/>
      <c r="O685" s="12"/>
      <c r="Q685" s="8">
        <f t="shared" ref="Q685:Q694" si="322">IF(H685=0,G685,H685)*L685</f>
        <v>0</v>
      </c>
      <c r="R685" s="8">
        <f t="shared" ref="R685:R694" si="323">J685*L685</f>
        <v>0</v>
      </c>
      <c r="S685" s="82"/>
    </row>
    <row r="686" spans="1:19" hidden="1" outlineLevel="1">
      <c r="A686" s="4" t="s">
        <v>154</v>
      </c>
      <c r="B686" s="7"/>
      <c r="C686" s="7"/>
      <c r="D686" s="12"/>
      <c r="E686" s="8">
        <f t="shared" si="319"/>
        <v>0</v>
      </c>
      <c r="F686" s="8">
        <f t="shared" si="320"/>
        <v>0</v>
      </c>
      <c r="G686" s="8">
        <f t="shared" si="321"/>
        <v>0</v>
      </c>
      <c r="H686" s="8">
        <f>IF(PĀRBAUDE!$D$3="NĒ",ROUND(G686*(1+M686),2),0)</f>
        <v>0</v>
      </c>
      <c r="I686" s="11">
        <f>IF(PĀRBAUDE!$D$3="NĒ",H686,G686)/IF(PĀRBAUDE!$D$3="NĒ",$H$1315,$G$1315)</f>
        <v>0</v>
      </c>
      <c r="J686" s="8">
        <f>IF(PĀRBAUDE!$D$3="NĒ",F686-H686,F686-G686)</f>
        <v>0</v>
      </c>
      <c r="L686" s="42">
        <v>1</v>
      </c>
      <c r="M686" s="42">
        <v>0.21</v>
      </c>
      <c r="N686" s="12"/>
      <c r="O686" s="12"/>
      <c r="Q686" s="8">
        <f t="shared" si="322"/>
        <v>0</v>
      </c>
      <c r="R686" s="8">
        <f t="shared" si="323"/>
        <v>0</v>
      </c>
      <c r="S686" s="82"/>
    </row>
    <row r="687" spans="1:19" hidden="1" outlineLevel="1">
      <c r="A687" s="4" t="s">
        <v>155</v>
      </c>
      <c r="B687" s="7"/>
      <c r="C687" s="7"/>
      <c r="D687" s="12"/>
      <c r="E687" s="8">
        <f t="shared" si="319"/>
        <v>0</v>
      </c>
      <c r="F687" s="8">
        <f t="shared" si="320"/>
        <v>0</v>
      </c>
      <c r="G687" s="8">
        <f t="shared" si="321"/>
        <v>0</v>
      </c>
      <c r="H687" s="8">
        <f>IF(PĀRBAUDE!$D$3="NĒ",ROUND(G687*(1+M687),2),0)</f>
        <v>0</v>
      </c>
      <c r="I687" s="11">
        <f>IF(PĀRBAUDE!$D$3="NĒ",H687,G687)/IF(PĀRBAUDE!$D$3="NĒ",$H$1315,$G$1315)</f>
        <v>0</v>
      </c>
      <c r="J687" s="8">
        <f>IF(PĀRBAUDE!$D$3="NĒ",F687-H687,F687-G687)</f>
        <v>0</v>
      </c>
      <c r="L687" s="42">
        <v>1</v>
      </c>
      <c r="M687" s="42">
        <v>0.21</v>
      </c>
      <c r="N687" s="12"/>
      <c r="O687" s="12"/>
      <c r="Q687" s="8">
        <f t="shared" si="322"/>
        <v>0</v>
      </c>
      <c r="R687" s="8">
        <f t="shared" si="323"/>
        <v>0</v>
      </c>
      <c r="S687" s="82"/>
    </row>
    <row r="688" spans="1:19" hidden="1" outlineLevel="1">
      <c r="A688" s="4" t="s">
        <v>156</v>
      </c>
      <c r="B688" s="7"/>
      <c r="C688" s="7"/>
      <c r="D688" s="12"/>
      <c r="E688" s="8">
        <f t="shared" si="319"/>
        <v>0</v>
      </c>
      <c r="F688" s="8">
        <f t="shared" si="320"/>
        <v>0</v>
      </c>
      <c r="G688" s="8">
        <f t="shared" si="321"/>
        <v>0</v>
      </c>
      <c r="H688" s="8">
        <f>IF(PĀRBAUDE!$D$3="NĒ",ROUND(G688*(1+M688),2),0)</f>
        <v>0</v>
      </c>
      <c r="I688" s="11">
        <f>IF(PĀRBAUDE!$D$3="NĒ",H688,G688)/IF(PĀRBAUDE!$D$3="NĒ",$H$1315,$G$1315)</f>
        <v>0</v>
      </c>
      <c r="J688" s="8">
        <f>IF(PĀRBAUDE!$D$3="NĒ",F688-H688,F688-G688)</f>
        <v>0</v>
      </c>
      <c r="L688" s="42">
        <v>1</v>
      </c>
      <c r="M688" s="42">
        <v>0.21</v>
      </c>
      <c r="N688" s="12"/>
      <c r="O688" s="12"/>
      <c r="Q688" s="8">
        <f t="shared" si="322"/>
        <v>0</v>
      </c>
      <c r="R688" s="8">
        <f t="shared" si="323"/>
        <v>0</v>
      </c>
      <c r="S688" s="82"/>
    </row>
    <row r="689" spans="1:19" hidden="1" outlineLevel="1">
      <c r="A689" s="4" t="s">
        <v>157</v>
      </c>
      <c r="B689" s="7"/>
      <c r="C689" s="7"/>
      <c r="D689" s="12"/>
      <c r="E689" s="8">
        <f t="shared" si="319"/>
        <v>0</v>
      </c>
      <c r="F689" s="8">
        <f t="shared" si="320"/>
        <v>0</v>
      </c>
      <c r="G689" s="8">
        <f t="shared" si="321"/>
        <v>0</v>
      </c>
      <c r="H689" s="8">
        <f>IF(PĀRBAUDE!$D$3="NĒ",ROUND(G689*(1+M689),2),0)</f>
        <v>0</v>
      </c>
      <c r="I689" s="11">
        <f>IF(PĀRBAUDE!$D$3="NĒ",H689,G689)/IF(PĀRBAUDE!$D$3="NĒ",$H$1315,$G$1315)</f>
        <v>0</v>
      </c>
      <c r="J689" s="8">
        <f>IF(PĀRBAUDE!$D$3="NĒ",F689-H689,F689-G689)</f>
        <v>0</v>
      </c>
      <c r="L689" s="42">
        <v>1</v>
      </c>
      <c r="M689" s="42">
        <v>0.21</v>
      </c>
      <c r="N689" s="12"/>
      <c r="O689" s="12"/>
      <c r="Q689" s="8">
        <f t="shared" si="322"/>
        <v>0</v>
      </c>
      <c r="R689" s="8">
        <f t="shared" si="323"/>
        <v>0</v>
      </c>
      <c r="S689" s="82"/>
    </row>
    <row r="690" spans="1:19" hidden="1" outlineLevel="1">
      <c r="A690" s="4" t="s">
        <v>158</v>
      </c>
      <c r="B690" s="7"/>
      <c r="C690" s="7"/>
      <c r="D690" s="12"/>
      <c r="E690" s="8">
        <f t="shared" si="319"/>
        <v>0</v>
      </c>
      <c r="F690" s="8">
        <f t="shared" si="320"/>
        <v>0</v>
      </c>
      <c r="G690" s="8">
        <f t="shared" si="321"/>
        <v>0</v>
      </c>
      <c r="H690" s="8">
        <f>IF(PĀRBAUDE!$D$3="NĒ",ROUND(G690*(1+M690),2),0)</f>
        <v>0</v>
      </c>
      <c r="I690" s="11">
        <f>IF(PĀRBAUDE!$D$3="NĒ",H690,G690)/IF(PĀRBAUDE!$D$3="NĒ",$H$1315,$G$1315)</f>
        <v>0</v>
      </c>
      <c r="J690" s="8">
        <f>IF(PĀRBAUDE!$D$3="NĒ",F690-H690,F690-G690)</f>
        <v>0</v>
      </c>
      <c r="L690" s="42">
        <v>1</v>
      </c>
      <c r="M690" s="42">
        <v>0.21</v>
      </c>
      <c r="N690" s="12"/>
      <c r="O690" s="12"/>
      <c r="Q690" s="8">
        <f t="shared" si="322"/>
        <v>0</v>
      </c>
      <c r="R690" s="8">
        <f t="shared" si="323"/>
        <v>0</v>
      </c>
      <c r="S690" s="82"/>
    </row>
    <row r="691" spans="1:19" hidden="1" outlineLevel="1">
      <c r="A691" s="4" t="s">
        <v>159</v>
      </c>
      <c r="B691" s="7"/>
      <c r="C691" s="7"/>
      <c r="D691" s="12"/>
      <c r="E691" s="8">
        <f t="shared" si="319"/>
        <v>0</v>
      </c>
      <c r="F691" s="8">
        <f t="shared" si="320"/>
        <v>0</v>
      </c>
      <c r="G691" s="8">
        <f t="shared" si="321"/>
        <v>0</v>
      </c>
      <c r="H691" s="8">
        <f>IF(PĀRBAUDE!$D$3="NĒ",ROUND(G691*(1+M691),2),0)</f>
        <v>0</v>
      </c>
      <c r="I691" s="11">
        <f>IF(PĀRBAUDE!$D$3="NĒ",H691,G691)/IF(PĀRBAUDE!$D$3="NĒ",$H$1315,$G$1315)</f>
        <v>0</v>
      </c>
      <c r="J691" s="8">
        <f>IF(PĀRBAUDE!$D$3="NĒ",F691-H691,F691-G691)</f>
        <v>0</v>
      </c>
      <c r="L691" s="42">
        <v>1</v>
      </c>
      <c r="M691" s="42">
        <v>0.21</v>
      </c>
      <c r="N691" s="12"/>
      <c r="O691" s="12"/>
      <c r="Q691" s="8">
        <f t="shared" si="322"/>
        <v>0</v>
      </c>
      <c r="R691" s="8">
        <f t="shared" si="323"/>
        <v>0</v>
      </c>
      <c r="S691" s="82"/>
    </row>
    <row r="692" spans="1:19" hidden="1" outlineLevel="1">
      <c r="A692" s="4" t="s">
        <v>160</v>
      </c>
      <c r="B692" s="7"/>
      <c r="C692" s="7"/>
      <c r="D692" s="12"/>
      <c r="E692" s="8">
        <f t="shared" si="319"/>
        <v>0</v>
      </c>
      <c r="F692" s="8">
        <f t="shared" si="320"/>
        <v>0</v>
      </c>
      <c r="G692" s="8">
        <f t="shared" si="321"/>
        <v>0</v>
      </c>
      <c r="H692" s="8">
        <f>IF(PĀRBAUDE!$D$3="NĒ",ROUND(G692*(1+M692),2),0)</f>
        <v>0</v>
      </c>
      <c r="I692" s="11">
        <f>IF(PĀRBAUDE!$D$3="NĒ",H692,G692)/IF(PĀRBAUDE!$D$3="NĒ",$H$1315,$G$1315)</f>
        <v>0</v>
      </c>
      <c r="J692" s="8">
        <f>IF(PĀRBAUDE!$D$3="NĒ",F692-H692,F692-G692)</f>
        <v>0</v>
      </c>
      <c r="L692" s="42">
        <v>1</v>
      </c>
      <c r="M692" s="42">
        <v>0.21</v>
      </c>
      <c r="N692" s="12"/>
      <c r="O692" s="12"/>
      <c r="Q692" s="8">
        <f t="shared" si="322"/>
        <v>0</v>
      </c>
      <c r="R692" s="8">
        <f t="shared" si="323"/>
        <v>0</v>
      </c>
      <c r="S692" s="82"/>
    </row>
    <row r="693" spans="1:19" hidden="1" outlineLevel="1">
      <c r="A693" s="4" t="s">
        <v>161</v>
      </c>
      <c r="B693" s="7"/>
      <c r="C693" s="7"/>
      <c r="D693" s="12"/>
      <c r="E693" s="8">
        <f t="shared" si="319"/>
        <v>0</v>
      </c>
      <c r="F693" s="8">
        <f t="shared" si="320"/>
        <v>0</v>
      </c>
      <c r="G693" s="8">
        <f t="shared" si="321"/>
        <v>0</v>
      </c>
      <c r="H693" s="8">
        <f>IF(PĀRBAUDE!$D$3="NĒ",ROUND(G693*(1+M693),2),0)</f>
        <v>0</v>
      </c>
      <c r="I693" s="11">
        <f>IF(PĀRBAUDE!$D$3="NĒ",H693,G693)/IF(PĀRBAUDE!$D$3="NĒ",$H$1315,$G$1315)</f>
        <v>0</v>
      </c>
      <c r="J693" s="8">
        <f>IF(PĀRBAUDE!$D$3="NĒ",F693-H693,F693-G693)</f>
        <v>0</v>
      </c>
      <c r="L693" s="42">
        <v>1</v>
      </c>
      <c r="M693" s="42">
        <v>0.21</v>
      </c>
      <c r="N693" s="12"/>
      <c r="O693" s="12"/>
      <c r="Q693" s="8">
        <f t="shared" si="322"/>
        <v>0</v>
      </c>
      <c r="R693" s="8">
        <f t="shared" si="323"/>
        <v>0</v>
      </c>
      <c r="S693" s="82"/>
    </row>
    <row r="694" spans="1:19" hidden="1" outlineLevel="1">
      <c r="A694" s="4" t="s">
        <v>162</v>
      </c>
      <c r="B694" s="7"/>
      <c r="C694" s="7"/>
      <c r="D694" s="12"/>
      <c r="E694" s="8">
        <f t="shared" si="319"/>
        <v>0</v>
      </c>
      <c r="F694" s="8">
        <f t="shared" si="320"/>
        <v>0</v>
      </c>
      <c r="G694" s="8">
        <f t="shared" si="321"/>
        <v>0</v>
      </c>
      <c r="H694" s="8">
        <f>IF(PĀRBAUDE!$D$3="NĒ",ROUND(G694*(1+M694),2),0)</f>
        <v>0</v>
      </c>
      <c r="I694" s="11">
        <f>IF(PĀRBAUDE!$D$3="NĒ",H694,G694)/IF(PĀRBAUDE!$D$3="NĒ",$H$1315,$G$1315)</f>
        <v>0</v>
      </c>
      <c r="J694" s="8">
        <f>IF(PĀRBAUDE!$D$3="NĒ",F694-H694,F694-G694)</f>
        <v>0</v>
      </c>
      <c r="L694" s="42">
        <v>1</v>
      </c>
      <c r="M694" s="42">
        <v>0.21</v>
      </c>
      <c r="N694" s="12"/>
      <c r="O694" s="12"/>
      <c r="Q694" s="8">
        <f t="shared" si="322"/>
        <v>0</v>
      </c>
      <c r="R694" s="8">
        <f t="shared" si="323"/>
        <v>0</v>
      </c>
      <c r="S694" s="82"/>
    </row>
    <row r="695" spans="1:19" ht="36" hidden="1" outlineLevel="1">
      <c r="A695" s="2" t="s">
        <v>18</v>
      </c>
      <c r="B695" s="2"/>
      <c r="C695" s="2"/>
      <c r="D695" s="2"/>
      <c r="E695" s="9">
        <f>SUM(E696:E705)</f>
        <v>0</v>
      </c>
      <c r="F695" s="9">
        <f>SUM(F696:F705)</f>
        <v>0</v>
      </c>
      <c r="G695" s="9">
        <f>SUM(G696:G705)</f>
        <v>0</v>
      </c>
      <c r="H695" s="9">
        <f>SUM(H696:H705)</f>
        <v>0</v>
      </c>
      <c r="I695" s="10">
        <f>IF(PĀRBAUDE!$D$3="NĒ",H695,G695)/IF(PĀRBAUDE!$D$3="NĒ",$H$1315,$G$1315)</f>
        <v>0</v>
      </c>
      <c r="J695" s="9">
        <f>SUM(J696:J705)</f>
        <v>0</v>
      </c>
    </row>
    <row r="696" spans="1:19" hidden="1" outlineLevel="1">
      <c r="A696" s="4" t="s">
        <v>163</v>
      </c>
      <c r="B696" s="7"/>
      <c r="C696" s="7"/>
      <c r="D696" s="12"/>
      <c r="E696" s="8">
        <f t="shared" ref="E696:E705" si="324">C696*D696</f>
        <v>0</v>
      </c>
      <c r="F696" s="8">
        <f t="shared" ref="F696:F705" si="325">ROUND(E696*(1+M696),2)</f>
        <v>0</v>
      </c>
      <c r="G696" s="8">
        <f t="shared" ref="G696:G705" si="326">E696-N696-O696</f>
        <v>0</v>
      </c>
      <c r="H696" s="8">
        <f>IF(PĀRBAUDE!$D$3="NĒ",ROUND(G696*(1+M696),2),0)</f>
        <v>0</v>
      </c>
      <c r="I696" s="11">
        <f>IF(PĀRBAUDE!$D$3="NĒ",H696,G696)/IF(PĀRBAUDE!$D$3="NĒ",$H$1315,$G$1315)</f>
        <v>0</v>
      </c>
      <c r="J696" s="8">
        <f>IF(PĀRBAUDE!$D$3="NĒ",F696-H696,F696-G696)</f>
        <v>0</v>
      </c>
      <c r="L696" s="42">
        <v>1</v>
      </c>
      <c r="M696" s="42">
        <v>0.21</v>
      </c>
      <c r="N696" s="12"/>
      <c r="O696" s="12"/>
      <c r="Q696" s="8">
        <f t="shared" ref="Q696:Q705" si="327">IF(H696=0,G696,H696)*L696</f>
        <v>0</v>
      </c>
      <c r="R696" s="8">
        <f t="shared" ref="R696:R705" si="328">J696*L696</f>
        <v>0</v>
      </c>
      <c r="S696" s="82"/>
    </row>
    <row r="697" spans="1:19" hidden="1" outlineLevel="1">
      <c r="A697" s="4" t="s">
        <v>164</v>
      </c>
      <c r="B697" s="7"/>
      <c r="C697" s="7"/>
      <c r="D697" s="12"/>
      <c r="E697" s="8">
        <f t="shared" si="324"/>
        <v>0</v>
      </c>
      <c r="F697" s="8">
        <f t="shared" si="325"/>
        <v>0</v>
      </c>
      <c r="G697" s="8">
        <f t="shared" si="326"/>
        <v>0</v>
      </c>
      <c r="H697" s="8">
        <f>IF(PĀRBAUDE!$D$3="NĒ",ROUND(G697*(1+M697),2),0)</f>
        <v>0</v>
      </c>
      <c r="I697" s="11">
        <f>IF(PĀRBAUDE!$D$3="NĒ",H697,G697)/IF(PĀRBAUDE!$D$3="NĒ",$H$1315,$G$1315)</f>
        <v>0</v>
      </c>
      <c r="J697" s="8">
        <f>IF(PĀRBAUDE!$D$3="NĒ",F697-H697,F697-G697)</f>
        <v>0</v>
      </c>
      <c r="L697" s="42">
        <v>1</v>
      </c>
      <c r="M697" s="42">
        <v>0.21</v>
      </c>
      <c r="N697" s="12"/>
      <c r="O697" s="12"/>
      <c r="Q697" s="8">
        <f t="shared" si="327"/>
        <v>0</v>
      </c>
      <c r="R697" s="8">
        <f t="shared" si="328"/>
        <v>0</v>
      </c>
      <c r="S697" s="82"/>
    </row>
    <row r="698" spans="1:19" hidden="1" outlineLevel="1">
      <c r="A698" s="4" t="s">
        <v>165</v>
      </c>
      <c r="B698" s="7"/>
      <c r="C698" s="7"/>
      <c r="D698" s="12"/>
      <c r="E698" s="8">
        <f t="shared" si="324"/>
        <v>0</v>
      </c>
      <c r="F698" s="8">
        <f t="shared" si="325"/>
        <v>0</v>
      </c>
      <c r="G698" s="8">
        <f t="shared" si="326"/>
        <v>0</v>
      </c>
      <c r="H698" s="8">
        <f>IF(PĀRBAUDE!$D$3="NĒ",ROUND(G698*(1+M698),2),0)</f>
        <v>0</v>
      </c>
      <c r="I698" s="11">
        <f>IF(PĀRBAUDE!$D$3="NĒ",H698,G698)/IF(PĀRBAUDE!$D$3="NĒ",$H$1315,$G$1315)</f>
        <v>0</v>
      </c>
      <c r="J698" s="8">
        <f>IF(PĀRBAUDE!$D$3="NĒ",F698-H698,F698-G698)</f>
        <v>0</v>
      </c>
      <c r="L698" s="42">
        <v>1</v>
      </c>
      <c r="M698" s="42">
        <v>0.21</v>
      </c>
      <c r="N698" s="12"/>
      <c r="O698" s="12"/>
      <c r="Q698" s="8">
        <f t="shared" si="327"/>
        <v>0</v>
      </c>
      <c r="R698" s="8">
        <f t="shared" si="328"/>
        <v>0</v>
      </c>
      <c r="S698" s="82"/>
    </row>
    <row r="699" spans="1:19" hidden="1" outlineLevel="1">
      <c r="A699" s="4" t="s">
        <v>165</v>
      </c>
      <c r="B699" s="7"/>
      <c r="C699" s="7"/>
      <c r="D699" s="12"/>
      <c r="E699" s="8">
        <f t="shared" si="324"/>
        <v>0</v>
      </c>
      <c r="F699" s="8">
        <f t="shared" si="325"/>
        <v>0</v>
      </c>
      <c r="G699" s="8">
        <f t="shared" si="326"/>
        <v>0</v>
      </c>
      <c r="H699" s="8">
        <f>IF(PĀRBAUDE!$D$3="NĒ",ROUND(G699*(1+M699),2),0)</f>
        <v>0</v>
      </c>
      <c r="I699" s="11">
        <f>IF(PĀRBAUDE!$D$3="NĒ",H699,G699)/IF(PĀRBAUDE!$D$3="NĒ",$H$1315,$G$1315)</f>
        <v>0</v>
      </c>
      <c r="J699" s="8">
        <f>IF(PĀRBAUDE!$D$3="NĒ",F699-H699,F699-G699)</f>
        <v>0</v>
      </c>
      <c r="L699" s="42">
        <v>1</v>
      </c>
      <c r="M699" s="42">
        <v>0.21</v>
      </c>
      <c r="N699" s="12"/>
      <c r="O699" s="12"/>
      <c r="Q699" s="8">
        <f t="shared" si="327"/>
        <v>0</v>
      </c>
      <c r="R699" s="8">
        <f t="shared" si="328"/>
        <v>0</v>
      </c>
      <c r="S699" s="82"/>
    </row>
    <row r="700" spans="1:19" hidden="1" outlineLevel="1">
      <c r="A700" s="4" t="s">
        <v>166</v>
      </c>
      <c r="B700" s="7"/>
      <c r="C700" s="7"/>
      <c r="D700" s="12"/>
      <c r="E700" s="8">
        <f t="shared" si="324"/>
        <v>0</v>
      </c>
      <c r="F700" s="8">
        <f t="shared" si="325"/>
        <v>0</v>
      </c>
      <c r="G700" s="8">
        <f t="shared" si="326"/>
        <v>0</v>
      </c>
      <c r="H700" s="8">
        <f>IF(PĀRBAUDE!$D$3="NĒ",ROUND(G700*(1+M700),2),0)</f>
        <v>0</v>
      </c>
      <c r="I700" s="11">
        <f>IF(PĀRBAUDE!$D$3="NĒ",H700,G700)/IF(PĀRBAUDE!$D$3="NĒ",$H$1315,$G$1315)</f>
        <v>0</v>
      </c>
      <c r="J700" s="8">
        <f>IF(PĀRBAUDE!$D$3="NĒ",F700-H700,F700-G700)</f>
        <v>0</v>
      </c>
      <c r="L700" s="42">
        <v>1</v>
      </c>
      <c r="M700" s="42">
        <v>0.21</v>
      </c>
      <c r="N700" s="12"/>
      <c r="O700" s="12"/>
      <c r="Q700" s="8">
        <f t="shared" si="327"/>
        <v>0</v>
      </c>
      <c r="R700" s="8">
        <f t="shared" si="328"/>
        <v>0</v>
      </c>
      <c r="S700" s="82"/>
    </row>
    <row r="701" spans="1:19" hidden="1" outlineLevel="1">
      <c r="A701" s="4" t="s">
        <v>167</v>
      </c>
      <c r="B701" s="7"/>
      <c r="C701" s="7"/>
      <c r="D701" s="12"/>
      <c r="E701" s="8">
        <f t="shared" si="324"/>
        <v>0</v>
      </c>
      <c r="F701" s="8">
        <f t="shared" si="325"/>
        <v>0</v>
      </c>
      <c r="G701" s="8">
        <f t="shared" si="326"/>
        <v>0</v>
      </c>
      <c r="H701" s="8">
        <f>IF(PĀRBAUDE!$D$3="NĒ",ROUND(G701*(1+M701),2),0)</f>
        <v>0</v>
      </c>
      <c r="I701" s="11">
        <f>IF(PĀRBAUDE!$D$3="NĒ",H701,G701)/IF(PĀRBAUDE!$D$3="NĒ",$H$1315,$G$1315)</f>
        <v>0</v>
      </c>
      <c r="J701" s="8">
        <f>IF(PĀRBAUDE!$D$3="NĒ",F701-H701,F701-G701)</f>
        <v>0</v>
      </c>
      <c r="L701" s="42">
        <v>1</v>
      </c>
      <c r="M701" s="42">
        <v>0.21</v>
      </c>
      <c r="N701" s="12"/>
      <c r="O701" s="12"/>
      <c r="Q701" s="8">
        <f t="shared" si="327"/>
        <v>0</v>
      </c>
      <c r="R701" s="8">
        <f t="shared" si="328"/>
        <v>0</v>
      </c>
      <c r="S701" s="82"/>
    </row>
    <row r="702" spans="1:19" hidden="1" outlineLevel="1">
      <c r="A702" s="4" t="s">
        <v>168</v>
      </c>
      <c r="B702" s="7"/>
      <c r="C702" s="7"/>
      <c r="D702" s="12"/>
      <c r="E702" s="8">
        <f t="shared" si="324"/>
        <v>0</v>
      </c>
      <c r="F702" s="8">
        <f t="shared" si="325"/>
        <v>0</v>
      </c>
      <c r="G702" s="8">
        <f t="shared" si="326"/>
        <v>0</v>
      </c>
      <c r="H702" s="8">
        <f>IF(PĀRBAUDE!$D$3="NĒ",ROUND(G702*(1+M702),2),0)</f>
        <v>0</v>
      </c>
      <c r="I702" s="11">
        <f>IF(PĀRBAUDE!$D$3="NĒ",H702,G702)/IF(PĀRBAUDE!$D$3="NĒ",$H$1315,$G$1315)</f>
        <v>0</v>
      </c>
      <c r="J702" s="8">
        <f>IF(PĀRBAUDE!$D$3="NĒ",F702-H702,F702-G702)</f>
        <v>0</v>
      </c>
      <c r="L702" s="42">
        <v>1</v>
      </c>
      <c r="M702" s="42">
        <v>0.21</v>
      </c>
      <c r="N702" s="12"/>
      <c r="O702" s="12"/>
      <c r="Q702" s="8">
        <f t="shared" si="327"/>
        <v>0</v>
      </c>
      <c r="R702" s="8">
        <f t="shared" si="328"/>
        <v>0</v>
      </c>
      <c r="S702" s="82"/>
    </row>
    <row r="703" spans="1:19" hidden="1" outlineLevel="1">
      <c r="A703" s="4" t="s">
        <v>169</v>
      </c>
      <c r="B703" s="7"/>
      <c r="C703" s="7"/>
      <c r="D703" s="12"/>
      <c r="E703" s="8">
        <f t="shared" si="324"/>
        <v>0</v>
      </c>
      <c r="F703" s="8">
        <f t="shared" si="325"/>
        <v>0</v>
      </c>
      <c r="G703" s="8">
        <f t="shared" si="326"/>
        <v>0</v>
      </c>
      <c r="H703" s="8">
        <f>IF(PĀRBAUDE!$D$3="NĒ",ROUND(G703*(1+M703),2),0)</f>
        <v>0</v>
      </c>
      <c r="I703" s="11">
        <f>IF(PĀRBAUDE!$D$3="NĒ",H703,G703)/IF(PĀRBAUDE!$D$3="NĒ",$H$1315,$G$1315)</f>
        <v>0</v>
      </c>
      <c r="J703" s="8">
        <f>IF(PĀRBAUDE!$D$3="NĒ",F703-H703,F703-G703)</f>
        <v>0</v>
      </c>
      <c r="L703" s="42">
        <v>1</v>
      </c>
      <c r="M703" s="42">
        <v>0.21</v>
      </c>
      <c r="N703" s="12"/>
      <c r="O703" s="12"/>
      <c r="Q703" s="8">
        <f t="shared" si="327"/>
        <v>0</v>
      </c>
      <c r="R703" s="8">
        <f t="shared" si="328"/>
        <v>0</v>
      </c>
      <c r="S703" s="82"/>
    </row>
    <row r="704" spans="1:19" hidden="1" outlineLevel="1">
      <c r="A704" s="4" t="s">
        <v>170</v>
      </c>
      <c r="B704" s="7"/>
      <c r="C704" s="7"/>
      <c r="D704" s="12"/>
      <c r="E704" s="8">
        <f t="shared" si="324"/>
        <v>0</v>
      </c>
      <c r="F704" s="8">
        <f t="shared" si="325"/>
        <v>0</v>
      </c>
      <c r="G704" s="8">
        <f t="shared" si="326"/>
        <v>0</v>
      </c>
      <c r="H704" s="8">
        <f>IF(PĀRBAUDE!$D$3="NĒ",ROUND(G704*(1+M704),2),0)</f>
        <v>0</v>
      </c>
      <c r="I704" s="11">
        <f>IF(PĀRBAUDE!$D$3="NĒ",H704,G704)/IF(PĀRBAUDE!$D$3="NĒ",$H$1315,$G$1315)</f>
        <v>0</v>
      </c>
      <c r="J704" s="8">
        <f>IF(PĀRBAUDE!$D$3="NĒ",F704-H704,F704-G704)</f>
        <v>0</v>
      </c>
      <c r="L704" s="42">
        <v>1</v>
      </c>
      <c r="M704" s="42">
        <v>0.21</v>
      </c>
      <c r="N704" s="12"/>
      <c r="O704" s="12"/>
      <c r="Q704" s="8">
        <f t="shared" si="327"/>
        <v>0</v>
      </c>
      <c r="R704" s="8">
        <f t="shared" si="328"/>
        <v>0</v>
      </c>
      <c r="S704" s="82"/>
    </row>
    <row r="705" spans="1:19" hidden="1" outlineLevel="1">
      <c r="A705" s="4" t="s">
        <v>171</v>
      </c>
      <c r="B705" s="7"/>
      <c r="C705" s="7"/>
      <c r="D705" s="12"/>
      <c r="E705" s="8">
        <f t="shared" si="324"/>
        <v>0</v>
      </c>
      <c r="F705" s="8">
        <f t="shared" si="325"/>
        <v>0</v>
      </c>
      <c r="G705" s="8">
        <f t="shared" si="326"/>
        <v>0</v>
      </c>
      <c r="H705" s="8">
        <f>IF(PĀRBAUDE!$D$3="NĒ",ROUND(G705*(1+M705),2),0)</f>
        <v>0</v>
      </c>
      <c r="I705" s="11">
        <f>IF(PĀRBAUDE!$D$3="NĒ",H705,G705)/IF(PĀRBAUDE!$D$3="NĒ",$H$1315,$G$1315)</f>
        <v>0</v>
      </c>
      <c r="J705" s="8">
        <f>IF(PĀRBAUDE!$D$3="NĒ",F705-H705,F705-G705)</f>
        <v>0</v>
      </c>
      <c r="L705" s="42">
        <v>1</v>
      </c>
      <c r="M705" s="42">
        <v>0.21</v>
      </c>
      <c r="N705" s="12"/>
      <c r="O705" s="12"/>
      <c r="Q705" s="8">
        <f t="shared" si="327"/>
        <v>0</v>
      </c>
      <c r="R705" s="8">
        <f t="shared" si="328"/>
        <v>0</v>
      </c>
      <c r="S705" s="82"/>
    </row>
    <row r="706" spans="1:19" ht="36" hidden="1" outlineLevel="1">
      <c r="A706" s="2" t="s">
        <v>20</v>
      </c>
      <c r="B706" s="2"/>
      <c r="C706" s="2"/>
      <c r="D706" s="2"/>
      <c r="E706" s="9">
        <f>SUM(E707:E716)</f>
        <v>0</v>
      </c>
      <c r="F706" s="9">
        <f>SUM(F707:F716)</f>
        <v>0</v>
      </c>
      <c r="G706" s="9">
        <f>SUM(G707:G716)</f>
        <v>0</v>
      </c>
      <c r="H706" s="9">
        <f>SUM(H707:H716)</f>
        <v>0</v>
      </c>
      <c r="I706" s="10">
        <f>IF(PĀRBAUDE!$D$3="NĒ",H706,G706)/IF(PĀRBAUDE!$D$3="NĒ",$H$1315,$G$1315)</f>
        <v>0</v>
      </c>
      <c r="J706" s="9">
        <f>SUM(J707:J716)</f>
        <v>0</v>
      </c>
    </row>
    <row r="707" spans="1:19" hidden="1" outlineLevel="1">
      <c r="A707" s="4" t="s">
        <v>172</v>
      </c>
      <c r="B707" s="7"/>
      <c r="C707" s="7"/>
      <c r="D707" s="12"/>
      <c r="E707" s="8">
        <f t="shared" ref="E707:E716" si="329">C707*D707</f>
        <v>0</v>
      </c>
      <c r="F707" s="8">
        <f t="shared" ref="F707:F716" si="330">ROUND(E707*(1+M707),2)</f>
        <v>0</v>
      </c>
      <c r="G707" s="8">
        <f t="shared" ref="G707:G716" si="331">E707-N707-O707</f>
        <v>0</v>
      </c>
      <c r="H707" s="8">
        <f>IF(PĀRBAUDE!$D$3="NĒ",ROUND(G707*(1+M707),2),0)</f>
        <v>0</v>
      </c>
      <c r="I707" s="11">
        <f>IF(PĀRBAUDE!$D$3="NĒ",H707,G707)/IF(PĀRBAUDE!$D$3="NĒ",$H$1315,$G$1315)</f>
        <v>0</v>
      </c>
      <c r="J707" s="8">
        <f>IF(PĀRBAUDE!$D$3="NĒ",F707-H707,F707-G707)</f>
        <v>0</v>
      </c>
      <c r="L707" s="42">
        <v>1</v>
      </c>
      <c r="M707" s="42">
        <v>0.21</v>
      </c>
      <c r="N707" s="12"/>
      <c r="O707" s="12"/>
      <c r="Q707" s="8">
        <f t="shared" ref="Q707:Q716" si="332">IF(H707=0,G707,H707)*L707</f>
        <v>0</v>
      </c>
      <c r="R707" s="8">
        <f t="shared" ref="R707:R716" si="333">J707*L707</f>
        <v>0</v>
      </c>
      <c r="S707" s="82"/>
    </row>
    <row r="708" spans="1:19" hidden="1" outlineLevel="1">
      <c r="A708" s="4" t="s">
        <v>173</v>
      </c>
      <c r="B708" s="7"/>
      <c r="C708" s="7"/>
      <c r="D708" s="12"/>
      <c r="E708" s="8">
        <f t="shared" si="329"/>
        <v>0</v>
      </c>
      <c r="F708" s="8">
        <f t="shared" si="330"/>
        <v>0</v>
      </c>
      <c r="G708" s="8">
        <f t="shared" si="331"/>
        <v>0</v>
      </c>
      <c r="H708" s="8">
        <f>IF(PĀRBAUDE!$D$3="NĒ",ROUND(G708*(1+M708),2),0)</f>
        <v>0</v>
      </c>
      <c r="I708" s="11">
        <f>IF(PĀRBAUDE!$D$3="NĒ",H708,G708)/IF(PĀRBAUDE!$D$3="NĒ",$H$1315,$G$1315)</f>
        <v>0</v>
      </c>
      <c r="J708" s="8">
        <f>IF(PĀRBAUDE!$D$3="NĒ",F708-H708,F708-G708)</f>
        <v>0</v>
      </c>
      <c r="L708" s="42">
        <v>1</v>
      </c>
      <c r="M708" s="42">
        <v>0.21</v>
      </c>
      <c r="N708" s="12"/>
      <c r="O708" s="12"/>
      <c r="Q708" s="8">
        <f t="shared" si="332"/>
        <v>0</v>
      </c>
      <c r="R708" s="8">
        <f t="shared" si="333"/>
        <v>0</v>
      </c>
      <c r="S708" s="82"/>
    </row>
    <row r="709" spans="1:19" hidden="1" outlineLevel="1">
      <c r="A709" s="4" t="s">
        <v>174</v>
      </c>
      <c r="B709" s="7"/>
      <c r="C709" s="7"/>
      <c r="D709" s="12"/>
      <c r="E709" s="8">
        <f t="shared" si="329"/>
        <v>0</v>
      </c>
      <c r="F709" s="8">
        <f t="shared" si="330"/>
        <v>0</v>
      </c>
      <c r="G709" s="8">
        <f t="shared" si="331"/>
        <v>0</v>
      </c>
      <c r="H709" s="8">
        <f>IF(PĀRBAUDE!$D$3="NĒ",ROUND(G709*(1+M709),2),0)</f>
        <v>0</v>
      </c>
      <c r="I709" s="11">
        <f>IF(PĀRBAUDE!$D$3="NĒ",H709,G709)/IF(PĀRBAUDE!$D$3="NĒ",$H$1315,$G$1315)</f>
        <v>0</v>
      </c>
      <c r="J709" s="8">
        <f>IF(PĀRBAUDE!$D$3="NĒ",F709-H709,F709-G709)</f>
        <v>0</v>
      </c>
      <c r="L709" s="42">
        <v>1</v>
      </c>
      <c r="M709" s="42">
        <v>0.21</v>
      </c>
      <c r="N709" s="12"/>
      <c r="O709" s="12"/>
      <c r="Q709" s="8">
        <f t="shared" si="332"/>
        <v>0</v>
      </c>
      <c r="R709" s="8">
        <f t="shared" si="333"/>
        <v>0</v>
      </c>
      <c r="S709" s="82"/>
    </row>
    <row r="710" spans="1:19" hidden="1" outlineLevel="1">
      <c r="A710" s="4" t="s">
        <v>174</v>
      </c>
      <c r="B710" s="7"/>
      <c r="C710" s="7"/>
      <c r="D710" s="12"/>
      <c r="E710" s="8">
        <f t="shared" si="329"/>
        <v>0</v>
      </c>
      <c r="F710" s="8">
        <f t="shared" si="330"/>
        <v>0</v>
      </c>
      <c r="G710" s="8">
        <f t="shared" si="331"/>
        <v>0</v>
      </c>
      <c r="H710" s="8">
        <f>IF(PĀRBAUDE!$D$3="NĒ",ROUND(G710*(1+M710),2),0)</f>
        <v>0</v>
      </c>
      <c r="I710" s="11">
        <f>IF(PĀRBAUDE!$D$3="NĒ",H710,G710)/IF(PĀRBAUDE!$D$3="NĒ",$H$1315,$G$1315)</f>
        <v>0</v>
      </c>
      <c r="J710" s="8">
        <f>IF(PĀRBAUDE!$D$3="NĒ",F710-H710,F710-G710)</f>
        <v>0</v>
      </c>
      <c r="L710" s="42">
        <v>1</v>
      </c>
      <c r="M710" s="42">
        <v>0.21</v>
      </c>
      <c r="N710" s="12"/>
      <c r="O710" s="12"/>
      <c r="Q710" s="8">
        <f t="shared" si="332"/>
        <v>0</v>
      </c>
      <c r="R710" s="8">
        <f t="shared" si="333"/>
        <v>0</v>
      </c>
      <c r="S710" s="82"/>
    </row>
    <row r="711" spans="1:19" hidden="1" outlineLevel="1">
      <c r="A711" s="4" t="s">
        <v>174</v>
      </c>
      <c r="B711" s="7"/>
      <c r="C711" s="7"/>
      <c r="D711" s="12"/>
      <c r="E711" s="8">
        <f t="shared" si="329"/>
        <v>0</v>
      </c>
      <c r="F711" s="8">
        <f t="shared" si="330"/>
        <v>0</v>
      </c>
      <c r="G711" s="8">
        <f t="shared" si="331"/>
        <v>0</v>
      </c>
      <c r="H711" s="8">
        <f>IF(PĀRBAUDE!$D$3="NĒ",ROUND(G711*(1+M711),2),0)</f>
        <v>0</v>
      </c>
      <c r="I711" s="11">
        <f>IF(PĀRBAUDE!$D$3="NĒ",H711,G711)/IF(PĀRBAUDE!$D$3="NĒ",$H$1315,$G$1315)</f>
        <v>0</v>
      </c>
      <c r="J711" s="8">
        <f>IF(PĀRBAUDE!$D$3="NĒ",F711-H711,F711-G711)</f>
        <v>0</v>
      </c>
      <c r="L711" s="42">
        <v>1</v>
      </c>
      <c r="M711" s="42">
        <v>0.21</v>
      </c>
      <c r="N711" s="12"/>
      <c r="O711" s="12"/>
      <c r="Q711" s="8">
        <f t="shared" si="332"/>
        <v>0</v>
      </c>
      <c r="R711" s="8">
        <f t="shared" si="333"/>
        <v>0</v>
      </c>
      <c r="S711" s="82"/>
    </row>
    <row r="712" spans="1:19" hidden="1" outlineLevel="1">
      <c r="A712" s="4" t="s">
        <v>175</v>
      </c>
      <c r="B712" s="7"/>
      <c r="C712" s="7"/>
      <c r="D712" s="12"/>
      <c r="E712" s="8">
        <f t="shared" si="329"/>
        <v>0</v>
      </c>
      <c r="F712" s="8">
        <f t="shared" si="330"/>
        <v>0</v>
      </c>
      <c r="G712" s="8">
        <f t="shared" si="331"/>
        <v>0</v>
      </c>
      <c r="H712" s="8">
        <f>IF(PĀRBAUDE!$D$3="NĒ",ROUND(G712*(1+M712),2),0)</f>
        <v>0</v>
      </c>
      <c r="I712" s="11">
        <f>IF(PĀRBAUDE!$D$3="NĒ",H712,G712)/IF(PĀRBAUDE!$D$3="NĒ",$H$1315,$G$1315)</f>
        <v>0</v>
      </c>
      <c r="J712" s="8">
        <f>IF(PĀRBAUDE!$D$3="NĒ",F712-H712,F712-G712)</f>
        <v>0</v>
      </c>
      <c r="L712" s="42">
        <v>1</v>
      </c>
      <c r="M712" s="42">
        <v>0.21</v>
      </c>
      <c r="N712" s="12"/>
      <c r="O712" s="12"/>
      <c r="Q712" s="8">
        <f t="shared" si="332"/>
        <v>0</v>
      </c>
      <c r="R712" s="8">
        <f t="shared" si="333"/>
        <v>0</v>
      </c>
      <c r="S712" s="82"/>
    </row>
    <row r="713" spans="1:19" hidden="1" outlineLevel="1">
      <c r="A713" s="4" t="s">
        <v>176</v>
      </c>
      <c r="B713" s="7"/>
      <c r="C713" s="7"/>
      <c r="D713" s="12"/>
      <c r="E713" s="8">
        <f t="shared" si="329"/>
        <v>0</v>
      </c>
      <c r="F713" s="8">
        <f t="shared" si="330"/>
        <v>0</v>
      </c>
      <c r="G713" s="8">
        <f t="shared" si="331"/>
        <v>0</v>
      </c>
      <c r="H713" s="8">
        <f>IF(PĀRBAUDE!$D$3="NĒ",ROUND(G713*(1+M713),2),0)</f>
        <v>0</v>
      </c>
      <c r="I713" s="11">
        <f>IF(PĀRBAUDE!$D$3="NĒ",H713,G713)/IF(PĀRBAUDE!$D$3="NĒ",$H$1315,$G$1315)</f>
        <v>0</v>
      </c>
      <c r="J713" s="8">
        <f>IF(PĀRBAUDE!$D$3="NĒ",F713-H713,F713-G713)</f>
        <v>0</v>
      </c>
      <c r="L713" s="42">
        <v>1</v>
      </c>
      <c r="M713" s="42">
        <v>0.21</v>
      </c>
      <c r="N713" s="12"/>
      <c r="O713" s="12"/>
      <c r="Q713" s="8">
        <f t="shared" si="332"/>
        <v>0</v>
      </c>
      <c r="R713" s="8">
        <f t="shared" si="333"/>
        <v>0</v>
      </c>
      <c r="S713" s="82"/>
    </row>
    <row r="714" spans="1:19" hidden="1" outlineLevel="1">
      <c r="A714" s="4" t="s">
        <v>177</v>
      </c>
      <c r="B714" s="7"/>
      <c r="C714" s="7"/>
      <c r="D714" s="12"/>
      <c r="E714" s="8">
        <f t="shared" si="329"/>
        <v>0</v>
      </c>
      <c r="F714" s="8">
        <f t="shared" si="330"/>
        <v>0</v>
      </c>
      <c r="G714" s="8">
        <f t="shared" si="331"/>
        <v>0</v>
      </c>
      <c r="H714" s="8">
        <f>IF(PĀRBAUDE!$D$3="NĒ",ROUND(G714*(1+M714),2),0)</f>
        <v>0</v>
      </c>
      <c r="I714" s="11">
        <f>IF(PĀRBAUDE!$D$3="NĒ",H714,G714)/IF(PĀRBAUDE!$D$3="NĒ",$H$1315,$G$1315)</f>
        <v>0</v>
      </c>
      <c r="J714" s="8">
        <f>IF(PĀRBAUDE!$D$3="NĒ",F714-H714,F714-G714)</f>
        <v>0</v>
      </c>
      <c r="L714" s="42">
        <v>1</v>
      </c>
      <c r="M714" s="42">
        <v>0.21</v>
      </c>
      <c r="N714" s="12"/>
      <c r="O714" s="12"/>
      <c r="Q714" s="8">
        <f t="shared" si="332"/>
        <v>0</v>
      </c>
      <c r="R714" s="8">
        <f t="shared" si="333"/>
        <v>0</v>
      </c>
      <c r="S714" s="82"/>
    </row>
    <row r="715" spans="1:19" hidden="1" outlineLevel="1">
      <c r="A715" s="4" t="s">
        <v>178</v>
      </c>
      <c r="B715" s="7"/>
      <c r="C715" s="7"/>
      <c r="D715" s="12"/>
      <c r="E715" s="8">
        <f t="shared" si="329"/>
        <v>0</v>
      </c>
      <c r="F715" s="8">
        <f t="shared" si="330"/>
        <v>0</v>
      </c>
      <c r="G715" s="8">
        <f t="shared" si="331"/>
        <v>0</v>
      </c>
      <c r="H715" s="8">
        <f>IF(PĀRBAUDE!$D$3="NĒ",ROUND(G715*(1+M715),2),0)</f>
        <v>0</v>
      </c>
      <c r="I715" s="11">
        <f>IF(PĀRBAUDE!$D$3="NĒ",H715,G715)/IF(PĀRBAUDE!$D$3="NĒ",$H$1315,$G$1315)</f>
        <v>0</v>
      </c>
      <c r="J715" s="8">
        <f>IF(PĀRBAUDE!$D$3="NĒ",F715-H715,F715-G715)</f>
        <v>0</v>
      </c>
      <c r="L715" s="42">
        <v>1</v>
      </c>
      <c r="M715" s="42">
        <v>0.21</v>
      </c>
      <c r="N715" s="12"/>
      <c r="O715" s="12"/>
      <c r="Q715" s="8">
        <f t="shared" si="332"/>
        <v>0</v>
      </c>
      <c r="R715" s="8">
        <f t="shared" si="333"/>
        <v>0</v>
      </c>
      <c r="S715" s="82"/>
    </row>
    <row r="716" spans="1:19" hidden="1" outlineLevel="1">
      <c r="A716" s="4" t="s">
        <v>179</v>
      </c>
      <c r="B716" s="7"/>
      <c r="C716" s="7"/>
      <c r="D716" s="12"/>
      <c r="E716" s="8">
        <f t="shared" si="329"/>
        <v>0</v>
      </c>
      <c r="F716" s="8">
        <f t="shared" si="330"/>
        <v>0</v>
      </c>
      <c r="G716" s="8">
        <f t="shared" si="331"/>
        <v>0</v>
      </c>
      <c r="H716" s="8">
        <f>IF(PĀRBAUDE!$D$3="NĒ",ROUND(G716*(1+M716),2),0)</f>
        <v>0</v>
      </c>
      <c r="I716" s="11">
        <f>IF(PĀRBAUDE!$D$3="NĒ",H716,G716)/IF(PĀRBAUDE!$D$3="NĒ",$H$1315,$G$1315)</f>
        <v>0</v>
      </c>
      <c r="J716" s="8">
        <f>IF(PĀRBAUDE!$D$3="NĒ",F716-H716,F716-G716)</f>
        <v>0</v>
      </c>
      <c r="L716" s="42">
        <v>1</v>
      </c>
      <c r="M716" s="42">
        <v>0.21</v>
      </c>
      <c r="N716" s="12"/>
      <c r="O716" s="12"/>
      <c r="Q716" s="8">
        <f t="shared" si="332"/>
        <v>0</v>
      </c>
      <c r="R716" s="8">
        <f t="shared" si="333"/>
        <v>0</v>
      </c>
      <c r="S716" s="82"/>
    </row>
    <row r="717" spans="1:19" ht="60" hidden="1" outlineLevel="1">
      <c r="A717" s="5" t="s">
        <v>21</v>
      </c>
      <c r="B717" s="2"/>
      <c r="C717" s="2"/>
      <c r="D717" s="2"/>
      <c r="E717" s="9">
        <f>SUM(E718:E727)</f>
        <v>0</v>
      </c>
      <c r="F717" s="9">
        <f>SUM(F718:F727)</f>
        <v>0</v>
      </c>
      <c r="G717" s="9">
        <f>SUM(G718:G727)</f>
        <v>0</v>
      </c>
      <c r="H717" s="9">
        <f>SUM(H718:H727)</f>
        <v>0</v>
      </c>
      <c r="I717" s="10">
        <f>IF(PĀRBAUDE!$D$3="NĒ",H717,G717)/IF(PĀRBAUDE!$D$3="NĒ",$H$1315,$G$1315)</f>
        <v>0</v>
      </c>
      <c r="J717" s="9">
        <f>SUM(J718:J727)</f>
        <v>0</v>
      </c>
    </row>
    <row r="718" spans="1:19" hidden="1" outlineLevel="1">
      <c r="A718" s="4" t="s">
        <v>180</v>
      </c>
      <c r="B718" s="7"/>
      <c r="C718" s="7"/>
      <c r="D718" s="12"/>
      <c r="E718" s="8">
        <f t="shared" ref="E718:E727" si="334">C718*D718</f>
        <v>0</v>
      </c>
      <c r="F718" s="8">
        <f t="shared" ref="F718:F727" si="335">ROUND(E718*(1+M718),2)</f>
        <v>0</v>
      </c>
      <c r="G718" s="8">
        <f t="shared" ref="G718:G727" si="336">E718-N718-O718</f>
        <v>0</v>
      </c>
      <c r="H718" s="8">
        <f>IF(PĀRBAUDE!$D$3="NĒ",ROUND(G718*(1+M718),2),0)</f>
        <v>0</v>
      </c>
      <c r="I718" s="11">
        <f>IF(PĀRBAUDE!$D$3="NĒ",H718,G718)/IF(PĀRBAUDE!$D$3="NĒ",$H$1315,$G$1315)</f>
        <v>0</v>
      </c>
      <c r="J718" s="8">
        <f>IF(PĀRBAUDE!$D$3="NĒ",F718-H718,F718-G718)</f>
        <v>0</v>
      </c>
      <c r="L718" s="42">
        <v>1</v>
      </c>
      <c r="M718" s="42">
        <v>0.21</v>
      </c>
      <c r="N718" s="12"/>
      <c r="O718" s="12"/>
      <c r="Q718" s="8">
        <f t="shared" ref="Q718:Q727" si="337">IF(H718=0,G718,H718)*L718</f>
        <v>0</v>
      </c>
      <c r="R718" s="8">
        <f t="shared" ref="R718:R727" si="338">J718*L718</f>
        <v>0</v>
      </c>
      <c r="S718" s="82"/>
    </row>
    <row r="719" spans="1:19" hidden="1" outlineLevel="1">
      <c r="A719" s="4" t="s">
        <v>181</v>
      </c>
      <c r="B719" s="7"/>
      <c r="C719" s="7"/>
      <c r="D719" s="12"/>
      <c r="E719" s="8">
        <f t="shared" si="334"/>
        <v>0</v>
      </c>
      <c r="F719" s="8">
        <f t="shared" si="335"/>
        <v>0</v>
      </c>
      <c r="G719" s="8">
        <f t="shared" si="336"/>
        <v>0</v>
      </c>
      <c r="H719" s="8">
        <f>IF(PĀRBAUDE!$D$3="NĒ",ROUND(G719*(1+M719),2),0)</f>
        <v>0</v>
      </c>
      <c r="I719" s="11">
        <f>IF(PĀRBAUDE!$D$3="NĒ",H719,G719)/IF(PĀRBAUDE!$D$3="NĒ",$H$1315,$G$1315)</f>
        <v>0</v>
      </c>
      <c r="J719" s="8">
        <f>IF(PĀRBAUDE!$D$3="NĒ",F719-H719,F719-G719)</f>
        <v>0</v>
      </c>
      <c r="L719" s="42">
        <v>1</v>
      </c>
      <c r="M719" s="42">
        <v>0.21</v>
      </c>
      <c r="N719" s="12"/>
      <c r="O719" s="12"/>
      <c r="Q719" s="8">
        <f t="shared" si="337"/>
        <v>0</v>
      </c>
      <c r="R719" s="8">
        <f t="shared" si="338"/>
        <v>0</v>
      </c>
      <c r="S719" s="82"/>
    </row>
    <row r="720" spans="1:19" hidden="1" outlineLevel="1">
      <c r="A720" s="4" t="s">
        <v>182</v>
      </c>
      <c r="B720" s="7"/>
      <c r="C720" s="7"/>
      <c r="D720" s="12"/>
      <c r="E720" s="8">
        <f t="shared" si="334"/>
        <v>0</v>
      </c>
      <c r="F720" s="8">
        <f t="shared" si="335"/>
        <v>0</v>
      </c>
      <c r="G720" s="8">
        <f t="shared" si="336"/>
        <v>0</v>
      </c>
      <c r="H720" s="8">
        <f>IF(PĀRBAUDE!$D$3="NĒ",ROUND(G720*(1+M720),2),0)</f>
        <v>0</v>
      </c>
      <c r="I720" s="11">
        <f>IF(PĀRBAUDE!$D$3="NĒ",H720,G720)/IF(PĀRBAUDE!$D$3="NĒ",$H$1315,$G$1315)</f>
        <v>0</v>
      </c>
      <c r="J720" s="8">
        <f>IF(PĀRBAUDE!$D$3="NĒ",F720-H720,F720-G720)</f>
        <v>0</v>
      </c>
      <c r="L720" s="42">
        <v>1</v>
      </c>
      <c r="M720" s="42">
        <v>0.21</v>
      </c>
      <c r="N720" s="12"/>
      <c r="O720" s="12"/>
      <c r="Q720" s="8">
        <f t="shared" si="337"/>
        <v>0</v>
      </c>
      <c r="R720" s="8">
        <f t="shared" si="338"/>
        <v>0</v>
      </c>
      <c r="S720" s="82"/>
    </row>
    <row r="721" spans="1:19" hidden="1" outlineLevel="1">
      <c r="A721" s="4" t="s">
        <v>182</v>
      </c>
      <c r="B721" s="7"/>
      <c r="C721" s="7"/>
      <c r="D721" s="12"/>
      <c r="E721" s="8">
        <f t="shared" si="334"/>
        <v>0</v>
      </c>
      <c r="F721" s="8">
        <f t="shared" si="335"/>
        <v>0</v>
      </c>
      <c r="G721" s="8">
        <f t="shared" si="336"/>
        <v>0</v>
      </c>
      <c r="H721" s="8">
        <f>IF(PĀRBAUDE!$D$3="NĒ",ROUND(G721*(1+M721),2),0)</f>
        <v>0</v>
      </c>
      <c r="I721" s="11">
        <f>IF(PĀRBAUDE!$D$3="NĒ",H721,G721)/IF(PĀRBAUDE!$D$3="NĒ",$H$1315,$G$1315)</f>
        <v>0</v>
      </c>
      <c r="J721" s="8">
        <f>IF(PĀRBAUDE!$D$3="NĒ",F721-H721,F721-G721)</f>
        <v>0</v>
      </c>
      <c r="L721" s="42">
        <v>1</v>
      </c>
      <c r="M721" s="42">
        <v>0.21</v>
      </c>
      <c r="N721" s="12"/>
      <c r="O721" s="12"/>
      <c r="Q721" s="8">
        <f t="shared" si="337"/>
        <v>0</v>
      </c>
      <c r="R721" s="8">
        <f t="shared" si="338"/>
        <v>0</v>
      </c>
      <c r="S721" s="82"/>
    </row>
    <row r="722" spans="1:19" hidden="1" outlineLevel="1">
      <c r="A722" s="4" t="s">
        <v>182</v>
      </c>
      <c r="B722" s="7"/>
      <c r="C722" s="7"/>
      <c r="D722" s="12"/>
      <c r="E722" s="8">
        <f t="shared" si="334"/>
        <v>0</v>
      </c>
      <c r="F722" s="8">
        <f t="shared" si="335"/>
        <v>0</v>
      </c>
      <c r="G722" s="8">
        <f t="shared" si="336"/>
        <v>0</v>
      </c>
      <c r="H722" s="8">
        <f>IF(PĀRBAUDE!$D$3="NĒ",ROUND(G722*(1+M722),2),0)</f>
        <v>0</v>
      </c>
      <c r="I722" s="11">
        <f>IF(PĀRBAUDE!$D$3="NĒ",H722,G722)/IF(PĀRBAUDE!$D$3="NĒ",$H$1315,$G$1315)</f>
        <v>0</v>
      </c>
      <c r="J722" s="8">
        <f>IF(PĀRBAUDE!$D$3="NĒ",F722-H722,F722-G722)</f>
        <v>0</v>
      </c>
      <c r="L722" s="42">
        <v>1</v>
      </c>
      <c r="M722" s="42">
        <v>0.21</v>
      </c>
      <c r="N722" s="12"/>
      <c r="O722" s="12"/>
      <c r="Q722" s="8">
        <f t="shared" si="337"/>
        <v>0</v>
      </c>
      <c r="R722" s="8">
        <f t="shared" si="338"/>
        <v>0</v>
      </c>
      <c r="S722" s="82"/>
    </row>
    <row r="723" spans="1:19" hidden="1" outlineLevel="1">
      <c r="A723" s="4" t="s">
        <v>182</v>
      </c>
      <c r="B723" s="7"/>
      <c r="C723" s="7"/>
      <c r="D723" s="12"/>
      <c r="E723" s="8">
        <f t="shared" si="334"/>
        <v>0</v>
      </c>
      <c r="F723" s="8">
        <f t="shared" si="335"/>
        <v>0</v>
      </c>
      <c r="G723" s="8">
        <f t="shared" si="336"/>
        <v>0</v>
      </c>
      <c r="H723" s="8">
        <f>IF(PĀRBAUDE!$D$3="NĒ",ROUND(G723*(1+M723),2),0)</f>
        <v>0</v>
      </c>
      <c r="I723" s="11">
        <f>IF(PĀRBAUDE!$D$3="NĒ",H723,G723)/IF(PĀRBAUDE!$D$3="NĒ",$H$1315,$G$1315)</f>
        <v>0</v>
      </c>
      <c r="J723" s="8">
        <f>IF(PĀRBAUDE!$D$3="NĒ",F723-H723,F723-G723)</f>
        <v>0</v>
      </c>
      <c r="L723" s="42">
        <v>1</v>
      </c>
      <c r="M723" s="42">
        <v>0.21</v>
      </c>
      <c r="N723" s="12"/>
      <c r="O723" s="12"/>
      <c r="Q723" s="8">
        <f t="shared" si="337"/>
        <v>0</v>
      </c>
      <c r="R723" s="8">
        <f t="shared" si="338"/>
        <v>0</v>
      </c>
      <c r="S723" s="82"/>
    </row>
    <row r="724" spans="1:19" hidden="1" outlineLevel="1">
      <c r="A724" s="4" t="s">
        <v>183</v>
      </c>
      <c r="B724" s="7"/>
      <c r="C724" s="7"/>
      <c r="D724" s="12"/>
      <c r="E724" s="8">
        <f t="shared" si="334"/>
        <v>0</v>
      </c>
      <c r="F724" s="8">
        <f t="shared" si="335"/>
        <v>0</v>
      </c>
      <c r="G724" s="8">
        <f t="shared" si="336"/>
        <v>0</v>
      </c>
      <c r="H724" s="8">
        <f>IF(PĀRBAUDE!$D$3="NĒ",ROUND(G724*(1+M724),2),0)</f>
        <v>0</v>
      </c>
      <c r="I724" s="11">
        <f>IF(PĀRBAUDE!$D$3="NĒ",H724,G724)/IF(PĀRBAUDE!$D$3="NĒ",$H$1315,$G$1315)</f>
        <v>0</v>
      </c>
      <c r="J724" s="8">
        <f>IF(PĀRBAUDE!$D$3="NĒ",F724-H724,F724-G724)</f>
        <v>0</v>
      </c>
      <c r="L724" s="42">
        <v>1</v>
      </c>
      <c r="M724" s="42">
        <v>0.21</v>
      </c>
      <c r="N724" s="12"/>
      <c r="O724" s="12"/>
      <c r="Q724" s="8">
        <f t="shared" si="337"/>
        <v>0</v>
      </c>
      <c r="R724" s="8">
        <f t="shared" si="338"/>
        <v>0</v>
      </c>
      <c r="S724" s="82"/>
    </row>
    <row r="725" spans="1:19" hidden="1" outlineLevel="1">
      <c r="A725" s="4" t="s">
        <v>184</v>
      </c>
      <c r="B725" s="7"/>
      <c r="C725" s="7"/>
      <c r="D725" s="12"/>
      <c r="E725" s="8">
        <f t="shared" si="334"/>
        <v>0</v>
      </c>
      <c r="F725" s="8">
        <f t="shared" si="335"/>
        <v>0</v>
      </c>
      <c r="G725" s="8">
        <f t="shared" si="336"/>
        <v>0</v>
      </c>
      <c r="H725" s="8">
        <f>IF(PĀRBAUDE!$D$3="NĒ",ROUND(G725*(1+M725),2),0)</f>
        <v>0</v>
      </c>
      <c r="I725" s="11">
        <f>IF(PĀRBAUDE!$D$3="NĒ",H725,G725)/IF(PĀRBAUDE!$D$3="NĒ",$H$1315,$G$1315)</f>
        <v>0</v>
      </c>
      <c r="J725" s="8">
        <f>IF(PĀRBAUDE!$D$3="NĒ",F725-H725,F725-G725)</f>
        <v>0</v>
      </c>
      <c r="L725" s="42">
        <v>1</v>
      </c>
      <c r="M725" s="42">
        <v>0.21</v>
      </c>
      <c r="N725" s="12"/>
      <c r="O725" s="12"/>
      <c r="Q725" s="8">
        <f t="shared" si="337"/>
        <v>0</v>
      </c>
      <c r="R725" s="8">
        <f t="shared" si="338"/>
        <v>0</v>
      </c>
      <c r="S725" s="82"/>
    </row>
    <row r="726" spans="1:19" hidden="1" outlineLevel="1">
      <c r="A726" s="4" t="s">
        <v>185</v>
      </c>
      <c r="B726" s="7"/>
      <c r="C726" s="7"/>
      <c r="D726" s="12"/>
      <c r="E726" s="8">
        <f t="shared" si="334"/>
        <v>0</v>
      </c>
      <c r="F726" s="8">
        <f t="shared" si="335"/>
        <v>0</v>
      </c>
      <c r="G726" s="8">
        <f t="shared" si="336"/>
        <v>0</v>
      </c>
      <c r="H726" s="8">
        <f>IF(PĀRBAUDE!$D$3="NĒ",ROUND(G726*(1+M726),2),0)</f>
        <v>0</v>
      </c>
      <c r="I726" s="11">
        <f>IF(PĀRBAUDE!$D$3="NĒ",H726,G726)/IF(PĀRBAUDE!$D$3="NĒ",$H$1315,$G$1315)</f>
        <v>0</v>
      </c>
      <c r="J726" s="8">
        <f>IF(PĀRBAUDE!$D$3="NĒ",F726-H726,F726-G726)</f>
        <v>0</v>
      </c>
      <c r="L726" s="42">
        <v>1</v>
      </c>
      <c r="M726" s="42">
        <v>0.21</v>
      </c>
      <c r="N726" s="12"/>
      <c r="O726" s="12"/>
      <c r="Q726" s="8">
        <f t="shared" si="337"/>
        <v>0</v>
      </c>
      <c r="R726" s="8">
        <f t="shared" si="338"/>
        <v>0</v>
      </c>
      <c r="S726" s="82"/>
    </row>
    <row r="727" spans="1:19" hidden="1" outlineLevel="1">
      <c r="A727" s="4" t="s">
        <v>186</v>
      </c>
      <c r="B727" s="7"/>
      <c r="C727" s="7"/>
      <c r="D727" s="12"/>
      <c r="E727" s="8">
        <f t="shared" si="334"/>
        <v>0</v>
      </c>
      <c r="F727" s="8">
        <f t="shared" si="335"/>
        <v>0</v>
      </c>
      <c r="G727" s="8">
        <f t="shared" si="336"/>
        <v>0</v>
      </c>
      <c r="H727" s="8">
        <f>IF(PĀRBAUDE!$D$3="NĒ",ROUND(G727*(1+M727),2),0)</f>
        <v>0</v>
      </c>
      <c r="I727" s="11">
        <f>IF(PĀRBAUDE!$D$3="NĒ",H727,G727)/IF(PĀRBAUDE!$D$3="NĒ",$H$1315,$G$1315)</f>
        <v>0</v>
      </c>
      <c r="J727" s="8">
        <f>IF(PĀRBAUDE!$D$3="NĒ",F727-H727,F727-G727)</f>
        <v>0</v>
      </c>
      <c r="L727" s="42">
        <v>1</v>
      </c>
      <c r="M727" s="42">
        <v>0.21</v>
      </c>
      <c r="N727" s="12"/>
      <c r="O727" s="12"/>
      <c r="Q727" s="8">
        <f t="shared" si="337"/>
        <v>0</v>
      </c>
      <c r="R727" s="8">
        <f t="shared" si="338"/>
        <v>0</v>
      </c>
      <c r="S727" s="82"/>
    </row>
    <row r="728" spans="1:19" ht="24" hidden="1" outlineLevel="1">
      <c r="A728" s="2" t="s">
        <v>22</v>
      </c>
      <c r="B728" s="2"/>
      <c r="C728" s="2"/>
      <c r="D728" s="2"/>
      <c r="E728" s="9">
        <f>SUM(E729:E738)</f>
        <v>0</v>
      </c>
      <c r="F728" s="9">
        <f>SUM(F729:F738)</f>
        <v>0</v>
      </c>
      <c r="G728" s="9">
        <f>SUM(G729:G738)</f>
        <v>0</v>
      </c>
      <c r="H728" s="9">
        <f>SUM(H729:H738)</f>
        <v>0</v>
      </c>
      <c r="I728" s="10">
        <f>IF(PĀRBAUDE!$D$3="NĒ",H728,G728)/IF(PĀRBAUDE!$D$3="NĒ",$H$1315,$G$1315)</f>
        <v>0</v>
      </c>
      <c r="J728" s="9">
        <f>SUM(J729:J738)</f>
        <v>0</v>
      </c>
    </row>
    <row r="729" spans="1:19" hidden="1" outlineLevel="1">
      <c r="A729" s="4" t="s">
        <v>187</v>
      </c>
      <c r="B729" s="7"/>
      <c r="C729" s="7"/>
      <c r="D729" s="12"/>
      <c r="E729" s="8">
        <f t="shared" ref="E729:E738" si="339">C729*D729</f>
        <v>0</v>
      </c>
      <c r="F729" s="8">
        <f t="shared" ref="F729:F738" si="340">ROUND(E729*(1+M729),2)</f>
        <v>0</v>
      </c>
      <c r="G729" s="8">
        <f t="shared" ref="G729:G738" si="341">E729-N729-O729</f>
        <v>0</v>
      </c>
      <c r="H729" s="8">
        <f>IF(PĀRBAUDE!$D$3="NĒ",ROUND(G729*(1+M729),2),0)</f>
        <v>0</v>
      </c>
      <c r="I729" s="11">
        <f>IF(PĀRBAUDE!$D$3="NĒ",H729,G729)/IF(PĀRBAUDE!$D$3="NĒ",$H$1315,$G$1315)</f>
        <v>0</v>
      </c>
      <c r="J729" s="8">
        <f>IF(PĀRBAUDE!$D$3="NĒ",F729-H729,F729-G729)</f>
        <v>0</v>
      </c>
      <c r="L729" s="42">
        <v>1</v>
      </c>
      <c r="M729" s="42">
        <v>0.21</v>
      </c>
      <c r="N729" s="12"/>
      <c r="O729" s="12"/>
      <c r="Q729" s="8">
        <f t="shared" ref="Q729:Q738" si="342">IF(H729=0,G729,H729)*L729</f>
        <v>0</v>
      </c>
      <c r="R729" s="8">
        <f t="shared" ref="R729:R738" si="343">J729*L729</f>
        <v>0</v>
      </c>
      <c r="S729" s="82"/>
    </row>
    <row r="730" spans="1:19" hidden="1" outlineLevel="1">
      <c r="A730" s="4" t="s">
        <v>188</v>
      </c>
      <c r="B730" s="7"/>
      <c r="C730" s="7"/>
      <c r="D730" s="12"/>
      <c r="E730" s="8">
        <f t="shared" si="339"/>
        <v>0</v>
      </c>
      <c r="F730" s="8">
        <f t="shared" si="340"/>
        <v>0</v>
      </c>
      <c r="G730" s="8">
        <f t="shared" si="341"/>
        <v>0</v>
      </c>
      <c r="H730" s="8">
        <f>IF(PĀRBAUDE!$D$3="NĒ",ROUND(G730*(1+M730),2),0)</f>
        <v>0</v>
      </c>
      <c r="I730" s="11">
        <f>IF(PĀRBAUDE!$D$3="NĒ",H730,G730)/IF(PĀRBAUDE!$D$3="NĒ",$H$1315,$G$1315)</f>
        <v>0</v>
      </c>
      <c r="J730" s="8">
        <f>IF(PĀRBAUDE!$D$3="NĒ",F730-H730,F730-G730)</f>
        <v>0</v>
      </c>
      <c r="L730" s="42">
        <v>1</v>
      </c>
      <c r="M730" s="42">
        <v>0.21</v>
      </c>
      <c r="N730" s="12"/>
      <c r="O730" s="12"/>
      <c r="Q730" s="8">
        <f t="shared" si="342"/>
        <v>0</v>
      </c>
      <c r="R730" s="8">
        <f t="shared" si="343"/>
        <v>0</v>
      </c>
      <c r="S730" s="82"/>
    </row>
    <row r="731" spans="1:19" hidden="1" outlineLevel="1">
      <c r="A731" s="4" t="s">
        <v>189</v>
      </c>
      <c r="B731" s="7"/>
      <c r="C731" s="7"/>
      <c r="D731" s="12"/>
      <c r="E731" s="8">
        <f t="shared" si="339"/>
        <v>0</v>
      </c>
      <c r="F731" s="8">
        <f t="shared" si="340"/>
        <v>0</v>
      </c>
      <c r="G731" s="8">
        <f t="shared" si="341"/>
        <v>0</v>
      </c>
      <c r="H731" s="8">
        <f>IF(PĀRBAUDE!$D$3="NĒ",ROUND(G731*(1+M731),2),0)</f>
        <v>0</v>
      </c>
      <c r="I731" s="11">
        <f>IF(PĀRBAUDE!$D$3="NĒ",H731,G731)/IF(PĀRBAUDE!$D$3="NĒ",$H$1315,$G$1315)</f>
        <v>0</v>
      </c>
      <c r="J731" s="8">
        <f>IF(PĀRBAUDE!$D$3="NĒ",F731-H731,F731-G731)</f>
        <v>0</v>
      </c>
      <c r="L731" s="42">
        <v>1</v>
      </c>
      <c r="M731" s="42">
        <v>0.21</v>
      </c>
      <c r="N731" s="12"/>
      <c r="O731" s="12"/>
      <c r="Q731" s="8">
        <f t="shared" si="342"/>
        <v>0</v>
      </c>
      <c r="R731" s="8">
        <f t="shared" si="343"/>
        <v>0</v>
      </c>
      <c r="S731" s="82"/>
    </row>
    <row r="732" spans="1:19" hidden="1" outlineLevel="1">
      <c r="A732" s="4" t="s">
        <v>189</v>
      </c>
      <c r="B732" s="7"/>
      <c r="C732" s="7"/>
      <c r="D732" s="12"/>
      <c r="E732" s="8">
        <f t="shared" si="339"/>
        <v>0</v>
      </c>
      <c r="F732" s="8">
        <f t="shared" si="340"/>
        <v>0</v>
      </c>
      <c r="G732" s="8">
        <f t="shared" si="341"/>
        <v>0</v>
      </c>
      <c r="H732" s="8">
        <f>IF(PĀRBAUDE!$D$3="NĒ",ROUND(G732*(1+M732),2),0)</f>
        <v>0</v>
      </c>
      <c r="I732" s="11">
        <f>IF(PĀRBAUDE!$D$3="NĒ",H732,G732)/IF(PĀRBAUDE!$D$3="NĒ",$H$1315,$G$1315)</f>
        <v>0</v>
      </c>
      <c r="J732" s="8">
        <f>IF(PĀRBAUDE!$D$3="NĒ",F732-H732,F732-G732)</f>
        <v>0</v>
      </c>
      <c r="L732" s="42">
        <v>1</v>
      </c>
      <c r="M732" s="42">
        <v>0.21</v>
      </c>
      <c r="N732" s="12"/>
      <c r="O732" s="12"/>
      <c r="Q732" s="8">
        <f t="shared" si="342"/>
        <v>0</v>
      </c>
      <c r="R732" s="8">
        <f t="shared" si="343"/>
        <v>0</v>
      </c>
      <c r="S732" s="82"/>
    </row>
    <row r="733" spans="1:19" hidden="1" outlineLevel="1">
      <c r="A733" s="4" t="s">
        <v>189</v>
      </c>
      <c r="B733" s="7"/>
      <c r="C733" s="7"/>
      <c r="D733" s="12"/>
      <c r="E733" s="8">
        <f t="shared" si="339"/>
        <v>0</v>
      </c>
      <c r="F733" s="8">
        <f t="shared" si="340"/>
        <v>0</v>
      </c>
      <c r="G733" s="8">
        <f t="shared" si="341"/>
        <v>0</v>
      </c>
      <c r="H733" s="8">
        <f>IF(PĀRBAUDE!$D$3="NĒ",ROUND(G733*(1+M733),2),0)</f>
        <v>0</v>
      </c>
      <c r="I733" s="11">
        <f>IF(PĀRBAUDE!$D$3="NĒ",H733,G733)/IF(PĀRBAUDE!$D$3="NĒ",$H$1315,$G$1315)</f>
        <v>0</v>
      </c>
      <c r="J733" s="8">
        <f>IF(PĀRBAUDE!$D$3="NĒ",F733-H733,F733-G733)</f>
        <v>0</v>
      </c>
      <c r="L733" s="42">
        <v>1</v>
      </c>
      <c r="M733" s="42">
        <v>0.21</v>
      </c>
      <c r="N733" s="12"/>
      <c r="O733" s="12"/>
      <c r="Q733" s="8">
        <f t="shared" si="342"/>
        <v>0</v>
      </c>
      <c r="R733" s="8">
        <f t="shared" si="343"/>
        <v>0</v>
      </c>
      <c r="S733" s="82"/>
    </row>
    <row r="734" spans="1:19" hidden="1" outlineLevel="1">
      <c r="A734" s="4" t="s">
        <v>189</v>
      </c>
      <c r="B734" s="7"/>
      <c r="C734" s="7"/>
      <c r="D734" s="12"/>
      <c r="E734" s="8">
        <f t="shared" si="339"/>
        <v>0</v>
      </c>
      <c r="F734" s="8">
        <f t="shared" si="340"/>
        <v>0</v>
      </c>
      <c r="G734" s="8">
        <f t="shared" si="341"/>
        <v>0</v>
      </c>
      <c r="H734" s="8">
        <f>IF(PĀRBAUDE!$D$3="NĒ",ROUND(G734*(1+M734),2),0)</f>
        <v>0</v>
      </c>
      <c r="I734" s="11">
        <f>IF(PĀRBAUDE!$D$3="NĒ",H734,G734)/IF(PĀRBAUDE!$D$3="NĒ",$H$1315,$G$1315)</f>
        <v>0</v>
      </c>
      <c r="J734" s="8">
        <f>IF(PĀRBAUDE!$D$3="NĒ",F734-H734,F734-G734)</f>
        <v>0</v>
      </c>
      <c r="L734" s="42">
        <v>1</v>
      </c>
      <c r="M734" s="42">
        <v>0.21</v>
      </c>
      <c r="N734" s="12"/>
      <c r="O734" s="12"/>
      <c r="Q734" s="8">
        <f t="shared" si="342"/>
        <v>0</v>
      </c>
      <c r="R734" s="8">
        <f t="shared" si="343"/>
        <v>0</v>
      </c>
      <c r="S734" s="82"/>
    </row>
    <row r="735" spans="1:19" hidden="1" outlineLevel="1">
      <c r="A735" s="4" t="s">
        <v>189</v>
      </c>
      <c r="B735" s="7"/>
      <c r="C735" s="7"/>
      <c r="D735" s="12"/>
      <c r="E735" s="8">
        <f t="shared" si="339"/>
        <v>0</v>
      </c>
      <c r="F735" s="8">
        <f t="shared" si="340"/>
        <v>0</v>
      </c>
      <c r="G735" s="8">
        <f t="shared" si="341"/>
        <v>0</v>
      </c>
      <c r="H735" s="8">
        <f>IF(PĀRBAUDE!$D$3="NĒ",ROUND(G735*(1+M735),2),0)</f>
        <v>0</v>
      </c>
      <c r="I735" s="11">
        <f>IF(PĀRBAUDE!$D$3="NĒ",H735,G735)/IF(PĀRBAUDE!$D$3="NĒ",$H$1315,$G$1315)</f>
        <v>0</v>
      </c>
      <c r="J735" s="8">
        <f>IF(PĀRBAUDE!$D$3="NĒ",F735-H735,F735-G735)</f>
        <v>0</v>
      </c>
      <c r="L735" s="42">
        <v>1</v>
      </c>
      <c r="M735" s="42">
        <v>0.21</v>
      </c>
      <c r="N735" s="12"/>
      <c r="O735" s="12"/>
      <c r="Q735" s="8">
        <f t="shared" si="342"/>
        <v>0</v>
      </c>
      <c r="R735" s="8">
        <f t="shared" si="343"/>
        <v>0</v>
      </c>
      <c r="S735" s="82"/>
    </row>
    <row r="736" spans="1:19" hidden="1" outlineLevel="1">
      <c r="A736" s="4" t="s">
        <v>190</v>
      </c>
      <c r="B736" s="7"/>
      <c r="C736" s="7"/>
      <c r="D736" s="12"/>
      <c r="E736" s="8">
        <f t="shared" si="339"/>
        <v>0</v>
      </c>
      <c r="F736" s="8">
        <f t="shared" si="340"/>
        <v>0</v>
      </c>
      <c r="G736" s="8">
        <f t="shared" si="341"/>
        <v>0</v>
      </c>
      <c r="H736" s="8">
        <f>IF(PĀRBAUDE!$D$3="NĒ",ROUND(G736*(1+M736),2),0)</f>
        <v>0</v>
      </c>
      <c r="I736" s="11">
        <f>IF(PĀRBAUDE!$D$3="NĒ",H736,G736)/IF(PĀRBAUDE!$D$3="NĒ",$H$1315,$G$1315)</f>
        <v>0</v>
      </c>
      <c r="J736" s="8">
        <f>IF(PĀRBAUDE!$D$3="NĒ",F736-H736,F736-G736)</f>
        <v>0</v>
      </c>
      <c r="L736" s="42">
        <v>1</v>
      </c>
      <c r="M736" s="42">
        <v>0.21</v>
      </c>
      <c r="N736" s="12"/>
      <c r="O736" s="12"/>
      <c r="Q736" s="8">
        <f t="shared" si="342"/>
        <v>0</v>
      </c>
      <c r="R736" s="8">
        <f t="shared" si="343"/>
        <v>0</v>
      </c>
      <c r="S736" s="82"/>
    </row>
    <row r="737" spans="1:19" hidden="1" outlineLevel="1">
      <c r="A737" s="4" t="s">
        <v>191</v>
      </c>
      <c r="B737" s="7"/>
      <c r="C737" s="7"/>
      <c r="D737" s="12"/>
      <c r="E737" s="8">
        <f t="shared" si="339"/>
        <v>0</v>
      </c>
      <c r="F737" s="8">
        <f t="shared" si="340"/>
        <v>0</v>
      </c>
      <c r="G737" s="8">
        <f t="shared" si="341"/>
        <v>0</v>
      </c>
      <c r="H737" s="8">
        <f>IF(PĀRBAUDE!$D$3="NĒ",ROUND(G737*(1+M737),2),0)</f>
        <v>0</v>
      </c>
      <c r="I737" s="11">
        <f>IF(PĀRBAUDE!$D$3="NĒ",H737,G737)/IF(PĀRBAUDE!$D$3="NĒ",$H$1315,$G$1315)</f>
        <v>0</v>
      </c>
      <c r="J737" s="8">
        <f>IF(PĀRBAUDE!$D$3="NĒ",F737-H737,F737-G737)</f>
        <v>0</v>
      </c>
      <c r="L737" s="42">
        <v>1</v>
      </c>
      <c r="M737" s="42">
        <v>0.21</v>
      </c>
      <c r="N737" s="12"/>
      <c r="O737" s="12"/>
      <c r="Q737" s="8">
        <f t="shared" si="342"/>
        <v>0</v>
      </c>
      <c r="R737" s="8">
        <f t="shared" si="343"/>
        <v>0</v>
      </c>
      <c r="S737" s="82"/>
    </row>
    <row r="738" spans="1:19" hidden="1" outlineLevel="1">
      <c r="A738" s="4" t="s">
        <v>192</v>
      </c>
      <c r="B738" s="7"/>
      <c r="C738" s="7"/>
      <c r="D738" s="12"/>
      <c r="E738" s="8">
        <f t="shared" si="339"/>
        <v>0</v>
      </c>
      <c r="F738" s="8">
        <f t="shared" si="340"/>
        <v>0</v>
      </c>
      <c r="G738" s="8">
        <f t="shared" si="341"/>
        <v>0</v>
      </c>
      <c r="H738" s="8">
        <f>IF(PĀRBAUDE!$D$3="NĒ",ROUND(G738*(1+M738),2),0)</f>
        <v>0</v>
      </c>
      <c r="I738" s="11">
        <f>IF(PĀRBAUDE!$D$3="NĒ",H738,G738)/IF(PĀRBAUDE!$D$3="NĒ",$H$1315,$G$1315)</f>
        <v>0</v>
      </c>
      <c r="J738" s="8">
        <f>IF(PĀRBAUDE!$D$3="NĒ",F738-H738,F738-G738)</f>
        <v>0</v>
      </c>
      <c r="L738" s="42">
        <v>1</v>
      </c>
      <c r="M738" s="42">
        <v>0.21</v>
      </c>
      <c r="N738" s="12"/>
      <c r="O738" s="12"/>
      <c r="Q738" s="8">
        <f t="shared" si="342"/>
        <v>0</v>
      </c>
      <c r="R738" s="8">
        <f t="shared" si="343"/>
        <v>0</v>
      </c>
      <c r="S738" s="82"/>
    </row>
    <row r="739" spans="1:19" ht="24" hidden="1" outlineLevel="1">
      <c r="A739" s="2" t="s">
        <v>23</v>
      </c>
      <c r="B739" s="2"/>
      <c r="C739" s="2"/>
      <c r="D739" s="2"/>
      <c r="E739" s="9">
        <f>SUM(E740:E749)</f>
        <v>0</v>
      </c>
      <c r="F739" s="9">
        <f>SUM(F740:F749)</f>
        <v>0</v>
      </c>
      <c r="G739" s="9">
        <f>SUM(G740:G749)</f>
        <v>0</v>
      </c>
      <c r="H739" s="9">
        <f>SUM(H740:H749)</f>
        <v>0</v>
      </c>
      <c r="I739" s="10">
        <f>IF(PĀRBAUDE!$D$3="NĒ",H739,G739)/IF(PĀRBAUDE!$D$3="NĒ",$H$1315,$G$1315)</f>
        <v>0</v>
      </c>
      <c r="J739" s="9">
        <f>SUM(J740:J749)</f>
        <v>0</v>
      </c>
    </row>
    <row r="740" spans="1:19" hidden="1" outlineLevel="1">
      <c r="A740" s="4" t="s">
        <v>213</v>
      </c>
      <c r="B740" s="7" t="s">
        <v>15</v>
      </c>
      <c r="C740" s="7"/>
      <c r="D740" s="12"/>
      <c r="E740" s="8">
        <f t="shared" ref="E740:E749" si="344">C740*D740</f>
        <v>0</v>
      </c>
      <c r="F740" s="8">
        <f t="shared" ref="F740:F750" si="345">ROUND(E740*(1+M740),2)</f>
        <v>0</v>
      </c>
      <c r="G740" s="8">
        <f t="shared" ref="G740:G749" si="346">E740-N740-O740</f>
        <v>0</v>
      </c>
      <c r="H740" s="8">
        <f>IF(PĀRBAUDE!$D$3="NĒ",ROUND(G740*(1+M740),2),0)</f>
        <v>0</v>
      </c>
      <c r="I740" s="11">
        <f>IF(PĀRBAUDE!$D$3="NĒ",H740,G740)/IF(PĀRBAUDE!$D$3="NĒ",$H$1315,$G$1315)</f>
        <v>0</v>
      </c>
      <c r="J740" s="8">
        <f>IF(PĀRBAUDE!$D$3="NĒ",F740-H740,F740-G740)</f>
        <v>0</v>
      </c>
      <c r="L740" s="42">
        <v>1</v>
      </c>
      <c r="M740" s="42">
        <v>0.21</v>
      </c>
      <c r="N740" s="12"/>
      <c r="O740" s="12"/>
      <c r="Q740" s="8">
        <f t="shared" ref="Q740:Q750" si="347">IF(H740=0,G740,H740)*L740</f>
        <v>0</v>
      </c>
      <c r="R740" s="8">
        <f t="shared" ref="R740:R749" si="348">J740*L740</f>
        <v>0</v>
      </c>
      <c r="S740" s="82"/>
    </row>
    <row r="741" spans="1:19" hidden="1" outlineLevel="1">
      <c r="A741" s="4" t="s">
        <v>193</v>
      </c>
      <c r="B741" s="7"/>
      <c r="C741" s="7"/>
      <c r="D741" s="12"/>
      <c r="E741" s="8">
        <f t="shared" si="344"/>
        <v>0</v>
      </c>
      <c r="F741" s="8">
        <f t="shared" si="345"/>
        <v>0</v>
      </c>
      <c r="G741" s="8">
        <f t="shared" si="346"/>
        <v>0</v>
      </c>
      <c r="H741" s="8">
        <f>IF(PĀRBAUDE!$D$3="NĒ",ROUND(G741*(1+M741),2),0)</f>
        <v>0</v>
      </c>
      <c r="I741" s="11">
        <f>IF(PĀRBAUDE!$D$3="NĒ",H741,G741)/IF(PĀRBAUDE!$D$3="NĒ",$H$1315,$G$1315)</f>
        <v>0</v>
      </c>
      <c r="J741" s="8">
        <f>IF(PĀRBAUDE!$D$3="NĒ",F741-H741,F741-G741)</f>
        <v>0</v>
      </c>
      <c r="L741" s="42">
        <v>1</v>
      </c>
      <c r="M741" s="42">
        <v>0.21</v>
      </c>
      <c r="N741" s="12"/>
      <c r="O741" s="12"/>
      <c r="Q741" s="8">
        <f t="shared" si="347"/>
        <v>0</v>
      </c>
      <c r="R741" s="8">
        <f t="shared" si="348"/>
        <v>0</v>
      </c>
      <c r="S741" s="82"/>
    </row>
    <row r="742" spans="1:19" hidden="1" outlineLevel="1">
      <c r="A742" s="4" t="s">
        <v>194</v>
      </c>
      <c r="B742" s="7"/>
      <c r="C742" s="7"/>
      <c r="D742" s="12"/>
      <c r="E742" s="8">
        <f t="shared" si="344"/>
        <v>0</v>
      </c>
      <c r="F742" s="8">
        <f t="shared" si="345"/>
        <v>0</v>
      </c>
      <c r="G742" s="8">
        <f t="shared" si="346"/>
        <v>0</v>
      </c>
      <c r="H742" s="8">
        <f>IF(PĀRBAUDE!$D$3="NĒ",ROUND(G742*(1+M742),2),0)</f>
        <v>0</v>
      </c>
      <c r="I742" s="11">
        <f>IF(PĀRBAUDE!$D$3="NĒ",H742,G742)/IF(PĀRBAUDE!$D$3="NĒ",$H$1315,$G$1315)</f>
        <v>0</v>
      </c>
      <c r="J742" s="8">
        <f>IF(PĀRBAUDE!$D$3="NĒ",F742-H742,F742-G742)</f>
        <v>0</v>
      </c>
      <c r="L742" s="42">
        <v>1</v>
      </c>
      <c r="M742" s="42">
        <v>0.21</v>
      </c>
      <c r="N742" s="12"/>
      <c r="O742" s="12"/>
      <c r="Q742" s="8">
        <f t="shared" si="347"/>
        <v>0</v>
      </c>
      <c r="R742" s="8">
        <f t="shared" si="348"/>
        <v>0</v>
      </c>
      <c r="S742" s="82"/>
    </row>
    <row r="743" spans="1:19" hidden="1" outlineLevel="1">
      <c r="A743" s="4" t="s">
        <v>194</v>
      </c>
      <c r="B743" s="7"/>
      <c r="C743" s="7"/>
      <c r="D743" s="12"/>
      <c r="E743" s="8">
        <f t="shared" si="344"/>
        <v>0</v>
      </c>
      <c r="F743" s="8">
        <f t="shared" si="345"/>
        <v>0</v>
      </c>
      <c r="G743" s="8">
        <f t="shared" si="346"/>
        <v>0</v>
      </c>
      <c r="H743" s="8">
        <f>IF(PĀRBAUDE!$D$3="NĒ",ROUND(G743*(1+M743),2),0)</f>
        <v>0</v>
      </c>
      <c r="I743" s="11">
        <f>IF(PĀRBAUDE!$D$3="NĒ",H743,G743)/IF(PĀRBAUDE!$D$3="NĒ",$H$1315,$G$1315)</f>
        <v>0</v>
      </c>
      <c r="J743" s="8">
        <f>IF(PĀRBAUDE!$D$3="NĒ",F743-H743,F743-G743)</f>
        <v>0</v>
      </c>
      <c r="L743" s="42">
        <v>1</v>
      </c>
      <c r="M743" s="42">
        <v>0.21</v>
      </c>
      <c r="N743" s="12"/>
      <c r="O743" s="12"/>
      <c r="Q743" s="8">
        <f t="shared" si="347"/>
        <v>0</v>
      </c>
      <c r="R743" s="8">
        <f t="shared" si="348"/>
        <v>0</v>
      </c>
      <c r="S743" s="82"/>
    </row>
    <row r="744" spans="1:19" hidden="1" outlineLevel="1">
      <c r="A744" s="4" t="s">
        <v>194</v>
      </c>
      <c r="B744" s="7"/>
      <c r="C744" s="7"/>
      <c r="D744" s="12"/>
      <c r="E744" s="8">
        <f t="shared" si="344"/>
        <v>0</v>
      </c>
      <c r="F744" s="8">
        <f t="shared" si="345"/>
        <v>0</v>
      </c>
      <c r="G744" s="8">
        <f t="shared" si="346"/>
        <v>0</v>
      </c>
      <c r="H744" s="8">
        <f>IF(PĀRBAUDE!$D$3="NĒ",ROUND(G744*(1+M744),2),0)</f>
        <v>0</v>
      </c>
      <c r="I744" s="11">
        <f>IF(PĀRBAUDE!$D$3="NĒ",H744,G744)/IF(PĀRBAUDE!$D$3="NĒ",$H$1315,$G$1315)</f>
        <v>0</v>
      </c>
      <c r="J744" s="8">
        <f>IF(PĀRBAUDE!$D$3="NĒ",F744-H744,F744-G744)</f>
        <v>0</v>
      </c>
      <c r="L744" s="42">
        <v>1</v>
      </c>
      <c r="M744" s="42">
        <v>0.21</v>
      </c>
      <c r="N744" s="12"/>
      <c r="O744" s="12"/>
      <c r="Q744" s="8">
        <f t="shared" si="347"/>
        <v>0</v>
      </c>
      <c r="R744" s="8">
        <f t="shared" si="348"/>
        <v>0</v>
      </c>
      <c r="S744" s="82"/>
    </row>
    <row r="745" spans="1:19" hidden="1" outlineLevel="1">
      <c r="A745" s="4" t="s">
        <v>194</v>
      </c>
      <c r="B745" s="7"/>
      <c r="C745" s="7"/>
      <c r="D745" s="12"/>
      <c r="E745" s="8">
        <f t="shared" si="344"/>
        <v>0</v>
      </c>
      <c r="F745" s="8">
        <f t="shared" si="345"/>
        <v>0</v>
      </c>
      <c r="G745" s="8">
        <f t="shared" si="346"/>
        <v>0</v>
      </c>
      <c r="H745" s="8">
        <f>IF(PĀRBAUDE!$D$3="NĒ",ROUND(G745*(1+M745),2),0)</f>
        <v>0</v>
      </c>
      <c r="I745" s="11">
        <f>IF(PĀRBAUDE!$D$3="NĒ",H745,G745)/IF(PĀRBAUDE!$D$3="NĒ",$H$1315,$G$1315)</f>
        <v>0</v>
      </c>
      <c r="J745" s="8">
        <f>IF(PĀRBAUDE!$D$3="NĒ",F745-H745,F745-G745)</f>
        <v>0</v>
      </c>
      <c r="L745" s="42">
        <v>1</v>
      </c>
      <c r="M745" s="42">
        <v>0.21</v>
      </c>
      <c r="N745" s="12"/>
      <c r="O745" s="12"/>
      <c r="Q745" s="8">
        <f t="shared" si="347"/>
        <v>0</v>
      </c>
      <c r="R745" s="8">
        <f t="shared" si="348"/>
        <v>0</v>
      </c>
      <c r="S745" s="82"/>
    </row>
    <row r="746" spans="1:19" hidden="1" outlineLevel="1">
      <c r="A746" s="4" t="s">
        <v>194</v>
      </c>
      <c r="B746" s="7"/>
      <c r="C746" s="7"/>
      <c r="D746" s="12"/>
      <c r="E746" s="8">
        <f t="shared" si="344"/>
        <v>0</v>
      </c>
      <c r="F746" s="8">
        <f t="shared" si="345"/>
        <v>0</v>
      </c>
      <c r="G746" s="8">
        <f t="shared" si="346"/>
        <v>0</v>
      </c>
      <c r="H746" s="8">
        <f>IF(PĀRBAUDE!$D$3="NĒ",ROUND(G746*(1+M746),2),0)</f>
        <v>0</v>
      </c>
      <c r="I746" s="11">
        <f>IF(PĀRBAUDE!$D$3="NĒ",H746,G746)/IF(PĀRBAUDE!$D$3="NĒ",$H$1315,$G$1315)</f>
        <v>0</v>
      </c>
      <c r="J746" s="8">
        <f>IF(PĀRBAUDE!$D$3="NĒ",F746-H746,F746-G746)</f>
        <v>0</v>
      </c>
      <c r="L746" s="42">
        <v>1</v>
      </c>
      <c r="M746" s="42">
        <v>0.21</v>
      </c>
      <c r="N746" s="12"/>
      <c r="O746" s="12"/>
      <c r="Q746" s="8">
        <f t="shared" si="347"/>
        <v>0</v>
      </c>
      <c r="R746" s="8">
        <f t="shared" si="348"/>
        <v>0</v>
      </c>
      <c r="S746" s="82"/>
    </row>
    <row r="747" spans="1:19" hidden="1" outlineLevel="1">
      <c r="A747" s="4" t="s">
        <v>194</v>
      </c>
      <c r="B747" s="7"/>
      <c r="C747" s="7"/>
      <c r="D747" s="12"/>
      <c r="E747" s="8">
        <f t="shared" si="344"/>
        <v>0</v>
      </c>
      <c r="F747" s="8">
        <f t="shared" si="345"/>
        <v>0</v>
      </c>
      <c r="G747" s="8">
        <f t="shared" si="346"/>
        <v>0</v>
      </c>
      <c r="H747" s="8">
        <f>IF(PĀRBAUDE!$D$3="NĒ",ROUND(G747*(1+M747),2),0)</f>
        <v>0</v>
      </c>
      <c r="I747" s="11">
        <f>IF(PĀRBAUDE!$D$3="NĒ",H747,G747)/IF(PĀRBAUDE!$D$3="NĒ",$H$1315,$G$1315)</f>
        <v>0</v>
      </c>
      <c r="J747" s="8">
        <f>IF(PĀRBAUDE!$D$3="NĒ",F747-H747,F747-G747)</f>
        <v>0</v>
      </c>
      <c r="L747" s="42">
        <v>1</v>
      </c>
      <c r="M747" s="42">
        <v>0.21</v>
      </c>
      <c r="N747" s="12"/>
      <c r="O747" s="12"/>
      <c r="Q747" s="8">
        <f t="shared" si="347"/>
        <v>0</v>
      </c>
      <c r="R747" s="8">
        <f t="shared" si="348"/>
        <v>0</v>
      </c>
      <c r="S747" s="82"/>
    </row>
    <row r="748" spans="1:19" hidden="1" outlineLevel="1">
      <c r="A748" s="4" t="s">
        <v>195</v>
      </c>
      <c r="B748" s="7"/>
      <c r="C748" s="7"/>
      <c r="D748" s="12"/>
      <c r="E748" s="8">
        <f t="shared" si="344"/>
        <v>0</v>
      </c>
      <c r="F748" s="8">
        <f t="shared" si="345"/>
        <v>0</v>
      </c>
      <c r="G748" s="8">
        <f t="shared" si="346"/>
        <v>0</v>
      </c>
      <c r="H748" s="8">
        <f>IF(PĀRBAUDE!$D$3="NĒ",ROUND(G748*(1+M748),2),0)</f>
        <v>0</v>
      </c>
      <c r="I748" s="11">
        <f>IF(PĀRBAUDE!$D$3="NĒ",H748,G748)/IF(PĀRBAUDE!$D$3="NĒ",$H$1315,$G$1315)</f>
        <v>0</v>
      </c>
      <c r="J748" s="8">
        <f>IF(PĀRBAUDE!$D$3="NĒ",F748-H748,F748-G748)</f>
        <v>0</v>
      </c>
      <c r="L748" s="42">
        <v>1</v>
      </c>
      <c r="M748" s="42">
        <v>0.21</v>
      </c>
      <c r="N748" s="12"/>
      <c r="O748" s="12"/>
      <c r="Q748" s="8">
        <f t="shared" si="347"/>
        <v>0</v>
      </c>
      <c r="R748" s="8">
        <f t="shared" si="348"/>
        <v>0</v>
      </c>
      <c r="S748" s="82"/>
    </row>
    <row r="749" spans="1:19" hidden="1" outlineLevel="1">
      <c r="A749" s="4" t="s">
        <v>196</v>
      </c>
      <c r="B749" s="7"/>
      <c r="C749" s="7"/>
      <c r="D749" s="12"/>
      <c r="E749" s="8">
        <f t="shared" si="344"/>
        <v>0</v>
      </c>
      <c r="F749" s="8">
        <f t="shared" si="345"/>
        <v>0</v>
      </c>
      <c r="G749" s="8">
        <f t="shared" si="346"/>
        <v>0</v>
      </c>
      <c r="H749" s="8">
        <f>IF(PĀRBAUDE!$D$3="NĒ",ROUND(G749*(1+M749),2),0)</f>
        <v>0</v>
      </c>
      <c r="I749" s="11">
        <f>IF(PĀRBAUDE!$D$3="NĒ",H749,G749)/IF(PĀRBAUDE!$D$3="NĒ",$H$1315,$G$1315)</f>
        <v>0</v>
      </c>
      <c r="J749" s="8">
        <f>IF(PĀRBAUDE!$D$3="NĒ",F749-H749,F749-G749)</f>
        <v>0</v>
      </c>
      <c r="L749" s="42">
        <v>1</v>
      </c>
      <c r="M749" s="42">
        <v>0.21</v>
      </c>
      <c r="N749" s="12"/>
      <c r="O749" s="12"/>
      <c r="Q749" s="8">
        <f t="shared" si="347"/>
        <v>0</v>
      </c>
      <c r="R749" s="8">
        <f t="shared" si="348"/>
        <v>0</v>
      </c>
      <c r="S749" s="82"/>
    </row>
    <row r="750" spans="1:19" ht="24" hidden="1" outlineLevel="1">
      <c r="A750" s="2" t="s">
        <v>24</v>
      </c>
      <c r="B750" s="23"/>
      <c r="C750" s="23"/>
      <c r="D750" s="12"/>
      <c r="E750" s="13">
        <f>D750</f>
        <v>0</v>
      </c>
      <c r="F750" s="9">
        <f t="shared" si="345"/>
        <v>0</v>
      </c>
      <c r="G750" s="9">
        <f>E750-N750</f>
        <v>0</v>
      </c>
      <c r="H750" s="9">
        <f>IF(PĀRBAUDE!$D$3="NĒ",ROUND(G750*(1+M750),2),0)</f>
        <v>0</v>
      </c>
      <c r="I750" s="10">
        <f>IF(PĀRBAUDE!$D$3="NĒ",H750,G750)/IF(PĀRBAUDE!$D$3="NĒ",$H$1315,$G$1315)</f>
        <v>0</v>
      </c>
      <c r="J750" s="9">
        <f>IF(PĀRBAUDE!$D$3="NĒ",F750-H750,ROUND(N750*(1+M750),2))</f>
        <v>0</v>
      </c>
      <c r="L750" s="42">
        <v>1</v>
      </c>
      <c r="M750" s="42">
        <v>0.21</v>
      </c>
      <c r="N750" s="12"/>
      <c r="Q750" s="8">
        <f t="shared" si="347"/>
        <v>0</v>
      </c>
      <c r="R750" s="8">
        <f>J750*L750</f>
        <v>0</v>
      </c>
      <c r="S750" s="82"/>
    </row>
    <row r="751" spans="1:19" hidden="1" outlineLevel="1">
      <c r="A751" s="105" t="s">
        <v>25</v>
      </c>
      <c r="B751" s="105"/>
      <c r="C751" s="105"/>
      <c r="D751" s="105"/>
      <c r="E751" s="105"/>
      <c r="F751" s="105"/>
      <c r="G751" s="105"/>
      <c r="H751" s="105"/>
      <c r="I751" s="105"/>
      <c r="J751" s="105"/>
    </row>
    <row r="752" spans="1:19" ht="36" hidden="1" outlineLevel="1">
      <c r="A752" s="2" t="s">
        <v>26</v>
      </c>
      <c r="B752" s="2"/>
      <c r="C752" s="23"/>
      <c r="D752" s="23"/>
      <c r="E752" s="9">
        <f>SUM(E753:E762)</f>
        <v>0</v>
      </c>
      <c r="F752" s="9">
        <f>SUM(F753:F762)</f>
        <v>0</v>
      </c>
      <c r="G752" s="9">
        <f>SUM(G753:G762)</f>
        <v>0</v>
      </c>
      <c r="H752" s="9">
        <f>SUM(H753:H762)</f>
        <v>0</v>
      </c>
      <c r="I752" s="10">
        <f>IF(PĀRBAUDE!$D$3="NĒ",H752,G752)/IF(PĀRBAUDE!$D$3="NĒ",$H$1315,$G$1315)</f>
        <v>0</v>
      </c>
      <c r="J752" s="9">
        <f>SUM(J753:J762)</f>
        <v>0</v>
      </c>
    </row>
    <row r="753" spans="1:19" hidden="1" outlineLevel="1">
      <c r="A753" s="4" t="s">
        <v>210</v>
      </c>
      <c r="B753" s="7" t="s">
        <v>8</v>
      </c>
      <c r="C753" s="7"/>
      <c r="D753" s="12"/>
      <c r="E753" s="8">
        <f t="shared" ref="E753:E762" si="349">C753*D753</f>
        <v>0</v>
      </c>
      <c r="F753" s="8">
        <f t="shared" ref="F753:F762" si="350">ROUND(E753*(1+M753),2)</f>
        <v>0</v>
      </c>
      <c r="G753" s="8">
        <f t="shared" ref="G753:G762" si="351">E753-N753-O753</f>
        <v>0</v>
      </c>
      <c r="H753" s="8">
        <f>IF(PĀRBAUDE!$D$3="NĒ",ROUND(G753*(1+M753),2),0)</f>
        <v>0</v>
      </c>
      <c r="I753" s="11">
        <f>IF(PĀRBAUDE!$D$3="NĒ",H753,G753)/IF(PĀRBAUDE!$D$3="NĒ",$H$1315,$G$1315)</f>
        <v>0</v>
      </c>
      <c r="J753" s="8">
        <f>IF(PĀRBAUDE!$D$3="NĒ",F753-H753,F753-G753)</f>
        <v>0</v>
      </c>
      <c r="L753" s="42">
        <v>1</v>
      </c>
      <c r="M753" s="42">
        <v>0.21</v>
      </c>
      <c r="N753" s="12"/>
      <c r="O753" s="12"/>
      <c r="Q753" s="8">
        <f t="shared" ref="Q753:Q762" si="352">IF(H753=0,G753,H753)*L753</f>
        <v>0</v>
      </c>
      <c r="R753" s="8">
        <f t="shared" ref="R753:R762" si="353">J753*L753</f>
        <v>0</v>
      </c>
      <c r="S753" s="82"/>
    </row>
    <row r="754" spans="1:19" hidden="1" outlineLevel="1">
      <c r="A754" s="4" t="s">
        <v>197</v>
      </c>
      <c r="B754" s="7"/>
      <c r="C754" s="7"/>
      <c r="D754" s="12"/>
      <c r="E754" s="8">
        <f t="shared" si="349"/>
        <v>0</v>
      </c>
      <c r="F754" s="8">
        <f t="shared" si="350"/>
        <v>0</v>
      </c>
      <c r="G754" s="8">
        <f t="shared" si="351"/>
        <v>0</v>
      </c>
      <c r="H754" s="8">
        <f>IF(PĀRBAUDE!$D$3="NĒ",ROUND(G754*(1+M754),2),0)</f>
        <v>0</v>
      </c>
      <c r="I754" s="11">
        <f>IF(PĀRBAUDE!$D$3="NĒ",H754,G754)/IF(PĀRBAUDE!$D$3="NĒ",$H$1315,$G$1315)</f>
        <v>0</v>
      </c>
      <c r="J754" s="8">
        <f>IF(PĀRBAUDE!$D$3="NĒ",F754-H754,F754-G754)</f>
        <v>0</v>
      </c>
      <c r="L754" s="42">
        <v>1</v>
      </c>
      <c r="M754" s="42">
        <v>0.21</v>
      </c>
      <c r="N754" s="12"/>
      <c r="O754" s="12"/>
      <c r="Q754" s="8">
        <f t="shared" si="352"/>
        <v>0</v>
      </c>
      <c r="R754" s="8">
        <f t="shared" si="353"/>
        <v>0</v>
      </c>
      <c r="S754" s="82"/>
    </row>
    <row r="755" spans="1:19" hidden="1" outlineLevel="1">
      <c r="A755" s="4" t="s">
        <v>46</v>
      </c>
      <c r="B755" s="7"/>
      <c r="C755" s="7"/>
      <c r="D755" s="12"/>
      <c r="E755" s="8">
        <f t="shared" si="349"/>
        <v>0</v>
      </c>
      <c r="F755" s="8">
        <f t="shared" si="350"/>
        <v>0</v>
      </c>
      <c r="G755" s="8">
        <f t="shared" si="351"/>
        <v>0</v>
      </c>
      <c r="H755" s="8">
        <f>IF(PĀRBAUDE!$D$3="NĒ",ROUND(G755*(1+M755),2),0)</f>
        <v>0</v>
      </c>
      <c r="I755" s="11">
        <f>IF(PĀRBAUDE!$D$3="NĒ",H755,G755)/IF(PĀRBAUDE!$D$3="NĒ",$H$1315,$G$1315)</f>
        <v>0</v>
      </c>
      <c r="J755" s="8">
        <f>IF(PĀRBAUDE!$D$3="NĒ",F755-H755,F755-G755)</f>
        <v>0</v>
      </c>
      <c r="L755" s="42">
        <v>1</v>
      </c>
      <c r="M755" s="42">
        <v>0.21</v>
      </c>
      <c r="N755" s="12"/>
      <c r="O755" s="12"/>
      <c r="Q755" s="8">
        <f t="shared" si="352"/>
        <v>0</v>
      </c>
      <c r="R755" s="8">
        <f t="shared" si="353"/>
        <v>0</v>
      </c>
      <c r="S755" s="82"/>
    </row>
    <row r="756" spans="1:19" hidden="1" outlineLevel="1">
      <c r="A756" s="4" t="s">
        <v>139</v>
      </c>
      <c r="B756" s="7"/>
      <c r="C756" s="7"/>
      <c r="D756" s="12"/>
      <c r="E756" s="8">
        <f t="shared" si="349"/>
        <v>0</v>
      </c>
      <c r="F756" s="8">
        <f t="shared" si="350"/>
        <v>0</v>
      </c>
      <c r="G756" s="8">
        <f t="shared" si="351"/>
        <v>0</v>
      </c>
      <c r="H756" s="8">
        <f>IF(PĀRBAUDE!$D$3="NĒ",ROUND(G756*(1+M756),2),0)</f>
        <v>0</v>
      </c>
      <c r="I756" s="11">
        <f>IF(PĀRBAUDE!$D$3="NĒ",H756,G756)/IF(PĀRBAUDE!$D$3="NĒ",$H$1315,$G$1315)</f>
        <v>0</v>
      </c>
      <c r="J756" s="8">
        <f>IF(PĀRBAUDE!$D$3="NĒ",F756-H756,F756-G756)</f>
        <v>0</v>
      </c>
      <c r="L756" s="42">
        <v>1</v>
      </c>
      <c r="M756" s="42">
        <v>0.21</v>
      </c>
      <c r="N756" s="12"/>
      <c r="O756" s="12"/>
      <c r="Q756" s="8">
        <f t="shared" si="352"/>
        <v>0</v>
      </c>
      <c r="R756" s="8">
        <f t="shared" si="353"/>
        <v>0</v>
      </c>
      <c r="S756" s="82"/>
    </row>
    <row r="757" spans="1:19" hidden="1" outlineLevel="1">
      <c r="A757" s="4" t="s">
        <v>140</v>
      </c>
      <c r="B757" s="7"/>
      <c r="C757" s="7"/>
      <c r="D757" s="12"/>
      <c r="E757" s="8">
        <f t="shared" si="349"/>
        <v>0</v>
      </c>
      <c r="F757" s="8">
        <f t="shared" si="350"/>
        <v>0</v>
      </c>
      <c r="G757" s="8">
        <f t="shared" si="351"/>
        <v>0</v>
      </c>
      <c r="H757" s="8">
        <f>IF(PĀRBAUDE!$D$3="NĒ",ROUND(G757*(1+M757),2),0)</f>
        <v>0</v>
      </c>
      <c r="I757" s="11">
        <f>IF(PĀRBAUDE!$D$3="NĒ",H757,G757)/IF(PĀRBAUDE!$D$3="NĒ",$H$1315,$G$1315)</f>
        <v>0</v>
      </c>
      <c r="J757" s="8">
        <f>IF(PĀRBAUDE!$D$3="NĒ",F757-H757,F757-G757)</f>
        <v>0</v>
      </c>
      <c r="L757" s="42">
        <v>1</v>
      </c>
      <c r="M757" s="42">
        <v>0.21</v>
      </c>
      <c r="N757" s="12"/>
      <c r="O757" s="12"/>
      <c r="Q757" s="8">
        <f t="shared" si="352"/>
        <v>0</v>
      </c>
      <c r="R757" s="8">
        <f t="shared" si="353"/>
        <v>0</v>
      </c>
      <c r="S757" s="82"/>
    </row>
    <row r="758" spans="1:19" hidden="1" outlineLevel="1">
      <c r="A758" s="4" t="s">
        <v>141</v>
      </c>
      <c r="B758" s="7"/>
      <c r="C758" s="7"/>
      <c r="D758" s="12"/>
      <c r="E758" s="8">
        <f t="shared" si="349"/>
        <v>0</v>
      </c>
      <c r="F758" s="8">
        <f t="shared" si="350"/>
        <v>0</v>
      </c>
      <c r="G758" s="8">
        <f t="shared" si="351"/>
        <v>0</v>
      </c>
      <c r="H758" s="8">
        <f>IF(PĀRBAUDE!$D$3="NĒ",ROUND(G758*(1+M758),2),0)</f>
        <v>0</v>
      </c>
      <c r="I758" s="11">
        <f>IF(PĀRBAUDE!$D$3="NĒ",H758,G758)/IF(PĀRBAUDE!$D$3="NĒ",$H$1315,$G$1315)</f>
        <v>0</v>
      </c>
      <c r="J758" s="8">
        <f>IF(PĀRBAUDE!$D$3="NĒ",F758-H758,F758-G758)</f>
        <v>0</v>
      </c>
      <c r="L758" s="42">
        <v>1</v>
      </c>
      <c r="M758" s="42">
        <v>0.21</v>
      </c>
      <c r="N758" s="12"/>
      <c r="O758" s="12"/>
      <c r="Q758" s="8">
        <f t="shared" si="352"/>
        <v>0</v>
      </c>
      <c r="R758" s="8">
        <f t="shared" si="353"/>
        <v>0</v>
      </c>
      <c r="S758" s="82"/>
    </row>
    <row r="759" spans="1:19" hidden="1" outlineLevel="1">
      <c r="A759" s="4" t="s">
        <v>142</v>
      </c>
      <c r="B759" s="7"/>
      <c r="C759" s="7"/>
      <c r="D759" s="12"/>
      <c r="E759" s="8">
        <f t="shared" si="349"/>
        <v>0</v>
      </c>
      <c r="F759" s="8">
        <f t="shared" si="350"/>
        <v>0</v>
      </c>
      <c r="G759" s="8">
        <f t="shared" si="351"/>
        <v>0</v>
      </c>
      <c r="H759" s="8">
        <f>IF(PĀRBAUDE!$D$3="NĒ",ROUND(G759*(1+M759),2),0)</f>
        <v>0</v>
      </c>
      <c r="I759" s="11">
        <f>IF(PĀRBAUDE!$D$3="NĒ",H759,G759)/IF(PĀRBAUDE!$D$3="NĒ",$H$1315,$G$1315)</f>
        <v>0</v>
      </c>
      <c r="J759" s="8">
        <f>IF(PĀRBAUDE!$D$3="NĒ",F759-H759,F759-G759)</f>
        <v>0</v>
      </c>
      <c r="L759" s="42">
        <v>1</v>
      </c>
      <c r="M759" s="42">
        <v>0.21</v>
      </c>
      <c r="N759" s="12"/>
      <c r="O759" s="12"/>
      <c r="Q759" s="8">
        <f t="shared" si="352"/>
        <v>0</v>
      </c>
      <c r="R759" s="8">
        <f t="shared" si="353"/>
        <v>0</v>
      </c>
      <c r="S759" s="82"/>
    </row>
    <row r="760" spans="1:19" hidden="1" outlineLevel="1">
      <c r="A760" s="4" t="s">
        <v>143</v>
      </c>
      <c r="B760" s="7"/>
      <c r="C760" s="7"/>
      <c r="D760" s="12"/>
      <c r="E760" s="8">
        <f t="shared" si="349"/>
        <v>0</v>
      </c>
      <c r="F760" s="8">
        <f t="shared" si="350"/>
        <v>0</v>
      </c>
      <c r="G760" s="8">
        <f t="shared" si="351"/>
        <v>0</v>
      </c>
      <c r="H760" s="8">
        <f>IF(PĀRBAUDE!$D$3="NĒ",ROUND(G760*(1+M760),2),0)</f>
        <v>0</v>
      </c>
      <c r="I760" s="11">
        <f>IF(PĀRBAUDE!$D$3="NĒ",H760,G760)/IF(PĀRBAUDE!$D$3="NĒ",$H$1315,$G$1315)</f>
        <v>0</v>
      </c>
      <c r="J760" s="8">
        <f>IF(PĀRBAUDE!$D$3="NĒ",F760-H760,F760-G760)</f>
        <v>0</v>
      </c>
      <c r="L760" s="42">
        <v>1</v>
      </c>
      <c r="M760" s="42">
        <v>0.21</v>
      </c>
      <c r="N760" s="12"/>
      <c r="O760" s="12"/>
      <c r="Q760" s="8">
        <f t="shared" si="352"/>
        <v>0</v>
      </c>
      <c r="R760" s="8">
        <f t="shared" si="353"/>
        <v>0</v>
      </c>
      <c r="S760" s="82"/>
    </row>
    <row r="761" spans="1:19" hidden="1" outlineLevel="1">
      <c r="A761" s="4" t="s">
        <v>144</v>
      </c>
      <c r="B761" s="7"/>
      <c r="C761" s="7"/>
      <c r="D761" s="12"/>
      <c r="E761" s="8">
        <f t="shared" si="349"/>
        <v>0</v>
      </c>
      <c r="F761" s="8">
        <f t="shared" si="350"/>
        <v>0</v>
      </c>
      <c r="G761" s="8">
        <f t="shared" si="351"/>
        <v>0</v>
      </c>
      <c r="H761" s="8">
        <f>IF(PĀRBAUDE!$D$3="NĒ",ROUND(G761*(1+M761),2),0)</f>
        <v>0</v>
      </c>
      <c r="I761" s="11">
        <f>IF(PĀRBAUDE!$D$3="NĒ",H761,G761)/IF(PĀRBAUDE!$D$3="NĒ",$H$1315,$G$1315)</f>
        <v>0</v>
      </c>
      <c r="J761" s="8">
        <f>IF(PĀRBAUDE!$D$3="NĒ",F761-H761,F761-G761)</f>
        <v>0</v>
      </c>
      <c r="L761" s="42">
        <v>1</v>
      </c>
      <c r="M761" s="42">
        <v>0.21</v>
      </c>
      <c r="N761" s="12"/>
      <c r="O761" s="12"/>
      <c r="Q761" s="8">
        <f t="shared" si="352"/>
        <v>0</v>
      </c>
      <c r="R761" s="8">
        <f t="shared" si="353"/>
        <v>0</v>
      </c>
      <c r="S761" s="82"/>
    </row>
    <row r="762" spans="1:19" hidden="1" outlineLevel="1">
      <c r="A762" s="4" t="s">
        <v>145</v>
      </c>
      <c r="B762" s="7"/>
      <c r="C762" s="7"/>
      <c r="D762" s="12"/>
      <c r="E762" s="8">
        <f t="shared" si="349"/>
        <v>0</v>
      </c>
      <c r="F762" s="8">
        <f t="shared" si="350"/>
        <v>0</v>
      </c>
      <c r="G762" s="8">
        <f t="shared" si="351"/>
        <v>0</v>
      </c>
      <c r="H762" s="8">
        <f>IF(PĀRBAUDE!$D$3="NĒ",ROUND(G762*(1+M762),2),0)</f>
        <v>0</v>
      </c>
      <c r="I762" s="11">
        <f>IF(PĀRBAUDE!$D$3="NĒ",H762,G762)/IF(PĀRBAUDE!$D$3="NĒ",$H$1315,$G$1315)</f>
        <v>0</v>
      </c>
      <c r="J762" s="8">
        <f>IF(PĀRBAUDE!$D$3="NĒ",F762-H762,F762-G762)</f>
        <v>0</v>
      </c>
      <c r="L762" s="42">
        <v>1</v>
      </c>
      <c r="M762" s="42">
        <v>0.21</v>
      </c>
      <c r="N762" s="12"/>
      <c r="O762" s="12"/>
      <c r="Q762" s="8">
        <f t="shared" si="352"/>
        <v>0</v>
      </c>
      <c r="R762" s="8">
        <f t="shared" si="353"/>
        <v>0</v>
      </c>
      <c r="S762" s="82"/>
    </row>
    <row r="763" spans="1:19" ht="24" hidden="1" outlineLevel="1">
      <c r="A763" s="2" t="s">
        <v>28</v>
      </c>
      <c r="B763" s="23"/>
      <c r="C763" s="23"/>
      <c r="D763" s="23"/>
      <c r="E763" s="9">
        <f>SUM(E764:E765)</f>
        <v>0</v>
      </c>
      <c r="F763" s="9">
        <f>SUM(F764:F765)</f>
        <v>0</v>
      </c>
      <c r="G763" s="9">
        <f>SUM(G764:G765)</f>
        <v>0</v>
      </c>
      <c r="H763" s="9">
        <f>SUM(H764:H765)</f>
        <v>0</v>
      </c>
      <c r="I763" s="10">
        <f>IF(PĀRBAUDE!$D$3="NĒ",H763,G763)/IF(PĀRBAUDE!$D$3="NĒ",$H$1315,$G$1315)</f>
        <v>0</v>
      </c>
      <c r="J763" s="9">
        <f>SUM(J764:J765)</f>
        <v>0</v>
      </c>
    </row>
    <row r="764" spans="1:19" hidden="1" outlineLevel="1">
      <c r="A764" s="38" t="str">
        <f>IF(LEN('2. pielikums'!A19)&gt;5,'2. pielikums'!A19,"")</f>
        <v/>
      </c>
      <c r="B764" s="7" t="s">
        <v>15</v>
      </c>
      <c r="C764" s="7">
        <v>1</v>
      </c>
      <c r="D764" s="39">
        <f>IF(A764="",,'2. pielikums'!F19)</f>
        <v>0</v>
      </c>
      <c r="E764" s="8">
        <f>C764*D764</f>
        <v>0</v>
      </c>
      <c r="F764" s="8">
        <f>ROUND(E764*(1+M764),2)</f>
        <v>0</v>
      </c>
      <c r="G764" s="8">
        <f>E764-'2. pielikums'!K19*C764</f>
        <v>0</v>
      </c>
      <c r="H764" s="8">
        <f>IF(PĀRBAUDE!$D$3="NĒ",ROUND(G764*(1+M764),2),0)</f>
        <v>0</v>
      </c>
      <c r="I764" s="11">
        <f>IF(PĀRBAUDE!$D$3="NĒ",H764,G764)/IF(PĀRBAUDE!$D$3="NĒ",$H$1315,$G$1315)</f>
        <v>0</v>
      </c>
      <c r="J764" s="8">
        <f>IF(PĀRBAUDE!$D$3="NĒ",F764-H764,F764-G764)</f>
        <v>0</v>
      </c>
      <c r="L764" s="42">
        <v>1</v>
      </c>
      <c r="M764" s="42">
        <v>0.21</v>
      </c>
      <c r="N764" s="12">
        <f>IF(A764="",,'2. pielikums'!K19)</f>
        <v>0</v>
      </c>
      <c r="O764" s="12"/>
      <c r="Q764" s="8">
        <f t="shared" ref="Q764:Q765" si="354">IF(H764=0,G764,H764)*L764</f>
        <v>0</v>
      </c>
      <c r="R764" s="8">
        <f t="shared" ref="R764" si="355">J764*L764</f>
        <v>0</v>
      </c>
      <c r="S764" s="82"/>
    </row>
    <row r="765" spans="1:19" hidden="1" outlineLevel="1">
      <c r="A765" s="38" t="str">
        <f>IF(LEN('2. pielikums'!A20)&gt;5,'2. pielikums'!A20,"")</f>
        <v/>
      </c>
      <c r="B765" s="7" t="s">
        <v>15</v>
      </c>
      <c r="C765" s="7">
        <v>1</v>
      </c>
      <c r="D765" s="39">
        <f>IF(A765="",,'2. pielikums'!F20)</f>
        <v>0</v>
      </c>
      <c r="E765" s="8">
        <f>C765*D765</f>
        <v>0</v>
      </c>
      <c r="F765" s="8">
        <f>ROUND(E765*(1+M765),2)</f>
        <v>0</v>
      </c>
      <c r="G765" s="8">
        <f>E765-'2. pielikums'!K20*C765</f>
        <v>0</v>
      </c>
      <c r="H765" s="8">
        <f>IF(PĀRBAUDE!$D$3="NĒ",ROUND(G765*(1+M765),2),0)</f>
        <v>0</v>
      </c>
      <c r="I765" s="11">
        <f>IF(PĀRBAUDE!$D$3="NĒ",H765,G765)/IF(PĀRBAUDE!$D$3="NĒ",$H$1315,$G$1315)</f>
        <v>0</v>
      </c>
      <c r="J765" s="8">
        <f>IF(PĀRBAUDE!$D$3="NĒ",F765-H765,F765-G765)</f>
        <v>0</v>
      </c>
      <c r="L765" s="42">
        <v>1</v>
      </c>
      <c r="M765" s="42">
        <v>0.21</v>
      </c>
      <c r="N765" s="12">
        <f>IF(A765="",,'2. pielikums'!K20)</f>
        <v>0</v>
      </c>
      <c r="O765" s="12"/>
      <c r="Q765" s="8">
        <f t="shared" si="354"/>
        <v>0</v>
      </c>
      <c r="R765" s="8">
        <f t="shared" ref="R765" si="356">J765*L765</f>
        <v>0</v>
      </c>
      <c r="S765" s="82"/>
    </row>
    <row r="766" spans="1:19" ht="60" hidden="1" outlineLevel="1">
      <c r="A766" s="2" t="s">
        <v>30</v>
      </c>
      <c r="B766" s="23"/>
      <c r="C766" s="23"/>
      <c r="D766" s="23"/>
      <c r="E766" s="9">
        <f>SUM(E767:E776)</f>
        <v>0</v>
      </c>
      <c r="F766" s="9">
        <f>SUM(F767:F776)</f>
        <v>0</v>
      </c>
      <c r="G766" s="9">
        <f>SUM(G767:G776)</f>
        <v>0</v>
      </c>
      <c r="H766" s="9">
        <f>SUM(H767:H776)</f>
        <v>0</v>
      </c>
      <c r="I766" s="10">
        <f>IF(PĀRBAUDE!$D$3="NĒ",H766,G766)/IF(PĀRBAUDE!$D$3="NĒ",$H$1315,$G$1315)</f>
        <v>0</v>
      </c>
      <c r="J766" s="9">
        <f>SUM(J767:J776)</f>
        <v>0</v>
      </c>
    </row>
    <row r="767" spans="1:19" hidden="1" outlineLevel="1">
      <c r="A767" s="4" t="s">
        <v>17</v>
      </c>
      <c r="B767" s="7"/>
      <c r="C767" s="7"/>
      <c r="D767" s="12"/>
      <c r="E767" s="8">
        <f t="shared" ref="E767:E776" si="357">C767*D767</f>
        <v>0</v>
      </c>
      <c r="F767" s="8">
        <f t="shared" ref="F767:F776" si="358">ROUND(E767*(1+M767),2)</f>
        <v>0</v>
      </c>
      <c r="G767" s="8">
        <f t="shared" ref="G767:G776" si="359">E767-N767-O767</f>
        <v>0</v>
      </c>
      <c r="H767" s="8">
        <f>IF(PĀRBAUDE!$D$3="NĒ",ROUND(G767*(1+M767),2),0)</f>
        <v>0</v>
      </c>
      <c r="I767" s="11">
        <f>IF(PĀRBAUDE!$D$3="NĒ",H767,G767)/IF(PĀRBAUDE!$D$3="NĒ",$H$1315,$G$1315)</f>
        <v>0</v>
      </c>
      <c r="J767" s="8">
        <f>IF(PĀRBAUDE!$D$3="NĒ",F767-H767,F767-G767)</f>
        <v>0</v>
      </c>
      <c r="L767" s="42">
        <v>1</v>
      </c>
      <c r="M767" s="42">
        <v>0.21</v>
      </c>
      <c r="N767" s="12"/>
      <c r="O767" s="12"/>
      <c r="Q767" s="8">
        <f t="shared" ref="Q767:Q776" si="360">IF(H767=0,G767,H767)*L767</f>
        <v>0</v>
      </c>
      <c r="R767" s="8">
        <f t="shared" ref="R767:R776" si="361">J767*L767</f>
        <v>0</v>
      </c>
      <c r="S767" s="82"/>
    </row>
    <row r="768" spans="1:19" hidden="1" outlineLevel="1">
      <c r="A768" s="4" t="s">
        <v>154</v>
      </c>
      <c r="B768" s="7"/>
      <c r="C768" s="7"/>
      <c r="D768" s="12"/>
      <c r="E768" s="8">
        <f t="shared" si="357"/>
        <v>0</v>
      </c>
      <c r="F768" s="8">
        <f t="shared" si="358"/>
        <v>0</v>
      </c>
      <c r="G768" s="8">
        <f t="shared" si="359"/>
        <v>0</v>
      </c>
      <c r="H768" s="8">
        <f>IF(PĀRBAUDE!$D$3="NĒ",ROUND(G768*(1+M768),2),0)</f>
        <v>0</v>
      </c>
      <c r="I768" s="11">
        <f>IF(PĀRBAUDE!$D$3="NĒ",H768,G768)/IF(PĀRBAUDE!$D$3="NĒ",$H$1315,$G$1315)</f>
        <v>0</v>
      </c>
      <c r="J768" s="8">
        <f>IF(PĀRBAUDE!$D$3="NĒ",F768-H768,F768-G768)</f>
        <v>0</v>
      </c>
      <c r="L768" s="42">
        <v>1</v>
      </c>
      <c r="M768" s="42">
        <v>0.21</v>
      </c>
      <c r="N768" s="12"/>
      <c r="O768" s="12"/>
      <c r="Q768" s="8">
        <f t="shared" si="360"/>
        <v>0</v>
      </c>
      <c r="R768" s="8">
        <f t="shared" si="361"/>
        <v>0</v>
      </c>
      <c r="S768" s="82"/>
    </row>
    <row r="769" spans="1:19" hidden="1" outlineLevel="1">
      <c r="A769" s="4" t="s">
        <v>155</v>
      </c>
      <c r="B769" s="7"/>
      <c r="C769" s="7"/>
      <c r="D769" s="12"/>
      <c r="E769" s="8">
        <f t="shared" si="357"/>
        <v>0</v>
      </c>
      <c r="F769" s="8">
        <f t="shared" si="358"/>
        <v>0</v>
      </c>
      <c r="G769" s="8">
        <f t="shared" si="359"/>
        <v>0</v>
      </c>
      <c r="H769" s="8">
        <f>IF(PĀRBAUDE!$D$3="NĒ",ROUND(G769*(1+M769),2),0)</f>
        <v>0</v>
      </c>
      <c r="I769" s="11">
        <f>IF(PĀRBAUDE!$D$3="NĒ",H769,G769)/IF(PĀRBAUDE!$D$3="NĒ",$H$1315,$G$1315)</f>
        <v>0</v>
      </c>
      <c r="J769" s="8">
        <f>IF(PĀRBAUDE!$D$3="NĒ",F769-H769,F769-G769)</f>
        <v>0</v>
      </c>
      <c r="L769" s="42">
        <v>1</v>
      </c>
      <c r="M769" s="42">
        <v>0.21</v>
      </c>
      <c r="N769" s="12"/>
      <c r="O769" s="12"/>
      <c r="Q769" s="8">
        <f t="shared" si="360"/>
        <v>0</v>
      </c>
      <c r="R769" s="8">
        <f t="shared" si="361"/>
        <v>0</v>
      </c>
      <c r="S769" s="82"/>
    </row>
    <row r="770" spans="1:19" hidden="1" outlineLevel="1">
      <c r="A770" s="4" t="s">
        <v>156</v>
      </c>
      <c r="B770" s="7"/>
      <c r="C770" s="7"/>
      <c r="D770" s="12"/>
      <c r="E770" s="8">
        <f t="shared" si="357"/>
        <v>0</v>
      </c>
      <c r="F770" s="8">
        <f t="shared" si="358"/>
        <v>0</v>
      </c>
      <c r="G770" s="8">
        <f t="shared" si="359"/>
        <v>0</v>
      </c>
      <c r="H770" s="8">
        <f>IF(PĀRBAUDE!$D$3="NĒ",ROUND(G770*(1+M770),2),0)</f>
        <v>0</v>
      </c>
      <c r="I770" s="11">
        <f>IF(PĀRBAUDE!$D$3="NĒ",H770,G770)/IF(PĀRBAUDE!$D$3="NĒ",$H$1315,$G$1315)</f>
        <v>0</v>
      </c>
      <c r="J770" s="8">
        <f>IF(PĀRBAUDE!$D$3="NĒ",F770-H770,F770-G770)</f>
        <v>0</v>
      </c>
      <c r="L770" s="42">
        <v>1</v>
      </c>
      <c r="M770" s="42">
        <v>0.21</v>
      </c>
      <c r="N770" s="12"/>
      <c r="O770" s="12"/>
      <c r="Q770" s="8">
        <f t="shared" si="360"/>
        <v>0</v>
      </c>
      <c r="R770" s="8">
        <f t="shared" si="361"/>
        <v>0</v>
      </c>
      <c r="S770" s="82"/>
    </row>
    <row r="771" spans="1:19" hidden="1" outlineLevel="1">
      <c r="A771" s="4" t="s">
        <v>157</v>
      </c>
      <c r="B771" s="7"/>
      <c r="C771" s="7"/>
      <c r="D771" s="12"/>
      <c r="E771" s="8">
        <f t="shared" si="357"/>
        <v>0</v>
      </c>
      <c r="F771" s="8">
        <f t="shared" si="358"/>
        <v>0</v>
      </c>
      <c r="G771" s="8">
        <f t="shared" si="359"/>
        <v>0</v>
      </c>
      <c r="H771" s="8">
        <f>IF(PĀRBAUDE!$D$3="NĒ",ROUND(G771*(1+M771),2),0)</f>
        <v>0</v>
      </c>
      <c r="I771" s="11">
        <f>IF(PĀRBAUDE!$D$3="NĒ",H771,G771)/IF(PĀRBAUDE!$D$3="NĒ",$H$1315,$G$1315)</f>
        <v>0</v>
      </c>
      <c r="J771" s="8">
        <f>IF(PĀRBAUDE!$D$3="NĒ",F771-H771,F771-G771)</f>
        <v>0</v>
      </c>
      <c r="L771" s="42">
        <v>1</v>
      </c>
      <c r="M771" s="42">
        <v>0.21</v>
      </c>
      <c r="N771" s="12"/>
      <c r="O771" s="12"/>
      <c r="Q771" s="8">
        <f t="shared" si="360"/>
        <v>0</v>
      </c>
      <c r="R771" s="8">
        <f t="shared" si="361"/>
        <v>0</v>
      </c>
      <c r="S771" s="82"/>
    </row>
    <row r="772" spans="1:19" hidden="1" outlineLevel="1">
      <c r="A772" s="4" t="s">
        <v>158</v>
      </c>
      <c r="B772" s="7"/>
      <c r="C772" s="7"/>
      <c r="D772" s="12"/>
      <c r="E772" s="8">
        <f t="shared" si="357"/>
        <v>0</v>
      </c>
      <c r="F772" s="8">
        <f t="shared" si="358"/>
        <v>0</v>
      </c>
      <c r="G772" s="8">
        <f t="shared" si="359"/>
        <v>0</v>
      </c>
      <c r="H772" s="8">
        <f>IF(PĀRBAUDE!$D$3="NĒ",ROUND(G772*(1+M772),2),0)</f>
        <v>0</v>
      </c>
      <c r="I772" s="11">
        <f>IF(PĀRBAUDE!$D$3="NĒ",H772,G772)/IF(PĀRBAUDE!$D$3="NĒ",$H$1315,$G$1315)</f>
        <v>0</v>
      </c>
      <c r="J772" s="8">
        <f>IF(PĀRBAUDE!$D$3="NĒ",F772-H772,F772-G772)</f>
        <v>0</v>
      </c>
      <c r="L772" s="42">
        <v>1</v>
      </c>
      <c r="M772" s="42">
        <v>0.21</v>
      </c>
      <c r="N772" s="12"/>
      <c r="O772" s="12"/>
      <c r="Q772" s="8">
        <f t="shared" si="360"/>
        <v>0</v>
      </c>
      <c r="R772" s="8">
        <f t="shared" si="361"/>
        <v>0</v>
      </c>
      <c r="S772" s="82"/>
    </row>
    <row r="773" spans="1:19" hidden="1" outlineLevel="1">
      <c r="A773" s="4" t="s">
        <v>159</v>
      </c>
      <c r="B773" s="7"/>
      <c r="C773" s="7"/>
      <c r="D773" s="12"/>
      <c r="E773" s="8">
        <f t="shared" si="357"/>
        <v>0</v>
      </c>
      <c r="F773" s="8">
        <f t="shared" si="358"/>
        <v>0</v>
      </c>
      <c r="G773" s="8">
        <f t="shared" si="359"/>
        <v>0</v>
      </c>
      <c r="H773" s="8">
        <f>IF(PĀRBAUDE!$D$3="NĒ",ROUND(G773*(1+M773),2),0)</f>
        <v>0</v>
      </c>
      <c r="I773" s="11">
        <f>IF(PĀRBAUDE!$D$3="NĒ",H773,G773)/IF(PĀRBAUDE!$D$3="NĒ",$H$1315,$G$1315)</f>
        <v>0</v>
      </c>
      <c r="J773" s="8">
        <f>IF(PĀRBAUDE!$D$3="NĒ",F773-H773,F773-G773)</f>
        <v>0</v>
      </c>
      <c r="L773" s="42">
        <v>1</v>
      </c>
      <c r="M773" s="42">
        <v>0.21</v>
      </c>
      <c r="N773" s="12"/>
      <c r="O773" s="12"/>
      <c r="Q773" s="8">
        <f t="shared" si="360"/>
        <v>0</v>
      </c>
      <c r="R773" s="8">
        <f t="shared" si="361"/>
        <v>0</v>
      </c>
      <c r="S773" s="82"/>
    </row>
    <row r="774" spans="1:19" hidden="1" outlineLevel="1">
      <c r="A774" s="4" t="s">
        <v>160</v>
      </c>
      <c r="B774" s="7"/>
      <c r="C774" s="7"/>
      <c r="D774" s="12"/>
      <c r="E774" s="8">
        <f t="shared" si="357"/>
        <v>0</v>
      </c>
      <c r="F774" s="8">
        <f t="shared" si="358"/>
        <v>0</v>
      </c>
      <c r="G774" s="8">
        <f t="shared" si="359"/>
        <v>0</v>
      </c>
      <c r="H774" s="8">
        <f>IF(PĀRBAUDE!$D$3="NĒ",ROUND(G774*(1+M774),2),0)</f>
        <v>0</v>
      </c>
      <c r="I774" s="11">
        <f>IF(PĀRBAUDE!$D$3="NĒ",H774,G774)/IF(PĀRBAUDE!$D$3="NĒ",$H$1315,$G$1315)</f>
        <v>0</v>
      </c>
      <c r="J774" s="8">
        <f>IF(PĀRBAUDE!$D$3="NĒ",F774-H774,F774-G774)</f>
        <v>0</v>
      </c>
      <c r="L774" s="42">
        <v>1</v>
      </c>
      <c r="M774" s="42">
        <v>0.21</v>
      </c>
      <c r="N774" s="12"/>
      <c r="O774" s="12"/>
      <c r="Q774" s="8">
        <f t="shared" si="360"/>
        <v>0</v>
      </c>
      <c r="R774" s="8">
        <f t="shared" si="361"/>
        <v>0</v>
      </c>
      <c r="S774" s="82"/>
    </row>
    <row r="775" spans="1:19" hidden="1" outlineLevel="1">
      <c r="A775" s="4" t="s">
        <v>161</v>
      </c>
      <c r="B775" s="7"/>
      <c r="C775" s="7"/>
      <c r="D775" s="12"/>
      <c r="E775" s="8">
        <f t="shared" si="357"/>
        <v>0</v>
      </c>
      <c r="F775" s="8">
        <f t="shared" si="358"/>
        <v>0</v>
      </c>
      <c r="G775" s="8">
        <f t="shared" si="359"/>
        <v>0</v>
      </c>
      <c r="H775" s="8">
        <f>IF(PĀRBAUDE!$D$3="NĒ",ROUND(G775*(1+M775),2),0)</f>
        <v>0</v>
      </c>
      <c r="I775" s="11">
        <f>IF(PĀRBAUDE!$D$3="NĒ",H775,G775)/IF(PĀRBAUDE!$D$3="NĒ",$H$1315,$G$1315)</f>
        <v>0</v>
      </c>
      <c r="J775" s="8">
        <f>IF(PĀRBAUDE!$D$3="NĒ",F775-H775,F775-G775)</f>
        <v>0</v>
      </c>
      <c r="L775" s="42">
        <v>1</v>
      </c>
      <c r="M775" s="42">
        <v>0.21</v>
      </c>
      <c r="N775" s="12"/>
      <c r="O775" s="12"/>
      <c r="Q775" s="8">
        <f t="shared" si="360"/>
        <v>0</v>
      </c>
      <c r="R775" s="8">
        <f t="shared" si="361"/>
        <v>0</v>
      </c>
      <c r="S775" s="82"/>
    </row>
    <row r="776" spans="1:19" hidden="1" outlineLevel="1">
      <c r="A776" s="4" t="s">
        <v>162</v>
      </c>
      <c r="B776" s="7"/>
      <c r="C776" s="7"/>
      <c r="D776" s="12"/>
      <c r="E776" s="8">
        <f t="shared" si="357"/>
        <v>0</v>
      </c>
      <c r="F776" s="8">
        <f t="shared" si="358"/>
        <v>0</v>
      </c>
      <c r="G776" s="8">
        <f t="shared" si="359"/>
        <v>0</v>
      </c>
      <c r="H776" s="8">
        <f>IF(PĀRBAUDE!$D$3="NĒ",ROUND(G776*(1+M776),2),0)</f>
        <v>0</v>
      </c>
      <c r="I776" s="11">
        <f>IF(PĀRBAUDE!$D$3="NĒ",H776,G776)/IF(PĀRBAUDE!$D$3="NĒ",$H$1315,$G$1315)</f>
        <v>0</v>
      </c>
      <c r="J776" s="8">
        <f>IF(PĀRBAUDE!$D$3="NĒ",F776-H776,F776-G776)</f>
        <v>0</v>
      </c>
      <c r="L776" s="42">
        <v>1</v>
      </c>
      <c r="M776" s="42">
        <v>0.21</v>
      </c>
      <c r="N776" s="12"/>
      <c r="O776" s="12"/>
      <c r="Q776" s="8">
        <f t="shared" si="360"/>
        <v>0</v>
      </c>
      <c r="R776" s="8">
        <f t="shared" si="361"/>
        <v>0</v>
      </c>
      <c r="S776" s="82"/>
    </row>
    <row r="777" spans="1:19" ht="24" hidden="1" outlineLevel="1">
      <c r="A777" s="2" t="s">
        <v>31</v>
      </c>
      <c r="B777" s="23"/>
      <c r="C777" s="23"/>
      <c r="D777" s="23"/>
      <c r="E777" s="9">
        <f>SUM(E778:E787)</f>
        <v>0</v>
      </c>
      <c r="F777" s="9">
        <f>SUM(F778:F787)</f>
        <v>0</v>
      </c>
      <c r="G777" s="9">
        <f>SUM(G778:G787)</f>
        <v>0</v>
      </c>
      <c r="H777" s="9">
        <f>SUM(H778:H787)</f>
        <v>0</v>
      </c>
      <c r="I777" s="10">
        <f>IF(PĀRBAUDE!$D$3="NĒ",H777,G777)/IF(PĀRBAUDE!$D$3="NĒ",$H$1315,$G$1315)</f>
        <v>0</v>
      </c>
      <c r="J777" s="9">
        <f>SUM(J778:J787)</f>
        <v>0</v>
      </c>
    </row>
    <row r="778" spans="1:19" hidden="1" outlineLevel="1">
      <c r="A778" s="4" t="s">
        <v>19</v>
      </c>
      <c r="B778" s="7" t="s">
        <v>8</v>
      </c>
      <c r="C778" s="7"/>
      <c r="D778" s="12"/>
      <c r="E778" s="8">
        <f t="shared" ref="E778:E787" si="362">C778*D778</f>
        <v>0</v>
      </c>
      <c r="F778" s="8">
        <f t="shared" ref="F778:F788" si="363">ROUND(E778*(1+M778),2)</f>
        <v>0</v>
      </c>
      <c r="G778" s="8">
        <f t="shared" ref="G778:G787" si="364">E778-N778-O778</f>
        <v>0</v>
      </c>
      <c r="H778" s="8">
        <f>IF(PĀRBAUDE!$D$3="NĒ",ROUND(G778*(1+M778),2),0)</f>
        <v>0</v>
      </c>
      <c r="I778" s="11">
        <f>IF(PĀRBAUDE!$D$3="NĒ",H778,G778)/IF(PĀRBAUDE!$D$3="NĒ",$H$1315,$G$1315)</f>
        <v>0</v>
      </c>
      <c r="J778" s="8">
        <f>IF(PĀRBAUDE!$D$3="NĒ",F778-H778,F778-G778)</f>
        <v>0</v>
      </c>
      <c r="L778" s="42">
        <v>1</v>
      </c>
      <c r="M778" s="42">
        <v>0.21</v>
      </c>
      <c r="N778" s="12"/>
      <c r="O778" s="12"/>
      <c r="Q778" s="8">
        <f t="shared" ref="Q778:Q788" si="365">IF(H778=0,G778,H778)*L778</f>
        <v>0</v>
      </c>
      <c r="R778" s="8">
        <f t="shared" ref="R778:R787" si="366">J778*L778</f>
        <v>0</v>
      </c>
      <c r="S778" s="82"/>
    </row>
    <row r="779" spans="1:19" hidden="1" outlineLevel="1">
      <c r="A779" s="4" t="s">
        <v>164</v>
      </c>
      <c r="B779" s="7"/>
      <c r="C779" s="7"/>
      <c r="D779" s="12"/>
      <c r="E779" s="8">
        <f t="shared" si="362"/>
        <v>0</v>
      </c>
      <c r="F779" s="8">
        <f t="shared" si="363"/>
        <v>0</v>
      </c>
      <c r="G779" s="8">
        <f t="shared" si="364"/>
        <v>0</v>
      </c>
      <c r="H779" s="8">
        <f>IF(PĀRBAUDE!$D$3="NĒ",ROUND(G779*(1+M779),2),0)</f>
        <v>0</v>
      </c>
      <c r="I779" s="11">
        <f>IF(PĀRBAUDE!$D$3="NĒ",H779,G779)/IF(PĀRBAUDE!$D$3="NĒ",$H$1315,$G$1315)</f>
        <v>0</v>
      </c>
      <c r="J779" s="8">
        <f>IF(PĀRBAUDE!$D$3="NĒ",F779-H779,F779-G779)</f>
        <v>0</v>
      </c>
      <c r="L779" s="42">
        <v>1</v>
      </c>
      <c r="M779" s="42">
        <v>0.21</v>
      </c>
      <c r="N779" s="12"/>
      <c r="O779" s="12"/>
      <c r="Q779" s="8">
        <f t="shared" si="365"/>
        <v>0</v>
      </c>
      <c r="R779" s="8">
        <f t="shared" si="366"/>
        <v>0</v>
      </c>
      <c r="S779" s="82"/>
    </row>
    <row r="780" spans="1:19" hidden="1" outlineLevel="1">
      <c r="A780" s="4" t="s">
        <v>165</v>
      </c>
      <c r="B780" s="7"/>
      <c r="C780" s="7"/>
      <c r="D780" s="12"/>
      <c r="E780" s="8">
        <f t="shared" si="362"/>
        <v>0</v>
      </c>
      <c r="F780" s="8">
        <f t="shared" si="363"/>
        <v>0</v>
      </c>
      <c r="G780" s="8">
        <f t="shared" si="364"/>
        <v>0</v>
      </c>
      <c r="H780" s="8">
        <f>IF(PĀRBAUDE!$D$3="NĒ",ROUND(G780*(1+M780),2),0)</f>
        <v>0</v>
      </c>
      <c r="I780" s="11">
        <f>IF(PĀRBAUDE!$D$3="NĒ",H780,G780)/IF(PĀRBAUDE!$D$3="NĒ",$H$1315,$G$1315)</f>
        <v>0</v>
      </c>
      <c r="J780" s="8">
        <f>IF(PĀRBAUDE!$D$3="NĒ",F780-H780,F780-G780)</f>
        <v>0</v>
      </c>
      <c r="L780" s="42">
        <v>1</v>
      </c>
      <c r="M780" s="42">
        <v>0.21</v>
      </c>
      <c r="N780" s="12"/>
      <c r="O780" s="12"/>
      <c r="Q780" s="8">
        <f t="shared" si="365"/>
        <v>0</v>
      </c>
      <c r="R780" s="8">
        <f t="shared" si="366"/>
        <v>0</v>
      </c>
      <c r="S780" s="82"/>
    </row>
    <row r="781" spans="1:19" hidden="1" outlineLevel="1">
      <c r="A781" s="4" t="s">
        <v>165</v>
      </c>
      <c r="B781" s="7"/>
      <c r="C781" s="7"/>
      <c r="D781" s="12"/>
      <c r="E781" s="8">
        <f t="shared" si="362"/>
        <v>0</v>
      </c>
      <c r="F781" s="8">
        <f t="shared" si="363"/>
        <v>0</v>
      </c>
      <c r="G781" s="8">
        <f t="shared" si="364"/>
        <v>0</v>
      </c>
      <c r="H781" s="8">
        <f>IF(PĀRBAUDE!$D$3="NĒ",ROUND(G781*(1+M781),2),0)</f>
        <v>0</v>
      </c>
      <c r="I781" s="11">
        <f>IF(PĀRBAUDE!$D$3="NĒ",H781,G781)/IF(PĀRBAUDE!$D$3="NĒ",$H$1315,$G$1315)</f>
        <v>0</v>
      </c>
      <c r="J781" s="8">
        <f>IF(PĀRBAUDE!$D$3="NĒ",F781-H781,F781-G781)</f>
        <v>0</v>
      </c>
      <c r="L781" s="42">
        <v>1</v>
      </c>
      <c r="M781" s="42">
        <v>0.21</v>
      </c>
      <c r="N781" s="12"/>
      <c r="O781" s="12"/>
      <c r="Q781" s="8">
        <f t="shared" si="365"/>
        <v>0</v>
      </c>
      <c r="R781" s="8">
        <f t="shared" si="366"/>
        <v>0</v>
      </c>
      <c r="S781" s="82"/>
    </row>
    <row r="782" spans="1:19" hidden="1" outlineLevel="1">
      <c r="A782" s="4" t="s">
        <v>166</v>
      </c>
      <c r="B782" s="7"/>
      <c r="C782" s="7"/>
      <c r="D782" s="12"/>
      <c r="E782" s="8">
        <f t="shared" si="362"/>
        <v>0</v>
      </c>
      <c r="F782" s="8">
        <f t="shared" si="363"/>
        <v>0</v>
      </c>
      <c r="G782" s="8">
        <f t="shared" si="364"/>
        <v>0</v>
      </c>
      <c r="H782" s="8">
        <f>IF(PĀRBAUDE!$D$3="NĒ",ROUND(G782*(1+M782),2),0)</f>
        <v>0</v>
      </c>
      <c r="I782" s="11">
        <f>IF(PĀRBAUDE!$D$3="NĒ",H782,G782)/IF(PĀRBAUDE!$D$3="NĒ",$H$1315,$G$1315)</f>
        <v>0</v>
      </c>
      <c r="J782" s="8">
        <f>IF(PĀRBAUDE!$D$3="NĒ",F782-H782,F782-G782)</f>
        <v>0</v>
      </c>
      <c r="L782" s="42">
        <v>1</v>
      </c>
      <c r="M782" s="42">
        <v>0.21</v>
      </c>
      <c r="N782" s="12"/>
      <c r="O782" s="12"/>
      <c r="Q782" s="8">
        <f t="shared" si="365"/>
        <v>0</v>
      </c>
      <c r="R782" s="8">
        <f t="shared" si="366"/>
        <v>0</v>
      </c>
      <c r="S782" s="82"/>
    </row>
    <row r="783" spans="1:19" hidden="1" outlineLevel="1">
      <c r="A783" s="4" t="s">
        <v>167</v>
      </c>
      <c r="B783" s="7"/>
      <c r="C783" s="7"/>
      <c r="D783" s="12"/>
      <c r="E783" s="8">
        <f t="shared" si="362"/>
        <v>0</v>
      </c>
      <c r="F783" s="8">
        <f t="shared" si="363"/>
        <v>0</v>
      </c>
      <c r="G783" s="8">
        <f t="shared" si="364"/>
        <v>0</v>
      </c>
      <c r="H783" s="8">
        <f>IF(PĀRBAUDE!$D$3="NĒ",ROUND(G783*(1+M783),2),0)</f>
        <v>0</v>
      </c>
      <c r="I783" s="11">
        <f>IF(PĀRBAUDE!$D$3="NĒ",H783,G783)/IF(PĀRBAUDE!$D$3="NĒ",$H$1315,$G$1315)</f>
        <v>0</v>
      </c>
      <c r="J783" s="8">
        <f>IF(PĀRBAUDE!$D$3="NĒ",F783-H783,F783-G783)</f>
        <v>0</v>
      </c>
      <c r="L783" s="42">
        <v>1</v>
      </c>
      <c r="M783" s="42">
        <v>0.21</v>
      </c>
      <c r="N783" s="12"/>
      <c r="O783" s="12"/>
      <c r="Q783" s="8">
        <f t="shared" si="365"/>
        <v>0</v>
      </c>
      <c r="R783" s="8">
        <f t="shared" si="366"/>
        <v>0</v>
      </c>
      <c r="S783" s="82"/>
    </row>
    <row r="784" spans="1:19" hidden="1" outlineLevel="1">
      <c r="A784" s="4" t="s">
        <v>168</v>
      </c>
      <c r="B784" s="7"/>
      <c r="C784" s="7"/>
      <c r="D784" s="12"/>
      <c r="E784" s="8">
        <f t="shared" si="362"/>
        <v>0</v>
      </c>
      <c r="F784" s="8">
        <f t="shared" si="363"/>
        <v>0</v>
      </c>
      <c r="G784" s="8">
        <f t="shared" si="364"/>
        <v>0</v>
      </c>
      <c r="H784" s="8">
        <f>IF(PĀRBAUDE!$D$3="NĒ",ROUND(G784*(1+M784),2),0)</f>
        <v>0</v>
      </c>
      <c r="I784" s="11">
        <f>IF(PĀRBAUDE!$D$3="NĒ",H784,G784)/IF(PĀRBAUDE!$D$3="NĒ",$H$1315,$G$1315)</f>
        <v>0</v>
      </c>
      <c r="J784" s="8">
        <f>IF(PĀRBAUDE!$D$3="NĒ",F784-H784,F784-G784)</f>
        <v>0</v>
      </c>
      <c r="L784" s="42">
        <v>1</v>
      </c>
      <c r="M784" s="42">
        <v>0.21</v>
      </c>
      <c r="N784" s="12"/>
      <c r="O784" s="12"/>
      <c r="Q784" s="8">
        <f t="shared" si="365"/>
        <v>0</v>
      </c>
      <c r="R784" s="8">
        <f t="shared" si="366"/>
        <v>0</v>
      </c>
      <c r="S784" s="82"/>
    </row>
    <row r="785" spans="1:19" hidden="1" outlineLevel="1">
      <c r="A785" s="4" t="s">
        <v>169</v>
      </c>
      <c r="B785" s="7"/>
      <c r="C785" s="7"/>
      <c r="D785" s="12"/>
      <c r="E785" s="8">
        <f t="shared" si="362"/>
        <v>0</v>
      </c>
      <c r="F785" s="8">
        <f t="shared" si="363"/>
        <v>0</v>
      </c>
      <c r="G785" s="8">
        <f t="shared" si="364"/>
        <v>0</v>
      </c>
      <c r="H785" s="8">
        <f>IF(PĀRBAUDE!$D$3="NĒ",ROUND(G785*(1+M785),2),0)</f>
        <v>0</v>
      </c>
      <c r="I785" s="11">
        <f>IF(PĀRBAUDE!$D$3="NĒ",H785,G785)/IF(PĀRBAUDE!$D$3="NĒ",$H$1315,$G$1315)</f>
        <v>0</v>
      </c>
      <c r="J785" s="8">
        <f>IF(PĀRBAUDE!$D$3="NĒ",F785-H785,F785-G785)</f>
        <v>0</v>
      </c>
      <c r="L785" s="42">
        <v>1</v>
      </c>
      <c r="M785" s="42">
        <v>0.21</v>
      </c>
      <c r="N785" s="12"/>
      <c r="O785" s="12"/>
      <c r="Q785" s="8">
        <f t="shared" si="365"/>
        <v>0</v>
      </c>
      <c r="R785" s="8">
        <f t="shared" si="366"/>
        <v>0</v>
      </c>
      <c r="S785" s="82"/>
    </row>
    <row r="786" spans="1:19" hidden="1" outlineLevel="1">
      <c r="A786" s="4" t="s">
        <v>170</v>
      </c>
      <c r="B786" s="7"/>
      <c r="C786" s="7"/>
      <c r="D786" s="12"/>
      <c r="E786" s="8">
        <f t="shared" si="362"/>
        <v>0</v>
      </c>
      <c r="F786" s="8">
        <f t="shared" si="363"/>
        <v>0</v>
      </c>
      <c r="G786" s="8">
        <f t="shared" si="364"/>
        <v>0</v>
      </c>
      <c r="H786" s="8">
        <f>IF(PĀRBAUDE!$D$3="NĒ",ROUND(G786*(1+M786),2),0)</f>
        <v>0</v>
      </c>
      <c r="I786" s="11">
        <f>IF(PĀRBAUDE!$D$3="NĒ",H786,G786)/IF(PĀRBAUDE!$D$3="NĒ",$H$1315,$G$1315)</f>
        <v>0</v>
      </c>
      <c r="J786" s="8">
        <f>IF(PĀRBAUDE!$D$3="NĒ",F786-H786,F786-G786)</f>
        <v>0</v>
      </c>
      <c r="L786" s="42">
        <v>1</v>
      </c>
      <c r="M786" s="42">
        <v>0.21</v>
      </c>
      <c r="N786" s="12"/>
      <c r="O786" s="12"/>
      <c r="Q786" s="8">
        <f t="shared" si="365"/>
        <v>0</v>
      </c>
      <c r="R786" s="8">
        <f t="shared" si="366"/>
        <v>0</v>
      </c>
      <c r="S786" s="82"/>
    </row>
    <row r="787" spans="1:19" hidden="1" outlineLevel="1">
      <c r="A787" s="4" t="s">
        <v>171</v>
      </c>
      <c r="B787" s="7"/>
      <c r="C787" s="7"/>
      <c r="D787" s="12"/>
      <c r="E787" s="8">
        <f t="shared" si="362"/>
        <v>0</v>
      </c>
      <c r="F787" s="8">
        <f t="shared" si="363"/>
        <v>0</v>
      </c>
      <c r="G787" s="8">
        <f t="shared" si="364"/>
        <v>0</v>
      </c>
      <c r="H787" s="8">
        <f>IF(PĀRBAUDE!$D$3="NĒ",ROUND(G787*(1+M787),2),0)</f>
        <v>0</v>
      </c>
      <c r="I787" s="11">
        <f>IF(PĀRBAUDE!$D$3="NĒ",H787,G787)/IF(PĀRBAUDE!$D$3="NĒ",$H$1315,$G$1315)</f>
        <v>0</v>
      </c>
      <c r="J787" s="8">
        <f>IF(PĀRBAUDE!$D$3="NĒ",F787-H787,F787-G787)</f>
        <v>0</v>
      </c>
      <c r="L787" s="42">
        <v>1</v>
      </c>
      <c r="M787" s="42">
        <v>0.21</v>
      </c>
      <c r="N787" s="12"/>
      <c r="O787" s="12"/>
      <c r="Q787" s="8">
        <f t="shared" si="365"/>
        <v>0</v>
      </c>
      <c r="R787" s="8">
        <f t="shared" si="366"/>
        <v>0</v>
      </c>
      <c r="S787" s="82"/>
    </row>
    <row r="788" spans="1:19" ht="24" hidden="1" outlineLevel="1">
      <c r="A788" s="2" t="s">
        <v>33</v>
      </c>
      <c r="B788" s="2"/>
      <c r="C788" s="2"/>
      <c r="D788" s="12"/>
      <c r="E788" s="13">
        <f>D788</f>
        <v>0</v>
      </c>
      <c r="F788" s="9">
        <f t="shared" si="363"/>
        <v>0</v>
      </c>
      <c r="G788" s="9">
        <f>E788-N788</f>
        <v>0</v>
      </c>
      <c r="H788" s="9">
        <f>IF(PĀRBAUDE!$D$3="NĒ",ROUND(G788*(1+M788),2),0)</f>
        <v>0</v>
      </c>
      <c r="I788" s="10">
        <f>IF(PĀRBAUDE!$D$3="NĒ",H788,G788)/IF(PĀRBAUDE!$D$3="NĒ",$H$1315,$G$1315)</f>
        <v>0</v>
      </c>
      <c r="J788" s="9">
        <f>IF(PĀRBAUDE!$D$3="NĒ",F788-H788,ROUND(N788*(1+M788),2))</f>
        <v>0</v>
      </c>
      <c r="L788" s="42">
        <v>1</v>
      </c>
      <c r="M788" s="42">
        <v>0.21</v>
      </c>
      <c r="N788" s="12"/>
      <c r="Q788" s="8">
        <f t="shared" si="365"/>
        <v>0</v>
      </c>
      <c r="R788" s="8">
        <f>J788*L788</f>
        <v>0</v>
      </c>
    </row>
    <row r="789" spans="1:19" hidden="1" outlineLevel="1">
      <c r="A789" s="24" t="s">
        <v>34</v>
      </c>
      <c r="B789" s="23"/>
      <c r="C789" s="23"/>
      <c r="D789" s="23"/>
      <c r="E789" s="9">
        <f t="shared" ref="E789:J789" si="367">E788+E777+E766+E763+E752+E750+E739+E728+E717+E706+E695+E684+E673+E662</f>
        <v>0</v>
      </c>
      <c r="F789" s="9">
        <f t="shared" si="367"/>
        <v>0</v>
      </c>
      <c r="G789" s="9">
        <f t="shared" si="367"/>
        <v>0</v>
      </c>
      <c r="H789" s="9">
        <f t="shared" si="367"/>
        <v>0</v>
      </c>
      <c r="I789" s="10">
        <f t="shared" si="367"/>
        <v>0</v>
      </c>
      <c r="J789" s="9">
        <f t="shared" si="367"/>
        <v>0</v>
      </c>
      <c r="Q789" s="9">
        <f>ROUND(SUM(Q663:Q788),2)</f>
        <v>0</v>
      </c>
      <c r="R789" s="9">
        <f>ROUND(SUM(R663:R788),2)</f>
        <v>0</v>
      </c>
      <c r="S789" s="83"/>
    </row>
    <row r="790" spans="1:19" collapsed="1"/>
    <row r="791" spans="1:19" hidden="1" outlineLevel="1">
      <c r="A791" s="106">
        <f>'2.8. tabula'!B9</f>
        <v>7</v>
      </c>
      <c r="B791" s="106"/>
      <c r="C791" s="106"/>
      <c r="D791" s="106"/>
      <c r="E791" s="106"/>
      <c r="F791" s="106"/>
      <c r="G791" s="106"/>
      <c r="H791" s="106"/>
      <c r="I791" s="106"/>
      <c r="J791" s="106"/>
    </row>
    <row r="792" spans="1:19" hidden="1" outlineLevel="1">
      <c r="A792" s="105" t="s">
        <v>5</v>
      </c>
      <c r="B792" s="105"/>
      <c r="C792" s="105"/>
      <c r="D792" s="105"/>
      <c r="E792" s="105"/>
      <c r="F792" s="105"/>
      <c r="G792" s="105"/>
      <c r="H792" s="105"/>
      <c r="I792" s="105"/>
      <c r="J792" s="105"/>
    </row>
    <row r="793" spans="1:19" ht="60" hidden="1" outlineLevel="1">
      <c r="A793" s="2" t="s">
        <v>6</v>
      </c>
      <c r="B793" s="23"/>
      <c r="C793" s="23"/>
      <c r="D793" s="9"/>
      <c r="E793" s="9">
        <f>SUM(E794:E803)</f>
        <v>0</v>
      </c>
      <c r="F793" s="9">
        <f>SUM(F794:F803)</f>
        <v>0</v>
      </c>
      <c r="G793" s="9">
        <f>SUM(G794:G803)</f>
        <v>0</v>
      </c>
      <c r="H793" s="9">
        <f>SUM(H794:H803)</f>
        <v>0</v>
      </c>
      <c r="I793" s="10">
        <f>IF(PĀRBAUDE!$D$3="NĒ",H793,G793)/IF(PĀRBAUDE!$D$3="NĒ",$H$1315,$G$1315)</f>
        <v>0</v>
      </c>
      <c r="J793" s="9">
        <f>SUM(J794:J803)</f>
        <v>0</v>
      </c>
    </row>
    <row r="794" spans="1:19" hidden="1" outlineLevel="1">
      <c r="A794" s="4" t="s">
        <v>210</v>
      </c>
      <c r="B794" s="7" t="s">
        <v>8</v>
      </c>
      <c r="C794" s="7"/>
      <c r="D794" s="12"/>
      <c r="E794" s="8">
        <f t="shared" ref="E794:E803" si="368">C794*D794</f>
        <v>0</v>
      </c>
      <c r="F794" s="8">
        <f t="shared" ref="F794:F803" si="369">ROUND(E794*(1+M794),2)</f>
        <v>0</v>
      </c>
      <c r="G794" s="8">
        <f t="shared" ref="G794:G803" si="370">E794-N794-O794</f>
        <v>0</v>
      </c>
      <c r="H794" s="8">
        <f>IF(PĀRBAUDE!$D$3="NĒ",ROUND(G794*(1+M794),2),0)</f>
        <v>0</v>
      </c>
      <c r="I794" s="11">
        <f>IF(PĀRBAUDE!$D$3="NĒ",H794,G794)/IF(PĀRBAUDE!$D$3="NĒ",$H$1315,$G$1315)</f>
        <v>0</v>
      </c>
      <c r="J794" s="8">
        <f>IF(PĀRBAUDE!$D$3="NĒ",F794-H794,F794-G794)</f>
        <v>0</v>
      </c>
      <c r="L794" s="42">
        <v>1</v>
      </c>
      <c r="M794" s="42">
        <v>0.21</v>
      </c>
      <c r="N794" s="12"/>
      <c r="O794" s="12"/>
      <c r="Q794" s="8">
        <f t="shared" ref="Q794:Q803" si="371">IF(H794=0,G794,H794)*L794</f>
        <v>0</v>
      </c>
      <c r="R794" s="8">
        <f t="shared" ref="R794:R803" si="372">J794*L794</f>
        <v>0</v>
      </c>
      <c r="S794" s="82"/>
    </row>
    <row r="795" spans="1:19" hidden="1" outlineLevel="1">
      <c r="A795" s="4" t="s">
        <v>197</v>
      </c>
      <c r="B795" s="7" t="s">
        <v>8</v>
      </c>
      <c r="C795" s="7"/>
      <c r="D795" s="12"/>
      <c r="E795" s="8">
        <f t="shared" si="368"/>
        <v>0</v>
      </c>
      <c r="F795" s="8">
        <f t="shared" si="369"/>
        <v>0</v>
      </c>
      <c r="G795" s="8">
        <f t="shared" si="370"/>
        <v>0</v>
      </c>
      <c r="H795" s="8">
        <f>IF(PĀRBAUDE!$D$3="NĒ",ROUND(G795*(1+M795),2),0)</f>
        <v>0</v>
      </c>
      <c r="I795" s="11">
        <f>IF(PĀRBAUDE!$D$3="NĒ",H795,G795)/IF(PĀRBAUDE!$D$3="NĒ",$H$1315,$G$1315)</f>
        <v>0</v>
      </c>
      <c r="J795" s="8">
        <f>IF(PĀRBAUDE!$D$3="NĒ",F795-H795,F795-G795)</f>
        <v>0</v>
      </c>
      <c r="L795" s="42">
        <v>1</v>
      </c>
      <c r="M795" s="42">
        <v>0.21</v>
      </c>
      <c r="N795" s="12"/>
      <c r="O795" s="12"/>
      <c r="Q795" s="8">
        <f t="shared" si="371"/>
        <v>0</v>
      </c>
      <c r="R795" s="8">
        <f t="shared" si="372"/>
        <v>0</v>
      </c>
      <c r="S795" s="82"/>
    </row>
    <row r="796" spans="1:19" hidden="1" outlineLevel="1">
      <c r="A796" s="4" t="s">
        <v>46</v>
      </c>
      <c r="B796" s="7"/>
      <c r="C796" s="7"/>
      <c r="D796" s="12"/>
      <c r="E796" s="8">
        <f t="shared" si="368"/>
        <v>0</v>
      </c>
      <c r="F796" s="8">
        <f t="shared" si="369"/>
        <v>0</v>
      </c>
      <c r="G796" s="8">
        <f t="shared" si="370"/>
        <v>0</v>
      </c>
      <c r="H796" s="8">
        <f>IF(PĀRBAUDE!$D$3="NĒ",ROUND(G796*(1+M796),2),0)</f>
        <v>0</v>
      </c>
      <c r="I796" s="11">
        <f>IF(PĀRBAUDE!$D$3="NĒ",H796,G796)/IF(PĀRBAUDE!$D$3="NĒ",$H$1315,$G$1315)</f>
        <v>0</v>
      </c>
      <c r="J796" s="8">
        <f>IF(PĀRBAUDE!$D$3="NĒ",F796-H796,F796-G796)</f>
        <v>0</v>
      </c>
      <c r="L796" s="42">
        <v>1</v>
      </c>
      <c r="M796" s="42">
        <v>0.21</v>
      </c>
      <c r="N796" s="12"/>
      <c r="O796" s="12"/>
      <c r="Q796" s="8">
        <f t="shared" si="371"/>
        <v>0</v>
      </c>
      <c r="R796" s="8">
        <f t="shared" si="372"/>
        <v>0</v>
      </c>
      <c r="S796" s="82"/>
    </row>
    <row r="797" spans="1:19" hidden="1" outlineLevel="1">
      <c r="A797" s="4" t="s">
        <v>139</v>
      </c>
      <c r="B797" s="7"/>
      <c r="C797" s="7"/>
      <c r="D797" s="12"/>
      <c r="E797" s="8">
        <f t="shared" si="368"/>
        <v>0</v>
      </c>
      <c r="F797" s="8">
        <f t="shared" si="369"/>
        <v>0</v>
      </c>
      <c r="G797" s="8">
        <f t="shared" si="370"/>
        <v>0</v>
      </c>
      <c r="H797" s="8">
        <f>IF(PĀRBAUDE!$D$3="NĒ",ROUND(G797*(1+M797),2),0)</f>
        <v>0</v>
      </c>
      <c r="I797" s="11">
        <f>IF(PĀRBAUDE!$D$3="NĒ",H797,G797)/IF(PĀRBAUDE!$D$3="NĒ",$H$1315,$G$1315)</f>
        <v>0</v>
      </c>
      <c r="J797" s="8">
        <f>IF(PĀRBAUDE!$D$3="NĒ",F797-H797,F797-G797)</f>
        <v>0</v>
      </c>
      <c r="L797" s="42">
        <v>1</v>
      </c>
      <c r="M797" s="42">
        <v>0.21</v>
      </c>
      <c r="N797" s="12"/>
      <c r="O797" s="12"/>
      <c r="Q797" s="8">
        <f t="shared" si="371"/>
        <v>0</v>
      </c>
      <c r="R797" s="8">
        <f t="shared" si="372"/>
        <v>0</v>
      </c>
      <c r="S797" s="82"/>
    </row>
    <row r="798" spans="1:19" hidden="1" outlineLevel="1">
      <c r="A798" s="4" t="s">
        <v>140</v>
      </c>
      <c r="B798" s="7"/>
      <c r="C798" s="7"/>
      <c r="D798" s="12"/>
      <c r="E798" s="8">
        <f t="shared" si="368"/>
        <v>0</v>
      </c>
      <c r="F798" s="8">
        <f t="shared" si="369"/>
        <v>0</v>
      </c>
      <c r="G798" s="8">
        <f t="shared" si="370"/>
        <v>0</v>
      </c>
      <c r="H798" s="8">
        <f>IF(PĀRBAUDE!$D$3="NĒ",ROUND(G798*(1+M798),2),0)</f>
        <v>0</v>
      </c>
      <c r="I798" s="11">
        <f>IF(PĀRBAUDE!$D$3="NĒ",H798,G798)/IF(PĀRBAUDE!$D$3="NĒ",$H$1315,$G$1315)</f>
        <v>0</v>
      </c>
      <c r="J798" s="8">
        <f>IF(PĀRBAUDE!$D$3="NĒ",F798-H798,F798-G798)</f>
        <v>0</v>
      </c>
      <c r="L798" s="42">
        <v>1</v>
      </c>
      <c r="M798" s="42">
        <v>0.21</v>
      </c>
      <c r="N798" s="12"/>
      <c r="O798" s="12"/>
      <c r="Q798" s="8">
        <f t="shared" si="371"/>
        <v>0</v>
      </c>
      <c r="R798" s="8">
        <f t="shared" si="372"/>
        <v>0</v>
      </c>
      <c r="S798" s="82"/>
    </row>
    <row r="799" spans="1:19" hidden="1" outlineLevel="1">
      <c r="A799" s="4" t="s">
        <v>141</v>
      </c>
      <c r="B799" s="7"/>
      <c r="C799" s="7"/>
      <c r="D799" s="12"/>
      <c r="E799" s="8">
        <f t="shared" si="368"/>
        <v>0</v>
      </c>
      <c r="F799" s="8">
        <f t="shared" si="369"/>
        <v>0</v>
      </c>
      <c r="G799" s="8">
        <f t="shared" si="370"/>
        <v>0</v>
      </c>
      <c r="H799" s="8">
        <f>IF(PĀRBAUDE!$D$3="NĒ",ROUND(G799*(1+M799),2),0)</f>
        <v>0</v>
      </c>
      <c r="I799" s="11">
        <f>IF(PĀRBAUDE!$D$3="NĒ",H799,G799)/IF(PĀRBAUDE!$D$3="NĒ",$H$1315,$G$1315)</f>
        <v>0</v>
      </c>
      <c r="J799" s="8">
        <f>IF(PĀRBAUDE!$D$3="NĒ",F799-H799,F799-G799)</f>
        <v>0</v>
      </c>
      <c r="L799" s="42">
        <v>1</v>
      </c>
      <c r="M799" s="42">
        <v>0.21</v>
      </c>
      <c r="N799" s="12"/>
      <c r="O799" s="12"/>
      <c r="Q799" s="8">
        <f t="shared" si="371"/>
        <v>0</v>
      </c>
      <c r="R799" s="8">
        <f t="shared" si="372"/>
        <v>0</v>
      </c>
      <c r="S799" s="82"/>
    </row>
    <row r="800" spans="1:19" hidden="1" outlineLevel="1">
      <c r="A800" s="4" t="s">
        <v>142</v>
      </c>
      <c r="B800" s="7"/>
      <c r="C800" s="7"/>
      <c r="D800" s="12"/>
      <c r="E800" s="8">
        <f t="shared" si="368"/>
        <v>0</v>
      </c>
      <c r="F800" s="8">
        <f t="shared" si="369"/>
        <v>0</v>
      </c>
      <c r="G800" s="8">
        <f t="shared" si="370"/>
        <v>0</v>
      </c>
      <c r="H800" s="8">
        <f>IF(PĀRBAUDE!$D$3="NĒ",ROUND(G800*(1+M800),2),0)</f>
        <v>0</v>
      </c>
      <c r="I800" s="11">
        <f>IF(PĀRBAUDE!$D$3="NĒ",H800,G800)/IF(PĀRBAUDE!$D$3="NĒ",$H$1315,$G$1315)</f>
        <v>0</v>
      </c>
      <c r="J800" s="8">
        <f>IF(PĀRBAUDE!$D$3="NĒ",F800-H800,F800-G800)</f>
        <v>0</v>
      </c>
      <c r="L800" s="42">
        <v>1</v>
      </c>
      <c r="M800" s="42">
        <v>0.21</v>
      </c>
      <c r="N800" s="12"/>
      <c r="O800" s="12"/>
      <c r="Q800" s="8">
        <f t="shared" si="371"/>
        <v>0</v>
      </c>
      <c r="R800" s="8">
        <f t="shared" si="372"/>
        <v>0</v>
      </c>
      <c r="S800" s="82"/>
    </row>
    <row r="801" spans="1:19" hidden="1" outlineLevel="1">
      <c r="A801" s="4" t="s">
        <v>143</v>
      </c>
      <c r="B801" s="7"/>
      <c r="C801" s="7"/>
      <c r="D801" s="12"/>
      <c r="E801" s="8">
        <f t="shared" si="368"/>
        <v>0</v>
      </c>
      <c r="F801" s="8">
        <f t="shared" si="369"/>
        <v>0</v>
      </c>
      <c r="G801" s="8">
        <f t="shared" si="370"/>
        <v>0</v>
      </c>
      <c r="H801" s="8">
        <f>IF(PĀRBAUDE!$D$3="NĒ",ROUND(G801*(1+M801),2),0)</f>
        <v>0</v>
      </c>
      <c r="I801" s="11">
        <f>IF(PĀRBAUDE!$D$3="NĒ",H801,G801)/IF(PĀRBAUDE!$D$3="NĒ",$H$1315,$G$1315)</f>
        <v>0</v>
      </c>
      <c r="J801" s="8">
        <f>IF(PĀRBAUDE!$D$3="NĒ",F801-H801,F801-G801)</f>
        <v>0</v>
      </c>
      <c r="L801" s="42">
        <v>1</v>
      </c>
      <c r="M801" s="42">
        <v>0.21</v>
      </c>
      <c r="N801" s="12"/>
      <c r="O801" s="12"/>
      <c r="Q801" s="8">
        <f t="shared" si="371"/>
        <v>0</v>
      </c>
      <c r="R801" s="8">
        <f t="shared" si="372"/>
        <v>0</v>
      </c>
      <c r="S801" s="82"/>
    </row>
    <row r="802" spans="1:19" hidden="1" outlineLevel="1">
      <c r="A802" s="4" t="s">
        <v>144</v>
      </c>
      <c r="B802" s="7"/>
      <c r="C802" s="7"/>
      <c r="D802" s="12"/>
      <c r="E802" s="8">
        <f t="shared" si="368"/>
        <v>0</v>
      </c>
      <c r="F802" s="8">
        <f t="shared" si="369"/>
        <v>0</v>
      </c>
      <c r="G802" s="8">
        <f t="shared" si="370"/>
        <v>0</v>
      </c>
      <c r="H802" s="8">
        <f>IF(PĀRBAUDE!$D$3="NĒ",ROUND(G802*(1+M802),2),0)</f>
        <v>0</v>
      </c>
      <c r="I802" s="11">
        <f>IF(PĀRBAUDE!$D$3="NĒ",H802,G802)/IF(PĀRBAUDE!$D$3="NĒ",$H$1315,$G$1315)</f>
        <v>0</v>
      </c>
      <c r="J802" s="8">
        <f>IF(PĀRBAUDE!$D$3="NĒ",F802-H802,F802-G802)</f>
        <v>0</v>
      </c>
      <c r="L802" s="42">
        <v>1</v>
      </c>
      <c r="M802" s="42">
        <v>0.21</v>
      </c>
      <c r="N802" s="12"/>
      <c r="O802" s="12"/>
      <c r="Q802" s="8">
        <f t="shared" si="371"/>
        <v>0</v>
      </c>
      <c r="R802" s="8">
        <f t="shared" si="372"/>
        <v>0</v>
      </c>
      <c r="S802" s="82"/>
    </row>
    <row r="803" spans="1:19" hidden="1" outlineLevel="1">
      <c r="A803" s="4" t="s">
        <v>145</v>
      </c>
      <c r="B803" s="7"/>
      <c r="C803" s="7"/>
      <c r="D803" s="12"/>
      <c r="E803" s="8">
        <f t="shared" si="368"/>
        <v>0</v>
      </c>
      <c r="F803" s="8">
        <f t="shared" si="369"/>
        <v>0</v>
      </c>
      <c r="G803" s="8">
        <f t="shared" si="370"/>
        <v>0</v>
      </c>
      <c r="H803" s="8">
        <f>IF(PĀRBAUDE!$D$3="NĒ",ROUND(G803*(1+M803),2),0)</f>
        <v>0</v>
      </c>
      <c r="I803" s="11">
        <f>IF(PĀRBAUDE!$D$3="NĒ",H803,G803)/IF(PĀRBAUDE!$D$3="NĒ",$H$1315,$G$1315)</f>
        <v>0</v>
      </c>
      <c r="J803" s="8">
        <f>IF(PĀRBAUDE!$D$3="NĒ",F803-H803,F803-G803)</f>
        <v>0</v>
      </c>
      <c r="L803" s="42">
        <v>1</v>
      </c>
      <c r="M803" s="42">
        <v>0.21</v>
      </c>
      <c r="N803" s="12"/>
      <c r="O803" s="12"/>
      <c r="Q803" s="8">
        <f t="shared" si="371"/>
        <v>0</v>
      </c>
      <c r="R803" s="8">
        <f t="shared" si="372"/>
        <v>0</v>
      </c>
      <c r="S803" s="82"/>
    </row>
    <row r="804" spans="1:19" ht="12.75" hidden="1" customHeight="1" outlineLevel="1">
      <c r="A804" s="2" t="s">
        <v>10</v>
      </c>
      <c r="B804" s="2"/>
      <c r="C804" s="2"/>
      <c r="D804" s="15"/>
      <c r="E804" s="9">
        <f>SUM(E805:E814)</f>
        <v>0</v>
      </c>
      <c r="F804" s="9">
        <f>SUM(F805:F814)</f>
        <v>0</v>
      </c>
      <c r="G804" s="9">
        <f>SUM(G805:G814)</f>
        <v>0</v>
      </c>
      <c r="H804" s="9">
        <f>SUM(H805:H814)</f>
        <v>0</v>
      </c>
      <c r="I804" s="10">
        <f>IF(PĀRBAUDE!$D$3="NĒ",H804,G804)/IF(PĀRBAUDE!$D$3="NĒ",$H$1315,$G$1315)</f>
        <v>0</v>
      </c>
      <c r="J804" s="9">
        <f>SUM(J805:J814)</f>
        <v>0</v>
      </c>
    </row>
    <row r="805" spans="1:19" hidden="1" outlineLevel="1">
      <c r="A805" s="4" t="s">
        <v>211</v>
      </c>
      <c r="B805" s="7"/>
      <c r="C805" s="7"/>
      <c r="D805" s="12"/>
      <c r="E805" s="8">
        <f t="shared" ref="E805:E814" si="373">C805*D805</f>
        <v>0</v>
      </c>
      <c r="F805" s="8">
        <f t="shared" ref="F805:F814" si="374">ROUND(E805*(1+M805),2)</f>
        <v>0</v>
      </c>
      <c r="G805" s="8">
        <f t="shared" ref="G805:G814" si="375">E805-N805-O805</f>
        <v>0</v>
      </c>
      <c r="H805" s="8">
        <f>IF(PĀRBAUDE!$D$3="NĒ",ROUND(G805*(1+M805),2),0)</f>
        <v>0</v>
      </c>
      <c r="I805" s="11">
        <f>IF(PĀRBAUDE!$D$3="NĒ",H805,G805)/IF(PĀRBAUDE!$D$3="NĒ",$H$1315,$G$1315)</f>
        <v>0</v>
      </c>
      <c r="J805" s="8">
        <f>IF(PĀRBAUDE!$D$3="NĒ",F805-H805,F805-G805)</f>
        <v>0</v>
      </c>
      <c r="L805" s="42">
        <v>1</v>
      </c>
      <c r="M805" s="42">
        <v>0.21</v>
      </c>
      <c r="N805" s="12"/>
      <c r="O805" s="12"/>
      <c r="Q805" s="8">
        <f t="shared" ref="Q805:Q814" si="376">IF(H805=0,G805,H805)*L805</f>
        <v>0</v>
      </c>
      <c r="R805" s="8">
        <f t="shared" ref="R805:R814" si="377">J805*L805</f>
        <v>0</v>
      </c>
      <c r="S805" s="82"/>
    </row>
    <row r="806" spans="1:19" hidden="1" outlineLevel="1">
      <c r="A806" s="4" t="s">
        <v>212</v>
      </c>
      <c r="B806" s="7"/>
      <c r="C806" s="7"/>
      <c r="D806" s="12"/>
      <c r="E806" s="8">
        <f t="shared" si="373"/>
        <v>0</v>
      </c>
      <c r="F806" s="8">
        <f t="shared" si="374"/>
        <v>0</v>
      </c>
      <c r="G806" s="8">
        <f t="shared" si="375"/>
        <v>0</v>
      </c>
      <c r="H806" s="8">
        <f>IF(PĀRBAUDE!$D$3="NĒ",ROUND(G806*(1+M806),2),0)</f>
        <v>0</v>
      </c>
      <c r="I806" s="11">
        <f>IF(PĀRBAUDE!$D$3="NĒ",H806,G806)/IF(PĀRBAUDE!$D$3="NĒ",$H$1315,$G$1315)</f>
        <v>0</v>
      </c>
      <c r="J806" s="8">
        <f>IF(PĀRBAUDE!$D$3="NĒ",F806-H806,F806-G806)</f>
        <v>0</v>
      </c>
      <c r="L806" s="42">
        <v>1</v>
      </c>
      <c r="M806" s="42">
        <v>0.21</v>
      </c>
      <c r="N806" s="12"/>
      <c r="O806" s="12"/>
      <c r="Q806" s="8">
        <f t="shared" si="376"/>
        <v>0</v>
      </c>
      <c r="R806" s="8">
        <f t="shared" si="377"/>
        <v>0</v>
      </c>
      <c r="S806" s="82"/>
    </row>
    <row r="807" spans="1:19" hidden="1" outlineLevel="1">
      <c r="A807" s="4" t="s">
        <v>146</v>
      </c>
      <c r="B807" s="7"/>
      <c r="C807" s="7"/>
      <c r="D807" s="12"/>
      <c r="E807" s="8">
        <f t="shared" si="373"/>
        <v>0</v>
      </c>
      <c r="F807" s="8">
        <f t="shared" si="374"/>
        <v>0</v>
      </c>
      <c r="G807" s="8">
        <f t="shared" si="375"/>
        <v>0</v>
      </c>
      <c r="H807" s="8">
        <f>IF(PĀRBAUDE!$D$3="NĒ",ROUND(G807*(1+M807),2),0)</f>
        <v>0</v>
      </c>
      <c r="I807" s="11">
        <f>IF(PĀRBAUDE!$D$3="NĒ",H807,G807)/IF(PĀRBAUDE!$D$3="NĒ",$H$1315,$G$1315)</f>
        <v>0</v>
      </c>
      <c r="J807" s="8">
        <f>IF(PĀRBAUDE!$D$3="NĒ",F807-H807,F807-G807)</f>
        <v>0</v>
      </c>
      <c r="L807" s="42">
        <v>1</v>
      </c>
      <c r="M807" s="42">
        <v>0.21</v>
      </c>
      <c r="N807" s="12"/>
      <c r="O807" s="12"/>
      <c r="Q807" s="8">
        <f t="shared" si="376"/>
        <v>0</v>
      </c>
      <c r="R807" s="8">
        <f t="shared" si="377"/>
        <v>0</v>
      </c>
      <c r="S807" s="82"/>
    </row>
    <row r="808" spans="1:19" hidden="1" outlineLevel="1">
      <c r="A808" s="4" t="s">
        <v>147</v>
      </c>
      <c r="B808" s="7"/>
      <c r="C808" s="7"/>
      <c r="D808" s="12"/>
      <c r="E808" s="8">
        <f t="shared" si="373"/>
        <v>0</v>
      </c>
      <c r="F808" s="8">
        <f t="shared" si="374"/>
        <v>0</v>
      </c>
      <c r="G808" s="8">
        <f t="shared" si="375"/>
        <v>0</v>
      </c>
      <c r="H808" s="8">
        <f>IF(PĀRBAUDE!$D$3="NĒ",ROUND(G808*(1+M808),2),0)</f>
        <v>0</v>
      </c>
      <c r="I808" s="11">
        <f>IF(PĀRBAUDE!$D$3="NĒ",H808,G808)/IF(PĀRBAUDE!$D$3="NĒ",$H$1315,$G$1315)</f>
        <v>0</v>
      </c>
      <c r="J808" s="8">
        <f>IF(PĀRBAUDE!$D$3="NĒ",F808-H808,F808-G808)</f>
        <v>0</v>
      </c>
      <c r="L808" s="42">
        <v>1</v>
      </c>
      <c r="M808" s="42">
        <v>0.21</v>
      </c>
      <c r="N808" s="12"/>
      <c r="O808" s="12"/>
      <c r="Q808" s="8">
        <f t="shared" si="376"/>
        <v>0</v>
      </c>
      <c r="R808" s="8">
        <f t="shared" si="377"/>
        <v>0</v>
      </c>
      <c r="S808" s="82"/>
    </row>
    <row r="809" spans="1:19" hidden="1" outlineLevel="1">
      <c r="A809" s="4" t="s">
        <v>148</v>
      </c>
      <c r="B809" s="7"/>
      <c r="C809" s="7"/>
      <c r="D809" s="12"/>
      <c r="E809" s="8">
        <f t="shared" si="373"/>
        <v>0</v>
      </c>
      <c r="F809" s="8">
        <f t="shared" si="374"/>
        <v>0</v>
      </c>
      <c r="G809" s="8">
        <f t="shared" si="375"/>
        <v>0</v>
      </c>
      <c r="H809" s="8">
        <f>IF(PĀRBAUDE!$D$3="NĒ",ROUND(G809*(1+M809),2),0)</f>
        <v>0</v>
      </c>
      <c r="I809" s="11">
        <f>IF(PĀRBAUDE!$D$3="NĒ",H809,G809)/IF(PĀRBAUDE!$D$3="NĒ",$H$1315,$G$1315)</f>
        <v>0</v>
      </c>
      <c r="J809" s="8">
        <f>IF(PĀRBAUDE!$D$3="NĒ",F809-H809,F809-G809)</f>
        <v>0</v>
      </c>
      <c r="L809" s="42">
        <v>1</v>
      </c>
      <c r="M809" s="42">
        <v>0.21</v>
      </c>
      <c r="N809" s="12"/>
      <c r="O809" s="12"/>
      <c r="Q809" s="8">
        <f t="shared" si="376"/>
        <v>0</v>
      </c>
      <c r="R809" s="8">
        <f t="shared" si="377"/>
        <v>0</v>
      </c>
      <c r="S809" s="82"/>
    </row>
    <row r="810" spans="1:19" hidden="1" outlineLevel="1">
      <c r="A810" s="4" t="s">
        <v>149</v>
      </c>
      <c r="B810" s="7"/>
      <c r="C810" s="7"/>
      <c r="D810" s="12"/>
      <c r="E810" s="8">
        <f t="shared" si="373"/>
        <v>0</v>
      </c>
      <c r="F810" s="8">
        <f t="shared" si="374"/>
        <v>0</v>
      </c>
      <c r="G810" s="8">
        <f t="shared" si="375"/>
        <v>0</v>
      </c>
      <c r="H810" s="8">
        <f>IF(PĀRBAUDE!$D$3="NĒ",ROUND(G810*(1+M810),2),0)</f>
        <v>0</v>
      </c>
      <c r="I810" s="11">
        <f>IF(PĀRBAUDE!$D$3="NĒ",H810,G810)/IF(PĀRBAUDE!$D$3="NĒ",$H$1315,$G$1315)</f>
        <v>0</v>
      </c>
      <c r="J810" s="8">
        <f>IF(PĀRBAUDE!$D$3="NĒ",F810-H810,F810-G810)</f>
        <v>0</v>
      </c>
      <c r="L810" s="42">
        <v>1</v>
      </c>
      <c r="M810" s="42">
        <v>0.21</v>
      </c>
      <c r="N810" s="12"/>
      <c r="O810" s="12"/>
      <c r="Q810" s="8">
        <f t="shared" si="376"/>
        <v>0</v>
      </c>
      <c r="R810" s="8">
        <f t="shared" si="377"/>
        <v>0</v>
      </c>
      <c r="S810" s="82"/>
    </row>
    <row r="811" spans="1:19" hidden="1" outlineLevel="1">
      <c r="A811" s="4" t="s">
        <v>150</v>
      </c>
      <c r="B811" s="7"/>
      <c r="C811" s="7"/>
      <c r="D811" s="12"/>
      <c r="E811" s="8">
        <f t="shared" si="373"/>
        <v>0</v>
      </c>
      <c r="F811" s="8">
        <f t="shared" si="374"/>
        <v>0</v>
      </c>
      <c r="G811" s="8">
        <f t="shared" si="375"/>
        <v>0</v>
      </c>
      <c r="H811" s="8">
        <f>IF(PĀRBAUDE!$D$3="NĒ",ROUND(G811*(1+M811),2),0)</f>
        <v>0</v>
      </c>
      <c r="I811" s="11">
        <f>IF(PĀRBAUDE!$D$3="NĒ",H811,G811)/IF(PĀRBAUDE!$D$3="NĒ",$H$1315,$G$1315)</f>
        <v>0</v>
      </c>
      <c r="J811" s="8">
        <f>IF(PĀRBAUDE!$D$3="NĒ",F811-H811,F811-G811)</f>
        <v>0</v>
      </c>
      <c r="L811" s="42">
        <v>1</v>
      </c>
      <c r="M811" s="42">
        <v>0.21</v>
      </c>
      <c r="N811" s="12"/>
      <c r="O811" s="12"/>
      <c r="Q811" s="8">
        <f t="shared" si="376"/>
        <v>0</v>
      </c>
      <c r="R811" s="8">
        <f t="shared" si="377"/>
        <v>0</v>
      </c>
      <c r="S811" s="82"/>
    </row>
    <row r="812" spans="1:19" hidden="1" outlineLevel="1">
      <c r="A812" s="4" t="s">
        <v>151</v>
      </c>
      <c r="B812" s="7"/>
      <c r="C812" s="7"/>
      <c r="D812" s="12"/>
      <c r="E812" s="8">
        <f t="shared" si="373"/>
        <v>0</v>
      </c>
      <c r="F812" s="8">
        <f t="shared" si="374"/>
        <v>0</v>
      </c>
      <c r="G812" s="8">
        <f t="shared" si="375"/>
        <v>0</v>
      </c>
      <c r="H812" s="8">
        <f>IF(PĀRBAUDE!$D$3="NĒ",ROUND(G812*(1+M812),2),0)</f>
        <v>0</v>
      </c>
      <c r="I812" s="11">
        <f>IF(PĀRBAUDE!$D$3="NĒ",H812,G812)/IF(PĀRBAUDE!$D$3="NĒ",$H$1315,$G$1315)</f>
        <v>0</v>
      </c>
      <c r="J812" s="8">
        <f>IF(PĀRBAUDE!$D$3="NĒ",F812-H812,F812-G812)</f>
        <v>0</v>
      </c>
      <c r="L812" s="42">
        <v>1</v>
      </c>
      <c r="M812" s="42">
        <v>0.21</v>
      </c>
      <c r="N812" s="12"/>
      <c r="O812" s="12"/>
      <c r="Q812" s="8">
        <f t="shared" si="376"/>
        <v>0</v>
      </c>
      <c r="R812" s="8">
        <f t="shared" si="377"/>
        <v>0</v>
      </c>
      <c r="S812" s="82"/>
    </row>
    <row r="813" spans="1:19" hidden="1" outlineLevel="1">
      <c r="A813" s="4" t="s">
        <v>152</v>
      </c>
      <c r="B813" s="7"/>
      <c r="C813" s="7"/>
      <c r="D813" s="12"/>
      <c r="E813" s="8">
        <f t="shared" si="373"/>
        <v>0</v>
      </c>
      <c r="F813" s="8">
        <f t="shared" si="374"/>
        <v>0</v>
      </c>
      <c r="G813" s="8">
        <f t="shared" si="375"/>
        <v>0</v>
      </c>
      <c r="H813" s="8">
        <f>IF(PĀRBAUDE!$D$3="NĒ",ROUND(G813*(1+M813),2),0)</f>
        <v>0</v>
      </c>
      <c r="I813" s="11">
        <f>IF(PĀRBAUDE!$D$3="NĒ",H813,G813)/IF(PĀRBAUDE!$D$3="NĒ",$H$1315,$G$1315)</f>
        <v>0</v>
      </c>
      <c r="J813" s="8">
        <f>IF(PĀRBAUDE!$D$3="NĒ",F813-H813,F813-G813)</f>
        <v>0</v>
      </c>
      <c r="L813" s="42">
        <v>1</v>
      </c>
      <c r="M813" s="42">
        <v>0.21</v>
      </c>
      <c r="N813" s="12"/>
      <c r="O813" s="12"/>
      <c r="Q813" s="8">
        <f t="shared" si="376"/>
        <v>0</v>
      </c>
      <c r="R813" s="8">
        <f t="shared" si="377"/>
        <v>0</v>
      </c>
      <c r="S813" s="82"/>
    </row>
    <row r="814" spans="1:19" hidden="1" outlineLevel="1">
      <c r="A814" s="4" t="s">
        <v>153</v>
      </c>
      <c r="B814" s="7"/>
      <c r="C814" s="7"/>
      <c r="D814" s="12"/>
      <c r="E814" s="8">
        <f t="shared" si="373"/>
        <v>0</v>
      </c>
      <c r="F814" s="8">
        <f t="shared" si="374"/>
        <v>0</v>
      </c>
      <c r="G814" s="8">
        <f t="shared" si="375"/>
        <v>0</v>
      </c>
      <c r="H814" s="8">
        <f>IF(PĀRBAUDE!$D$3="NĒ",ROUND(G814*(1+M814),2),0)</f>
        <v>0</v>
      </c>
      <c r="I814" s="11">
        <f>IF(PĀRBAUDE!$D$3="NĒ",H814,G814)/IF(PĀRBAUDE!$D$3="NĒ",$H$1315,$G$1315)</f>
        <v>0</v>
      </c>
      <c r="J814" s="8">
        <f>IF(PĀRBAUDE!$D$3="NĒ",F814-H814,F814-G814)</f>
        <v>0</v>
      </c>
      <c r="L814" s="42">
        <v>1</v>
      </c>
      <c r="M814" s="42">
        <v>0.21</v>
      </c>
      <c r="N814" s="12"/>
      <c r="O814" s="12"/>
      <c r="Q814" s="8">
        <f t="shared" si="376"/>
        <v>0</v>
      </c>
      <c r="R814" s="8">
        <f t="shared" si="377"/>
        <v>0</v>
      </c>
      <c r="S814" s="82"/>
    </row>
    <row r="815" spans="1:19" hidden="1" outlineLevel="1">
      <c r="A815" s="2" t="s">
        <v>16</v>
      </c>
      <c r="B815" s="2"/>
      <c r="C815" s="2"/>
      <c r="D815" s="2"/>
      <c r="E815" s="9">
        <f>SUM(E816:E825)</f>
        <v>0</v>
      </c>
      <c r="F815" s="9">
        <f>SUM(F816:F825)</f>
        <v>0</v>
      </c>
      <c r="G815" s="9">
        <f>SUM(G816:G825)</f>
        <v>0</v>
      </c>
      <c r="H815" s="9">
        <f>SUM(H816:H825)</f>
        <v>0</v>
      </c>
      <c r="I815" s="10">
        <f>IF(PĀRBAUDE!$D$3="NĒ",H815,G815)/IF(PĀRBAUDE!$D$3="NĒ",$H$1315,$G$1315)</f>
        <v>0</v>
      </c>
      <c r="J815" s="9">
        <f>SUM(J816:J825)</f>
        <v>0</v>
      </c>
    </row>
    <row r="816" spans="1:19" hidden="1" outlineLevel="1">
      <c r="A816" s="4" t="s">
        <v>17</v>
      </c>
      <c r="B816" s="7"/>
      <c r="C816" s="7"/>
      <c r="D816" s="12"/>
      <c r="E816" s="8">
        <f t="shared" ref="E816:E825" si="378">C816*D816</f>
        <v>0</v>
      </c>
      <c r="F816" s="8">
        <f t="shared" ref="F816:F825" si="379">ROUND(E816*(1+M816),2)</f>
        <v>0</v>
      </c>
      <c r="G816" s="8">
        <f t="shared" ref="G816:G825" si="380">E816-N816-O816</f>
        <v>0</v>
      </c>
      <c r="H816" s="8">
        <f>IF(PĀRBAUDE!$D$3="NĒ",ROUND(G816*(1+M816),2),0)</f>
        <v>0</v>
      </c>
      <c r="I816" s="11">
        <f>IF(PĀRBAUDE!$D$3="NĒ",H816,G816)/IF(PĀRBAUDE!$D$3="NĒ",$H$1315,$G$1315)</f>
        <v>0</v>
      </c>
      <c r="J816" s="8">
        <f>IF(PĀRBAUDE!$D$3="NĒ",F816-H816,F816-G816)</f>
        <v>0</v>
      </c>
      <c r="L816" s="42">
        <v>1</v>
      </c>
      <c r="M816" s="42">
        <v>0.21</v>
      </c>
      <c r="N816" s="12"/>
      <c r="O816" s="12"/>
      <c r="Q816" s="8">
        <f t="shared" ref="Q816:Q825" si="381">IF(H816=0,G816,H816)*L816</f>
        <v>0</v>
      </c>
      <c r="R816" s="8">
        <f t="shared" ref="R816:R825" si="382">J816*L816</f>
        <v>0</v>
      </c>
      <c r="S816" s="82"/>
    </row>
    <row r="817" spans="1:19" hidden="1" outlineLevel="1">
      <c r="A817" s="4" t="s">
        <v>154</v>
      </c>
      <c r="B817" s="7"/>
      <c r="C817" s="7"/>
      <c r="D817" s="12"/>
      <c r="E817" s="8">
        <f t="shared" si="378"/>
        <v>0</v>
      </c>
      <c r="F817" s="8">
        <f t="shared" si="379"/>
        <v>0</v>
      </c>
      <c r="G817" s="8">
        <f t="shared" si="380"/>
        <v>0</v>
      </c>
      <c r="H817" s="8">
        <f>IF(PĀRBAUDE!$D$3="NĒ",ROUND(G817*(1+M817),2),0)</f>
        <v>0</v>
      </c>
      <c r="I817" s="11">
        <f>IF(PĀRBAUDE!$D$3="NĒ",H817,G817)/IF(PĀRBAUDE!$D$3="NĒ",$H$1315,$G$1315)</f>
        <v>0</v>
      </c>
      <c r="J817" s="8">
        <f>IF(PĀRBAUDE!$D$3="NĒ",F817-H817,F817-G817)</f>
        <v>0</v>
      </c>
      <c r="L817" s="42">
        <v>1</v>
      </c>
      <c r="M817" s="42">
        <v>0.21</v>
      </c>
      <c r="N817" s="12"/>
      <c r="O817" s="12"/>
      <c r="Q817" s="8">
        <f t="shared" si="381"/>
        <v>0</v>
      </c>
      <c r="R817" s="8">
        <f t="shared" si="382"/>
        <v>0</v>
      </c>
      <c r="S817" s="82"/>
    </row>
    <row r="818" spans="1:19" hidden="1" outlineLevel="1">
      <c r="A818" s="4" t="s">
        <v>155</v>
      </c>
      <c r="B818" s="7"/>
      <c r="C818" s="7"/>
      <c r="D818" s="12"/>
      <c r="E818" s="8">
        <f t="shared" si="378"/>
        <v>0</v>
      </c>
      <c r="F818" s="8">
        <f t="shared" si="379"/>
        <v>0</v>
      </c>
      <c r="G818" s="8">
        <f t="shared" si="380"/>
        <v>0</v>
      </c>
      <c r="H818" s="8">
        <f>IF(PĀRBAUDE!$D$3="NĒ",ROUND(G818*(1+M818),2),0)</f>
        <v>0</v>
      </c>
      <c r="I818" s="11">
        <f>IF(PĀRBAUDE!$D$3="NĒ",H818,G818)/IF(PĀRBAUDE!$D$3="NĒ",$H$1315,$G$1315)</f>
        <v>0</v>
      </c>
      <c r="J818" s="8">
        <f>IF(PĀRBAUDE!$D$3="NĒ",F818-H818,F818-G818)</f>
        <v>0</v>
      </c>
      <c r="L818" s="42">
        <v>1</v>
      </c>
      <c r="M818" s="42">
        <v>0.21</v>
      </c>
      <c r="N818" s="12"/>
      <c r="O818" s="12"/>
      <c r="Q818" s="8">
        <f t="shared" si="381"/>
        <v>0</v>
      </c>
      <c r="R818" s="8">
        <f t="shared" si="382"/>
        <v>0</v>
      </c>
      <c r="S818" s="82"/>
    </row>
    <row r="819" spans="1:19" hidden="1" outlineLevel="1">
      <c r="A819" s="4" t="s">
        <v>156</v>
      </c>
      <c r="B819" s="7"/>
      <c r="C819" s="7"/>
      <c r="D819" s="12"/>
      <c r="E819" s="8">
        <f t="shared" si="378"/>
        <v>0</v>
      </c>
      <c r="F819" s="8">
        <f t="shared" si="379"/>
        <v>0</v>
      </c>
      <c r="G819" s="8">
        <f t="shared" si="380"/>
        <v>0</v>
      </c>
      <c r="H819" s="8">
        <f>IF(PĀRBAUDE!$D$3="NĒ",ROUND(G819*(1+M819),2),0)</f>
        <v>0</v>
      </c>
      <c r="I819" s="11">
        <f>IF(PĀRBAUDE!$D$3="NĒ",H819,G819)/IF(PĀRBAUDE!$D$3="NĒ",$H$1315,$G$1315)</f>
        <v>0</v>
      </c>
      <c r="J819" s="8">
        <f>IF(PĀRBAUDE!$D$3="NĒ",F819-H819,F819-G819)</f>
        <v>0</v>
      </c>
      <c r="L819" s="42">
        <v>1</v>
      </c>
      <c r="M819" s="42">
        <v>0.21</v>
      </c>
      <c r="N819" s="12"/>
      <c r="O819" s="12"/>
      <c r="Q819" s="8">
        <f t="shared" si="381"/>
        <v>0</v>
      </c>
      <c r="R819" s="8">
        <f t="shared" si="382"/>
        <v>0</v>
      </c>
      <c r="S819" s="82"/>
    </row>
    <row r="820" spans="1:19" hidden="1" outlineLevel="1">
      <c r="A820" s="4" t="s">
        <v>157</v>
      </c>
      <c r="B820" s="7"/>
      <c r="C820" s="7"/>
      <c r="D820" s="12"/>
      <c r="E820" s="8">
        <f t="shared" si="378"/>
        <v>0</v>
      </c>
      <c r="F820" s="8">
        <f t="shared" si="379"/>
        <v>0</v>
      </c>
      <c r="G820" s="8">
        <f t="shared" si="380"/>
        <v>0</v>
      </c>
      <c r="H820" s="8">
        <f>IF(PĀRBAUDE!$D$3="NĒ",ROUND(G820*(1+M820),2),0)</f>
        <v>0</v>
      </c>
      <c r="I820" s="11">
        <f>IF(PĀRBAUDE!$D$3="NĒ",H820,G820)/IF(PĀRBAUDE!$D$3="NĒ",$H$1315,$G$1315)</f>
        <v>0</v>
      </c>
      <c r="J820" s="8">
        <f>IF(PĀRBAUDE!$D$3="NĒ",F820-H820,F820-G820)</f>
        <v>0</v>
      </c>
      <c r="L820" s="42">
        <v>1</v>
      </c>
      <c r="M820" s="42">
        <v>0.21</v>
      </c>
      <c r="N820" s="12"/>
      <c r="O820" s="12"/>
      <c r="Q820" s="8">
        <f t="shared" si="381"/>
        <v>0</v>
      </c>
      <c r="R820" s="8">
        <f t="shared" si="382"/>
        <v>0</v>
      </c>
      <c r="S820" s="82"/>
    </row>
    <row r="821" spans="1:19" hidden="1" outlineLevel="1">
      <c r="A821" s="4" t="s">
        <v>158</v>
      </c>
      <c r="B821" s="7"/>
      <c r="C821" s="7"/>
      <c r="D821" s="12"/>
      <c r="E821" s="8">
        <f t="shared" si="378"/>
        <v>0</v>
      </c>
      <c r="F821" s="8">
        <f t="shared" si="379"/>
        <v>0</v>
      </c>
      <c r="G821" s="8">
        <f t="shared" si="380"/>
        <v>0</v>
      </c>
      <c r="H821" s="8">
        <f>IF(PĀRBAUDE!$D$3="NĒ",ROUND(G821*(1+M821),2),0)</f>
        <v>0</v>
      </c>
      <c r="I821" s="11">
        <f>IF(PĀRBAUDE!$D$3="NĒ",H821,G821)/IF(PĀRBAUDE!$D$3="NĒ",$H$1315,$G$1315)</f>
        <v>0</v>
      </c>
      <c r="J821" s="8">
        <f>IF(PĀRBAUDE!$D$3="NĒ",F821-H821,F821-G821)</f>
        <v>0</v>
      </c>
      <c r="L821" s="42">
        <v>1</v>
      </c>
      <c r="M821" s="42">
        <v>0.21</v>
      </c>
      <c r="N821" s="12"/>
      <c r="O821" s="12"/>
      <c r="Q821" s="8">
        <f t="shared" si="381"/>
        <v>0</v>
      </c>
      <c r="R821" s="8">
        <f t="shared" si="382"/>
        <v>0</v>
      </c>
      <c r="S821" s="82"/>
    </row>
    <row r="822" spans="1:19" hidden="1" outlineLevel="1">
      <c r="A822" s="4" t="s">
        <v>159</v>
      </c>
      <c r="B822" s="7"/>
      <c r="C822" s="7"/>
      <c r="D822" s="12"/>
      <c r="E822" s="8">
        <f t="shared" si="378"/>
        <v>0</v>
      </c>
      <c r="F822" s="8">
        <f t="shared" si="379"/>
        <v>0</v>
      </c>
      <c r="G822" s="8">
        <f t="shared" si="380"/>
        <v>0</v>
      </c>
      <c r="H822" s="8">
        <f>IF(PĀRBAUDE!$D$3="NĒ",ROUND(G822*(1+M822),2),0)</f>
        <v>0</v>
      </c>
      <c r="I822" s="11">
        <f>IF(PĀRBAUDE!$D$3="NĒ",H822,G822)/IF(PĀRBAUDE!$D$3="NĒ",$H$1315,$G$1315)</f>
        <v>0</v>
      </c>
      <c r="J822" s="8">
        <f>IF(PĀRBAUDE!$D$3="NĒ",F822-H822,F822-G822)</f>
        <v>0</v>
      </c>
      <c r="L822" s="42">
        <v>1</v>
      </c>
      <c r="M822" s="42">
        <v>0.21</v>
      </c>
      <c r="N822" s="12"/>
      <c r="O822" s="12"/>
      <c r="Q822" s="8">
        <f t="shared" si="381"/>
        <v>0</v>
      </c>
      <c r="R822" s="8">
        <f t="shared" si="382"/>
        <v>0</v>
      </c>
      <c r="S822" s="82"/>
    </row>
    <row r="823" spans="1:19" hidden="1" outlineLevel="1">
      <c r="A823" s="4" t="s">
        <v>160</v>
      </c>
      <c r="B823" s="7"/>
      <c r="C823" s="7"/>
      <c r="D823" s="12"/>
      <c r="E823" s="8">
        <f t="shared" si="378"/>
        <v>0</v>
      </c>
      <c r="F823" s="8">
        <f t="shared" si="379"/>
        <v>0</v>
      </c>
      <c r="G823" s="8">
        <f t="shared" si="380"/>
        <v>0</v>
      </c>
      <c r="H823" s="8">
        <f>IF(PĀRBAUDE!$D$3="NĒ",ROUND(G823*(1+M823),2),0)</f>
        <v>0</v>
      </c>
      <c r="I823" s="11">
        <f>IF(PĀRBAUDE!$D$3="NĒ",H823,G823)/IF(PĀRBAUDE!$D$3="NĒ",$H$1315,$G$1315)</f>
        <v>0</v>
      </c>
      <c r="J823" s="8">
        <f>IF(PĀRBAUDE!$D$3="NĒ",F823-H823,F823-G823)</f>
        <v>0</v>
      </c>
      <c r="L823" s="42">
        <v>1</v>
      </c>
      <c r="M823" s="42">
        <v>0.21</v>
      </c>
      <c r="N823" s="12"/>
      <c r="O823" s="12"/>
      <c r="Q823" s="8">
        <f t="shared" si="381"/>
        <v>0</v>
      </c>
      <c r="R823" s="8">
        <f t="shared" si="382"/>
        <v>0</v>
      </c>
      <c r="S823" s="82"/>
    </row>
    <row r="824" spans="1:19" hidden="1" outlineLevel="1">
      <c r="A824" s="4" t="s">
        <v>161</v>
      </c>
      <c r="B824" s="7"/>
      <c r="C824" s="7"/>
      <c r="D824" s="12"/>
      <c r="E824" s="8">
        <f t="shared" si="378"/>
        <v>0</v>
      </c>
      <c r="F824" s="8">
        <f t="shared" si="379"/>
        <v>0</v>
      </c>
      <c r="G824" s="8">
        <f t="shared" si="380"/>
        <v>0</v>
      </c>
      <c r="H824" s="8">
        <f>IF(PĀRBAUDE!$D$3="NĒ",ROUND(G824*(1+M824),2),0)</f>
        <v>0</v>
      </c>
      <c r="I824" s="11">
        <f>IF(PĀRBAUDE!$D$3="NĒ",H824,G824)/IF(PĀRBAUDE!$D$3="NĒ",$H$1315,$G$1315)</f>
        <v>0</v>
      </c>
      <c r="J824" s="8">
        <f>IF(PĀRBAUDE!$D$3="NĒ",F824-H824,F824-G824)</f>
        <v>0</v>
      </c>
      <c r="L824" s="42">
        <v>1</v>
      </c>
      <c r="M824" s="42">
        <v>0.21</v>
      </c>
      <c r="N824" s="12"/>
      <c r="O824" s="12"/>
      <c r="Q824" s="8">
        <f t="shared" si="381"/>
        <v>0</v>
      </c>
      <c r="R824" s="8">
        <f t="shared" si="382"/>
        <v>0</v>
      </c>
      <c r="S824" s="82"/>
    </row>
    <row r="825" spans="1:19" hidden="1" outlineLevel="1">
      <c r="A825" s="4" t="s">
        <v>162</v>
      </c>
      <c r="B825" s="7"/>
      <c r="C825" s="7"/>
      <c r="D825" s="12"/>
      <c r="E825" s="8">
        <f t="shared" si="378"/>
        <v>0</v>
      </c>
      <c r="F825" s="8">
        <f t="shared" si="379"/>
        <v>0</v>
      </c>
      <c r="G825" s="8">
        <f t="shared" si="380"/>
        <v>0</v>
      </c>
      <c r="H825" s="8">
        <f>IF(PĀRBAUDE!$D$3="NĒ",ROUND(G825*(1+M825),2),0)</f>
        <v>0</v>
      </c>
      <c r="I825" s="11">
        <f>IF(PĀRBAUDE!$D$3="NĒ",H825,G825)/IF(PĀRBAUDE!$D$3="NĒ",$H$1315,$G$1315)</f>
        <v>0</v>
      </c>
      <c r="J825" s="8">
        <f>IF(PĀRBAUDE!$D$3="NĒ",F825-H825,F825-G825)</f>
        <v>0</v>
      </c>
      <c r="L825" s="42">
        <v>1</v>
      </c>
      <c r="M825" s="42">
        <v>0.21</v>
      </c>
      <c r="N825" s="12"/>
      <c r="O825" s="12"/>
      <c r="Q825" s="8">
        <f t="shared" si="381"/>
        <v>0</v>
      </c>
      <c r="R825" s="8">
        <f t="shared" si="382"/>
        <v>0</v>
      </c>
      <c r="S825" s="82"/>
    </row>
    <row r="826" spans="1:19" ht="36" hidden="1" outlineLevel="1">
      <c r="A826" s="2" t="s">
        <v>18</v>
      </c>
      <c r="B826" s="2"/>
      <c r="C826" s="2"/>
      <c r="D826" s="2"/>
      <c r="E826" s="9">
        <f>SUM(E827:E836)</f>
        <v>0</v>
      </c>
      <c r="F826" s="9">
        <f>SUM(F827:F836)</f>
        <v>0</v>
      </c>
      <c r="G826" s="9">
        <f>SUM(G827:G836)</f>
        <v>0</v>
      </c>
      <c r="H826" s="9">
        <f>SUM(H827:H836)</f>
        <v>0</v>
      </c>
      <c r="I826" s="10">
        <f>IF(PĀRBAUDE!$D$3="NĒ",H826,G826)/IF(PĀRBAUDE!$D$3="NĒ",$H$1315,$G$1315)</f>
        <v>0</v>
      </c>
      <c r="J826" s="9">
        <f>SUM(J827:J836)</f>
        <v>0</v>
      </c>
    </row>
    <row r="827" spans="1:19" hidden="1" outlineLevel="1">
      <c r="A827" s="4" t="s">
        <v>163</v>
      </c>
      <c r="B827" s="7"/>
      <c r="C827" s="7"/>
      <c r="D827" s="12"/>
      <c r="E827" s="8">
        <f t="shared" ref="E827:E836" si="383">C827*D827</f>
        <v>0</v>
      </c>
      <c r="F827" s="8">
        <f t="shared" ref="F827:F836" si="384">ROUND(E827*(1+M827),2)</f>
        <v>0</v>
      </c>
      <c r="G827" s="8">
        <f t="shared" ref="G827:G836" si="385">E827-N827-O827</f>
        <v>0</v>
      </c>
      <c r="H827" s="8">
        <f>IF(PĀRBAUDE!$D$3="NĒ",ROUND(G827*(1+M827),2),0)</f>
        <v>0</v>
      </c>
      <c r="I827" s="11">
        <f>IF(PĀRBAUDE!$D$3="NĒ",H827,G827)/IF(PĀRBAUDE!$D$3="NĒ",$H$1315,$G$1315)</f>
        <v>0</v>
      </c>
      <c r="J827" s="8">
        <f>IF(PĀRBAUDE!$D$3="NĒ",F827-H827,F827-G827)</f>
        <v>0</v>
      </c>
      <c r="L827" s="42">
        <v>1</v>
      </c>
      <c r="M827" s="42">
        <v>0.21</v>
      </c>
      <c r="N827" s="12"/>
      <c r="O827" s="12"/>
      <c r="Q827" s="8">
        <f t="shared" ref="Q827:Q836" si="386">IF(H827=0,G827,H827)*L827</f>
        <v>0</v>
      </c>
      <c r="R827" s="8">
        <f t="shared" ref="R827:R836" si="387">J827*L827</f>
        <v>0</v>
      </c>
      <c r="S827" s="82"/>
    </row>
    <row r="828" spans="1:19" hidden="1" outlineLevel="1">
      <c r="A828" s="4" t="s">
        <v>164</v>
      </c>
      <c r="B828" s="7"/>
      <c r="C828" s="7"/>
      <c r="D828" s="12"/>
      <c r="E828" s="8">
        <f t="shared" si="383"/>
        <v>0</v>
      </c>
      <c r="F828" s="8">
        <f t="shared" si="384"/>
        <v>0</v>
      </c>
      <c r="G828" s="8">
        <f t="shared" si="385"/>
        <v>0</v>
      </c>
      <c r="H828" s="8">
        <f>IF(PĀRBAUDE!$D$3="NĒ",ROUND(G828*(1+M828),2),0)</f>
        <v>0</v>
      </c>
      <c r="I828" s="11">
        <f>IF(PĀRBAUDE!$D$3="NĒ",H828,G828)/IF(PĀRBAUDE!$D$3="NĒ",$H$1315,$G$1315)</f>
        <v>0</v>
      </c>
      <c r="J828" s="8">
        <f>IF(PĀRBAUDE!$D$3="NĒ",F828-H828,F828-G828)</f>
        <v>0</v>
      </c>
      <c r="L828" s="42">
        <v>1</v>
      </c>
      <c r="M828" s="42">
        <v>0.21</v>
      </c>
      <c r="N828" s="12"/>
      <c r="O828" s="12"/>
      <c r="Q828" s="8">
        <f t="shared" si="386"/>
        <v>0</v>
      </c>
      <c r="R828" s="8">
        <f t="shared" si="387"/>
        <v>0</v>
      </c>
      <c r="S828" s="82"/>
    </row>
    <row r="829" spans="1:19" hidden="1" outlineLevel="1">
      <c r="A829" s="4" t="s">
        <v>165</v>
      </c>
      <c r="B829" s="7"/>
      <c r="C829" s="7"/>
      <c r="D829" s="12"/>
      <c r="E829" s="8">
        <f t="shared" si="383"/>
        <v>0</v>
      </c>
      <c r="F829" s="8">
        <f t="shared" si="384"/>
        <v>0</v>
      </c>
      <c r="G829" s="8">
        <f t="shared" si="385"/>
        <v>0</v>
      </c>
      <c r="H829" s="8">
        <f>IF(PĀRBAUDE!$D$3="NĒ",ROUND(G829*(1+M829),2),0)</f>
        <v>0</v>
      </c>
      <c r="I829" s="11">
        <f>IF(PĀRBAUDE!$D$3="NĒ",H829,G829)/IF(PĀRBAUDE!$D$3="NĒ",$H$1315,$G$1315)</f>
        <v>0</v>
      </c>
      <c r="J829" s="8">
        <f>IF(PĀRBAUDE!$D$3="NĒ",F829-H829,F829-G829)</f>
        <v>0</v>
      </c>
      <c r="L829" s="42">
        <v>1</v>
      </c>
      <c r="M829" s="42">
        <v>0.21</v>
      </c>
      <c r="N829" s="12"/>
      <c r="O829" s="12"/>
      <c r="Q829" s="8">
        <f t="shared" si="386"/>
        <v>0</v>
      </c>
      <c r="R829" s="8">
        <f t="shared" si="387"/>
        <v>0</v>
      </c>
      <c r="S829" s="82"/>
    </row>
    <row r="830" spans="1:19" hidden="1" outlineLevel="1">
      <c r="A830" s="4" t="s">
        <v>165</v>
      </c>
      <c r="B830" s="7"/>
      <c r="C830" s="7"/>
      <c r="D830" s="12"/>
      <c r="E830" s="8">
        <f t="shared" si="383"/>
        <v>0</v>
      </c>
      <c r="F830" s="8">
        <f t="shared" si="384"/>
        <v>0</v>
      </c>
      <c r="G830" s="8">
        <f t="shared" si="385"/>
        <v>0</v>
      </c>
      <c r="H830" s="8">
        <f>IF(PĀRBAUDE!$D$3="NĒ",ROUND(G830*(1+M830),2),0)</f>
        <v>0</v>
      </c>
      <c r="I830" s="11">
        <f>IF(PĀRBAUDE!$D$3="NĒ",H830,G830)/IF(PĀRBAUDE!$D$3="NĒ",$H$1315,$G$1315)</f>
        <v>0</v>
      </c>
      <c r="J830" s="8">
        <f>IF(PĀRBAUDE!$D$3="NĒ",F830-H830,F830-G830)</f>
        <v>0</v>
      </c>
      <c r="L830" s="42">
        <v>1</v>
      </c>
      <c r="M830" s="42">
        <v>0.21</v>
      </c>
      <c r="N830" s="12"/>
      <c r="O830" s="12"/>
      <c r="Q830" s="8">
        <f t="shared" si="386"/>
        <v>0</v>
      </c>
      <c r="R830" s="8">
        <f t="shared" si="387"/>
        <v>0</v>
      </c>
      <c r="S830" s="82"/>
    </row>
    <row r="831" spans="1:19" hidden="1" outlineLevel="1">
      <c r="A831" s="4" t="s">
        <v>166</v>
      </c>
      <c r="B831" s="7"/>
      <c r="C831" s="7"/>
      <c r="D831" s="12"/>
      <c r="E831" s="8">
        <f t="shared" si="383"/>
        <v>0</v>
      </c>
      <c r="F831" s="8">
        <f t="shared" si="384"/>
        <v>0</v>
      </c>
      <c r="G831" s="8">
        <f t="shared" si="385"/>
        <v>0</v>
      </c>
      <c r="H831" s="8">
        <f>IF(PĀRBAUDE!$D$3="NĒ",ROUND(G831*(1+M831),2),0)</f>
        <v>0</v>
      </c>
      <c r="I831" s="11">
        <f>IF(PĀRBAUDE!$D$3="NĒ",H831,G831)/IF(PĀRBAUDE!$D$3="NĒ",$H$1315,$G$1315)</f>
        <v>0</v>
      </c>
      <c r="J831" s="8">
        <f>IF(PĀRBAUDE!$D$3="NĒ",F831-H831,F831-G831)</f>
        <v>0</v>
      </c>
      <c r="L831" s="42">
        <v>1</v>
      </c>
      <c r="M831" s="42">
        <v>0.21</v>
      </c>
      <c r="N831" s="12"/>
      <c r="O831" s="12"/>
      <c r="Q831" s="8">
        <f t="shared" si="386"/>
        <v>0</v>
      </c>
      <c r="R831" s="8">
        <f t="shared" si="387"/>
        <v>0</v>
      </c>
      <c r="S831" s="82"/>
    </row>
    <row r="832" spans="1:19" hidden="1" outlineLevel="1">
      <c r="A832" s="4" t="s">
        <v>167</v>
      </c>
      <c r="B832" s="7"/>
      <c r="C832" s="7"/>
      <c r="D832" s="12"/>
      <c r="E832" s="8">
        <f t="shared" si="383"/>
        <v>0</v>
      </c>
      <c r="F832" s="8">
        <f t="shared" si="384"/>
        <v>0</v>
      </c>
      <c r="G832" s="8">
        <f t="shared" si="385"/>
        <v>0</v>
      </c>
      <c r="H832" s="8">
        <f>IF(PĀRBAUDE!$D$3="NĒ",ROUND(G832*(1+M832),2),0)</f>
        <v>0</v>
      </c>
      <c r="I832" s="11">
        <f>IF(PĀRBAUDE!$D$3="NĒ",H832,G832)/IF(PĀRBAUDE!$D$3="NĒ",$H$1315,$G$1315)</f>
        <v>0</v>
      </c>
      <c r="J832" s="8">
        <f>IF(PĀRBAUDE!$D$3="NĒ",F832-H832,F832-G832)</f>
        <v>0</v>
      </c>
      <c r="L832" s="42">
        <v>1</v>
      </c>
      <c r="M832" s="42">
        <v>0.21</v>
      </c>
      <c r="N832" s="12"/>
      <c r="O832" s="12"/>
      <c r="Q832" s="8">
        <f t="shared" si="386"/>
        <v>0</v>
      </c>
      <c r="R832" s="8">
        <f t="shared" si="387"/>
        <v>0</v>
      </c>
      <c r="S832" s="82"/>
    </row>
    <row r="833" spans="1:19" hidden="1" outlineLevel="1">
      <c r="A833" s="4" t="s">
        <v>168</v>
      </c>
      <c r="B833" s="7"/>
      <c r="C833" s="7"/>
      <c r="D833" s="12"/>
      <c r="E833" s="8">
        <f t="shared" si="383"/>
        <v>0</v>
      </c>
      <c r="F833" s="8">
        <f t="shared" si="384"/>
        <v>0</v>
      </c>
      <c r="G833" s="8">
        <f t="shared" si="385"/>
        <v>0</v>
      </c>
      <c r="H833" s="8">
        <f>IF(PĀRBAUDE!$D$3="NĒ",ROUND(G833*(1+M833),2),0)</f>
        <v>0</v>
      </c>
      <c r="I833" s="11">
        <f>IF(PĀRBAUDE!$D$3="NĒ",H833,G833)/IF(PĀRBAUDE!$D$3="NĒ",$H$1315,$G$1315)</f>
        <v>0</v>
      </c>
      <c r="J833" s="8">
        <f>IF(PĀRBAUDE!$D$3="NĒ",F833-H833,F833-G833)</f>
        <v>0</v>
      </c>
      <c r="L833" s="42">
        <v>1</v>
      </c>
      <c r="M833" s="42">
        <v>0.21</v>
      </c>
      <c r="N833" s="12"/>
      <c r="O833" s="12"/>
      <c r="Q833" s="8">
        <f t="shared" si="386"/>
        <v>0</v>
      </c>
      <c r="R833" s="8">
        <f t="shared" si="387"/>
        <v>0</v>
      </c>
      <c r="S833" s="82"/>
    </row>
    <row r="834" spans="1:19" hidden="1" outlineLevel="1">
      <c r="A834" s="4" t="s">
        <v>169</v>
      </c>
      <c r="B834" s="7"/>
      <c r="C834" s="7"/>
      <c r="D834" s="12"/>
      <c r="E834" s="8">
        <f t="shared" si="383"/>
        <v>0</v>
      </c>
      <c r="F834" s="8">
        <f t="shared" si="384"/>
        <v>0</v>
      </c>
      <c r="G834" s="8">
        <f t="shared" si="385"/>
        <v>0</v>
      </c>
      <c r="H834" s="8">
        <f>IF(PĀRBAUDE!$D$3="NĒ",ROUND(G834*(1+M834),2),0)</f>
        <v>0</v>
      </c>
      <c r="I834" s="11">
        <f>IF(PĀRBAUDE!$D$3="NĒ",H834,G834)/IF(PĀRBAUDE!$D$3="NĒ",$H$1315,$G$1315)</f>
        <v>0</v>
      </c>
      <c r="J834" s="8">
        <f>IF(PĀRBAUDE!$D$3="NĒ",F834-H834,F834-G834)</f>
        <v>0</v>
      </c>
      <c r="L834" s="42">
        <v>1</v>
      </c>
      <c r="M834" s="42">
        <v>0.21</v>
      </c>
      <c r="N834" s="12"/>
      <c r="O834" s="12"/>
      <c r="Q834" s="8">
        <f t="shared" si="386"/>
        <v>0</v>
      </c>
      <c r="R834" s="8">
        <f t="shared" si="387"/>
        <v>0</v>
      </c>
      <c r="S834" s="82"/>
    </row>
    <row r="835" spans="1:19" hidden="1" outlineLevel="1">
      <c r="A835" s="4" t="s">
        <v>170</v>
      </c>
      <c r="B835" s="7"/>
      <c r="C835" s="7"/>
      <c r="D835" s="12"/>
      <c r="E835" s="8">
        <f t="shared" si="383"/>
        <v>0</v>
      </c>
      <c r="F835" s="8">
        <f t="shared" si="384"/>
        <v>0</v>
      </c>
      <c r="G835" s="8">
        <f t="shared" si="385"/>
        <v>0</v>
      </c>
      <c r="H835" s="8">
        <f>IF(PĀRBAUDE!$D$3="NĒ",ROUND(G835*(1+M835),2),0)</f>
        <v>0</v>
      </c>
      <c r="I835" s="11">
        <f>IF(PĀRBAUDE!$D$3="NĒ",H835,G835)/IF(PĀRBAUDE!$D$3="NĒ",$H$1315,$G$1315)</f>
        <v>0</v>
      </c>
      <c r="J835" s="8">
        <f>IF(PĀRBAUDE!$D$3="NĒ",F835-H835,F835-G835)</f>
        <v>0</v>
      </c>
      <c r="L835" s="42">
        <v>1</v>
      </c>
      <c r="M835" s="42">
        <v>0.21</v>
      </c>
      <c r="N835" s="12"/>
      <c r="O835" s="12"/>
      <c r="Q835" s="8">
        <f t="shared" si="386"/>
        <v>0</v>
      </c>
      <c r="R835" s="8">
        <f t="shared" si="387"/>
        <v>0</v>
      </c>
      <c r="S835" s="82"/>
    </row>
    <row r="836" spans="1:19" hidden="1" outlineLevel="1">
      <c r="A836" s="4" t="s">
        <v>171</v>
      </c>
      <c r="B836" s="7"/>
      <c r="C836" s="7"/>
      <c r="D836" s="12"/>
      <c r="E836" s="8">
        <f t="shared" si="383"/>
        <v>0</v>
      </c>
      <c r="F836" s="8">
        <f t="shared" si="384"/>
        <v>0</v>
      </c>
      <c r="G836" s="8">
        <f t="shared" si="385"/>
        <v>0</v>
      </c>
      <c r="H836" s="8">
        <f>IF(PĀRBAUDE!$D$3="NĒ",ROUND(G836*(1+M836),2),0)</f>
        <v>0</v>
      </c>
      <c r="I836" s="11">
        <f>IF(PĀRBAUDE!$D$3="NĒ",H836,G836)/IF(PĀRBAUDE!$D$3="NĒ",$H$1315,$G$1315)</f>
        <v>0</v>
      </c>
      <c r="J836" s="8">
        <f>IF(PĀRBAUDE!$D$3="NĒ",F836-H836,F836-G836)</f>
        <v>0</v>
      </c>
      <c r="L836" s="42">
        <v>1</v>
      </c>
      <c r="M836" s="42">
        <v>0.21</v>
      </c>
      <c r="N836" s="12"/>
      <c r="O836" s="12"/>
      <c r="Q836" s="8">
        <f t="shared" si="386"/>
        <v>0</v>
      </c>
      <c r="R836" s="8">
        <f t="shared" si="387"/>
        <v>0</v>
      </c>
      <c r="S836" s="82"/>
    </row>
    <row r="837" spans="1:19" ht="36" hidden="1" outlineLevel="1">
      <c r="A837" s="2" t="s">
        <v>20</v>
      </c>
      <c r="B837" s="2"/>
      <c r="C837" s="2"/>
      <c r="D837" s="2"/>
      <c r="E837" s="9">
        <f>SUM(E838:E847)</f>
        <v>0</v>
      </c>
      <c r="F837" s="9">
        <f>SUM(F838:F847)</f>
        <v>0</v>
      </c>
      <c r="G837" s="9">
        <f>SUM(G838:G847)</f>
        <v>0</v>
      </c>
      <c r="H837" s="9">
        <f>SUM(H838:H847)</f>
        <v>0</v>
      </c>
      <c r="I837" s="10">
        <f>IF(PĀRBAUDE!$D$3="NĒ",H837,G837)/IF(PĀRBAUDE!$D$3="NĒ",$H$1315,$G$1315)</f>
        <v>0</v>
      </c>
      <c r="J837" s="9">
        <f>SUM(J838:J847)</f>
        <v>0</v>
      </c>
    </row>
    <row r="838" spans="1:19" hidden="1" outlineLevel="1">
      <c r="A838" s="4" t="s">
        <v>172</v>
      </c>
      <c r="B838" s="7"/>
      <c r="C838" s="7"/>
      <c r="D838" s="12"/>
      <c r="E838" s="8">
        <f t="shared" ref="E838:E847" si="388">C838*D838</f>
        <v>0</v>
      </c>
      <c r="F838" s="8">
        <f t="shared" ref="F838:F847" si="389">ROUND(E838*(1+M838),2)</f>
        <v>0</v>
      </c>
      <c r="G838" s="8">
        <f t="shared" ref="G838:G847" si="390">E838-N838-O838</f>
        <v>0</v>
      </c>
      <c r="H838" s="8">
        <f>IF(PĀRBAUDE!$D$3="NĒ",ROUND(G838*(1+M838),2),0)</f>
        <v>0</v>
      </c>
      <c r="I838" s="11">
        <f>IF(PĀRBAUDE!$D$3="NĒ",H838,G838)/IF(PĀRBAUDE!$D$3="NĒ",$H$1315,$G$1315)</f>
        <v>0</v>
      </c>
      <c r="J838" s="8">
        <f>IF(PĀRBAUDE!$D$3="NĒ",F838-H838,F838-G838)</f>
        <v>0</v>
      </c>
      <c r="L838" s="42">
        <v>1</v>
      </c>
      <c r="M838" s="42">
        <v>0.21</v>
      </c>
      <c r="N838" s="12"/>
      <c r="O838" s="12"/>
      <c r="Q838" s="8">
        <f t="shared" ref="Q838:Q847" si="391">IF(H838=0,G838,H838)*L838</f>
        <v>0</v>
      </c>
      <c r="R838" s="8">
        <f t="shared" ref="R838:R847" si="392">J838*L838</f>
        <v>0</v>
      </c>
      <c r="S838" s="82"/>
    </row>
    <row r="839" spans="1:19" hidden="1" outlineLevel="1">
      <c r="A839" s="4" t="s">
        <v>173</v>
      </c>
      <c r="B839" s="7"/>
      <c r="C839" s="7"/>
      <c r="D839" s="12"/>
      <c r="E839" s="8">
        <f t="shared" si="388"/>
        <v>0</v>
      </c>
      <c r="F839" s="8">
        <f t="shared" si="389"/>
        <v>0</v>
      </c>
      <c r="G839" s="8">
        <f t="shared" si="390"/>
        <v>0</v>
      </c>
      <c r="H839" s="8">
        <f>IF(PĀRBAUDE!$D$3="NĒ",ROUND(G839*(1+M839),2),0)</f>
        <v>0</v>
      </c>
      <c r="I839" s="11">
        <f>IF(PĀRBAUDE!$D$3="NĒ",H839,G839)/IF(PĀRBAUDE!$D$3="NĒ",$H$1315,$G$1315)</f>
        <v>0</v>
      </c>
      <c r="J839" s="8">
        <f>IF(PĀRBAUDE!$D$3="NĒ",F839-H839,F839-G839)</f>
        <v>0</v>
      </c>
      <c r="L839" s="42">
        <v>1</v>
      </c>
      <c r="M839" s="42">
        <v>0.21</v>
      </c>
      <c r="N839" s="12"/>
      <c r="O839" s="12"/>
      <c r="Q839" s="8">
        <f t="shared" si="391"/>
        <v>0</v>
      </c>
      <c r="R839" s="8">
        <f t="shared" si="392"/>
        <v>0</v>
      </c>
      <c r="S839" s="82"/>
    </row>
    <row r="840" spans="1:19" hidden="1" outlineLevel="1">
      <c r="A840" s="4" t="s">
        <v>174</v>
      </c>
      <c r="B840" s="7"/>
      <c r="C840" s="7"/>
      <c r="D840" s="12"/>
      <c r="E840" s="8">
        <f t="shared" si="388"/>
        <v>0</v>
      </c>
      <c r="F840" s="8">
        <f t="shared" si="389"/>
        <v>0</v>
      </c>
      <c r="G840" s="8">
        <f t="shared" si="390"/>
        <v>0</v>
      </c>
      <c r="H840" s="8">
        <f>IF(PĀRBAUDE!$D$3="NĒ",ROUND(G840*(1+M840),2),0)</f>
        <v>0</v>
      </c>
      <c r="I840" s="11">
        <f>IF(PĀRBAUDE!$D$3="NĒ",H840,G840)/IF(PĀRBAUDE!$D$3="NĒ",$H$1315,$G$1315)</f>
        <v>0</v>
      </c>
      <c r="J840" s="8">
        <f>IF(PĀRBAUDE!$D$3="NĒ",F840-H840,F840-G840)</f>
        <v>0</v>
      </c>
      <c r="L840" s="42">
        <v>1</v>
      </c>
      <c r="M840" s="42">
        <v>0.21</v>
      </c>
      <c r="N840" s="12"/>
      <c r="O840" s="12"/>
      <c r="Q840" s="8">
        <f t="shared" si="391"/>
        <v>0</v>
      </c>
      <c r="R840" s="8">
        <f t="shared" si="392"/>
        <v>0</v>
      </c>
      <c r="S840" s="82"/>
    </row>
    <row r="841" spans="1:19" hidden="1" outlineLevel="1">
      <c r="A841" s="4" t="s">
        <v>174</v>
      </c>
      <c r="B841" s="7"/>
      <c r="C841" s="7"/>
      <c r="D841" s="12"/>
      <c r="E841" s="8">
        <f t="shared" si="388"/>
        <v>0</v>
      </c>
      <c r="F841" s="8">
        <f t="shared" si="389"/>
        <v>0</v>
      </c>
      <c r="G841" s="8">
        <f t="shared" si="390"/>
        <v>0</v>
      </c>
      <c r="H841" s="8">
        <f>IF(PĀRBAUDE!$D$3="NĒ",ROUND(G841*(1+M841),2),0)</f>
        <v>0</v>
      </c>
      <c r="I841" s="11">
        <f>IF(PĀRBAUDE!$D$3="NĒ",H841,G841)/IF(PĀRBAUDE!$D$3="NĒ",$H$1315,$G$1315)</f>
        <v>0</v>
      </c>
      <c r="J841" s="8">
        <f>IF(PĀRBAUDE!$D$3="NĒ",F841-H841,F841-G841)</f>
        <v>0</v>
      </c>
      <c r="L841" s="42">
        <v>1</v>
      </c>
      <c r="M841" s="42">
        <v>0.21</v>
      </c>
      <c r="N841" s="12"/>
      <c r="O841" s="12"/>
      <c r="Q841" s="8">
        <f t="shared" si="391"/>
        <v>0</v>
      </c>
      <c r="R841" s="8">
        <f t="shared" si="392"/>
        <v>0</v>
      </c>
      <c r="S841" s="82"/>
    </row>
    <row r="842" spans="1:19" hidden="1" outlineLevel="1">
      <c r="A842" s="4" t="s">
        <v>174</v>
      </c>
      <c r="B842" s="7"/>
      <c r="C842" s="7"/>
      <c r="D842" s="12"/>
      <c r="E842" s="8">
        <f t="shared" si="388"/>
        <v>0</v>
      </c>
      <c r="F842" s="8">
        <f t="shared" si="389"/>
        <v>0</v>
      </c>
      <c r="G842" s="8">
        <f t="shared" si="390"/>
        <v>0</v>
      </c>
      <c r="H842" s="8">
        <f>IF(PĀRBAUDE!$D$3="NĒ",ROUND(G842*(1+M842),2),0)</f>
        <v>0</v>
      </c>
      <c r="I842" s="11">
        <f>IF(PĀRBAUDE!$D$3="NĒ",H842,G842)/IF(PĀRBAUDE!$D$3="NĒ",$H$1315,$G$1315)</f>
        <v>0</v>
      </c>
      <c r="J842" s="8">
        <f>IF(PĀRBAUDE!$D$3="NĒ",F842-H842,F842-G842)</f>
        <v>0</v>
      </c>
      <c r="L842" s="42">
        <v>1</v>
      </c>
      <c r="M842" s="42">
        <v>0.21</v>
      </c>
      <c r="N842" s="12"/>
      <c r="O842" s="12"/>
      <c r="Q842" s="8">
        <f t="shared" si="391"/>
        <v>0</v>
      </c>
      <c r="R842" s="8">
        <f t="shared" si="392"/>
        <v>0</v>
      </c>
      <c r="S842" s="82"/>
    </row>
    <row r="843" spans="1:19" hidden="1" outlineLevel="1">
      <c r="A843" s="4" t="s">
        <v>175</v>
      </c>
      <c r="B843" s="7"/>
      <c r="C843" s="7"/>
      <c r="D843" s="12"/>
      <c r="E843" s="8">
        <f t="shared" si="388"/>
        <v>0</v>
      </c>
      <c r="F843" s="8">
        <f t="shared" si="389"/>
        <v>0</v>
      </c>
      <c r="G843" s="8">
        <f t="shared" si="390"/>
        <v>0</v>
      </c>
      <c r="H843" s="8">
        <f>IF(PĀRBAUDE!$D$3="NĒ",ROUND(G843*(1+M843),2),0)</f>
        <v>0</v>
      </c>
      <c r="I843" s="11">
        <f>IF(PĀRBAUDE!$D$3="NĒ",H843,G843)/IF(PĀRBAUDE!$D$3="NĒ",$H$1315,$G$1315)</f>
        <v>0</v>
      </c>
      <c r="J843" s="8">
        <f>IF(PĀRBAUDE!$D$3="NĒ",F843-H843,F843-G843)</f>
        <v>0</v>
      </c>
      <c r="L843" s="42">
        <v>1</v>
      </c>
      <c r="M843" s="42">
        <v>0.21</v>
      </c>
      <c r="N843" s="12"/>
      <c r="O843" s="12"/>
      <c r="Q843" s="8">
        <f t="shared" si="391"/>
        <v>0</v>
      </c>
      <c r="R843" s="8">
        <f t="shared" si="392"/>
        <v>0</v>
      </c>
      <c r="S843" s="82"/>
    </row>
    <row r="844" spans="1:19" hidden="1" outlineLevel="1">
      <c r="A844" s="4" t="s">
        <v>176</v>
      </c>
      <c r="B844" s="7"/>
      <c r="C844" s="7"/>
      <c r="D844" s="12"/>
      <c r="E844" s="8">
        <f t="shared" si="388"/>
        <v>0</v>
      </c>
      <c r="F844" s="8">
        <f t="shared" si="389"/>
        <v>0</v>
      </c>
      <c r="G844" s="8">
        <f t="shared" si="390"/>
        <v>0</v>
      </c>
      <c r="H844" s="8">
        <f>IF(PĀRBAUDE!$D$3="NĒ",ROUND(G844*(1+M844),2),0)</f>
        <v>0</v>
      </c>
      <c r="I844" s="11">
        <f>IF(PĀRBAUDE!$D$3="NĒ",H844,G844)/IF(PĀRBAUDE!$D$3="NĒ",$H$1315,$G$1315)</f>
        <v>0</v>
      </c>
      <c r="J844" s="8">
        <f>IF(PĀRBAUDE!$D$3="NĒ",F844-H844,F844-G844)</f>
        <v>0</v>
      </c>
      <c r="L844" s="42">
        <v>1</v>
      </c>
      <c r="M844" s="42">
        <v>0.21</v>
      </c>
      <c r="N844" s="12"/>
      <c r="O844" s="12"/>
      <c r="Q844" s="8">
        <f t="shared" si="391"/>
        <v>0</v>
      </c>
      <c r="R844" s="8">
        <f t="shared" si="392"/>
        <v>0</v>
      </c>
      <c r="S844" s="82"/>
    </row>
    <row r="845" spans="1:19" hidden="1" outlineLevel="1">
      <c r="A845" s="4" t="s">
        <v>177</v>
      </c>
      <c r="B845" s="7"/>
      <c r="C845" s="7"/>
      <c r="D845" s="12"/>
      <c r="E845" s="8">
        <f t="shared" si="388"/>
        <v>0</v>
      </c>
      <c r="F845" s="8">
        <f t="shared" si="389"/>
        <v>0</v>
      </c>
      <c r="G845" s="8">
        <f t="shared" si="390"/>
        <v>0</v>
      </c>
      <c r="H845" s="8">
        <f>IF(PĀRBAUDE!$D$3="NĒ",ROUND(G845*(1+M845),2),0)</f>
        <v>0</v>
      </c>
      <c r="I845" s="11">
        <f>IF(PĀRBAUDE!$D$3="NĒ",H845,G845)/IF(PĀRBAUDE!$D$3="NĒ",$H$1315,$G$1315)</f>
        <v>0</v>
      </c>
      <c r="J845" s="8">
        <f>IF(PĀRBAUDE!$D$3="NĒ",F845-H845,F845-G845)</f>
        <v>0</v>
      </c>
      <c r="L845" s="42">
        <v>1</v>
      </c>
      <c r="M845" s="42">
        <v>0.21</v>
      </c>
      <c r="N845" s="12"/>
      <c r="O845" s="12"/>
      <c r="Q845" s="8">
        <f t="shared" si="391"/>
        <v>0</v>
      </c>
      <c r="R845" s="8">
        <f t="shared" si="392"/>
        <v>0</v>
      </c>
      <c r="S845" s="82"/>
    </row>
    <row r="846" spans="1:19" hidden="1" outlineLevel="1">
      <c r="A846" s="4" t="s">
        <v>178</v>
      </c>
      <c r="B846" s="7"/>
      <c r="C846" s="7"/>
      <c r="D846" s="12"/>
      <c r="E846" s="8">
        <f t="shared" si="388"/>
        <v>0</v>
      </c>
      <c r="F846" s="8">
        <f t="shared" si="389"/>
        <v>0</v>
      </c>
      <c r="G846" s="8">
        <f t="shared" si="390"/>
        <v>0</v>
      </c>
      <c r="H846" s="8">
        <f>IF(PĀRBAUDE!$D$3="NĒ",ROUND(G846*(1+M846),2),0)</f>
        <v>0</v>
      </c>
      <c r="I846" s="11">
        <f>IF(PĀRBAUDE!$D$3="NĒ",H846,G846)/IF(PĀRBAUDE!$D$3="NĒ",$H$1315,$G$1315)</f>
        <v>0</v>
      </c>
      <c r="J846" s="8">
        <f>IF(PĀRBAUDE!$D$3="NĒ",F846-H846,F846-G846)</f>
        <v>0</v>
      </c>
      <c r="L846" s="42">
        <v>1</v>
      </c>
      <c r="M846" s="42">
        <v>0.21</v>
      </c>
      <c r="N846" s="12"/>
      <c r="O846" s="12"/>
      <c r="Q846" s="8">
        <f t="shared" si="391"/>
        <v>0</v>
      </c>
      <c r="R846" s="8">
        <f t="shared" si="392"/>
        <v>0</v>
      </c>
      <c r="S846" s="82"/>
    </row>
    <row r="847" spans="1:19" hidden="1" outlineLevel="1">
      <c r="A847" s="4" t="s">
        <v>179</v>
      </c>
      <c r="B847" s="7"/>
      <c r="C847" s="7"/>
      <c r="D847" s="12"/>
      <c r="E847" s="8">
        <f t="shared" si="388"/>
        <v>0</v>
      </c>
      <c r="F847" s="8">
        <f t="shared" si="389"/>
        <v>0</v>
      </c>
      <c r="G847" s="8">
        <f t="shared" si="390"/>
        <v>0</v>
      </c>
      <c r="H847" s="8">
        <f>IF(PĀRBAUDE!$D$3="NĒ",ROUND(G847*(1+M847),2),0)</f>
        <v>0</v>
      </c>
      <c r="I847" s="11">
        <f>IF(PĀRBAUDE!$D$3="NĒ",H847,G847)/IF(PĀRBAUDE!$D$3="NĒ",$H$1315,$G$1315)</f>
        <v>0</v>
      </c>
      <c r="J847" s="8">
        <f>IF(PĀRBAUDE!$D$3="NĒ",F847-H847,F847-G847)</f>
        <v>0</v>
      </c>
      <c r="L847" s="42">
        <v>1</v>
      </c>
      <c r="M847" s="42">
        <v>0.21</v>
      </c>
      <c r="N847" s="12"/>
      <c r="O847" s="12"/>
      <c r="Q847" s="8">
        <f t="shared" si="391"/>
        <v>0</v>
      </c>
      <c r="R847" s="8">
        <f t="shared" si="392"/>
        <v>0</v>
      </c>
      <c r="S847" s="82"/>
    </row>
    <row r="848" spans="1:19" ht="60" hidden="1" outlineLevel="1">
      <c r="A848" s="5" t="s">
        <v>21</v>
      </c>
      <c r="B848" s="2"/>
      <c r="C848" s="2"/>
      <c r="D848" s="2"/>
      <c r="E848" s="9">
        <f>SUM(E849:E858)</f>
        <v>0</v>
      </c>
      <c r="F848" s="9">
        <f>SUM(F849:F858)</f>
        <v>0</v>
      </c>
      <c r="G848" s="9">
        <f>SUM(G849:G858)</f>
        <v>0</v>
      </c>
      <c r="H848" s="9">
        <f>SUM(H849:H858)</f>
        <v>0</v>
      </c>
      <c r="I848" s="10">
        <f>IF(PĀRBAUDE!$D$3="NĒ",H848,G848)/IF(PĀRBAUDE!$D$3="NĒ",$H$1315,$G$1315)</f>
        <v>0</v>
      </c>
      <c r="J848" s="9">
        <f>SUM(J849:J858)</f>
        <v>0</v>
      </c>
    </row>
    <row r="849" spans="1:19" hidden="1" outlineLevel="1">
      <c r="A849" s="4" t="s">
        <v>180</v>
      </c>
      <c r="B849" s="7"/>
      <c r="C849" s="7"/>
      <c r="D849" s="12"/>
      <c r="E849" s="8">
        <f t="shared" ref="E849:E858" si="393">C849*D849</f>
        <v>0</v>
      </c>
      <c r="F849" s="8">
        <f t="shared" ref="F849:F858" si="394">ROUND(E849*(1+M849),2)</f>
        <v>0</v>
      </c>
      <c r="G849" s="8">
        <f t="shared" ref="G849:G858" si="395">E849-N849-O849</f>
        <v>0</v>
      </c>
      <c r="H849" s="8">
        <f>IF(PĀRBAUDE!$D$3="NĒ",ROUND(G849*(1+M849),2),0)</f>
        <v>0</v>
      </c>
      <c r="I849" s="11">
        <f>IF(PĀRBAUDE!$D$3="NĒ",H849,G849)/IF(PĀRBAUDE!$D$3="NĒ",$H$1315,$G$1315)</f>
        <v>0</v>
      </c>
      <c r="J849" s="8">
        <f>IF(PĀRBAUDE!$D$3="NĒ",F849-H849,F849-G849)</f>
        <v>0</v>
      </c>
      <c r="L849" s="42">
        <v>1</v>
      </c>
      <c r="M849" s="42">
        <v>0.21</v>
      </c>
      <c r="N849" s="12"/>
      <c r="O849" s="12"/>
      <c r="Q849" s="8">
        <f t="shared" ref="Q849:Q858" si="396">IF(H849=0,G849,H849)*L849</f>
        <v>0</v>
      </c>
      <c r="R849" s="8">
        <f t="shared" ref="R849:R858" si="397">J849*L849</f>
        <v>0</v>
      </c>
      <c r="S849" s="82"/>
    </row>
    <row r="850" spans="1:19" hidden="1" outlineLevel="1">
      <c r="A850" s="4" t="s">
        <v>181</v>
      </c>
      <c r="B850" s="7"/>
      <c r="C850" s="7"/>
      <c r="D850" s="12"/>
      <c r="E850" s="8">
        <f t="shared" si="393"/>
        <v>0</v>
      </c>
      <c r="F850" s="8">
        <f t="shared" si="394"/>
        <v>0</v>
      </c>
      <c r="G850" s="8">
        <f t="shared" si="395"/>
        <v>0</v>
      </c>
      <c r="H850" s="8">
        <f>IF(PĀRBAUDE!$D$3="NĒ",ROUND(G850*(1+M850),2),0)</f>
        <v>0</v>
      </c>
      <c r="I850" s="11">
        <f>IF(PĀRBAUDE!$D$3="NĒ",H850,G850)/IF(PĀRBAUDE!$D$3="NĒ",$H$1315,$G$1315)</f>
        <v>0</v>
      </c>
      <c r="J850" s="8">
        <f>IF(PĀRBAUDE!$D$3="NĒ",F850-H850,F850-G850)</f>
        <v>0</v>
      </c>
      <c r="L850" s="42">
        <v>1</v>
      </c>
      <c r="M850" s="42">
        <v>0.21</v>
      </c>
      <c r="N850" s="12"/>
      <c r="O850" s="12"/>
      <c r="Q850" s="8">
        <f t="shared" si="396"/>
        <v>0</v>
      </c>
      <c r="R850" s="8">
        <f t="shared" si="397"/>
        <v>0</v>
      </c>
      <c r="S850" s="82"/>
    </row>
    <row r="851" spans="1:19" hidden="1" outlineLevel="1">
      <c r="A851" s="4" t="s">
        <v>182</v>
      </c>
      <c r="B851" s="7"/>
      <c r="C851" s="7"/>
      <c r="D851" s="12"/>
      <c r="E851" s="8">
        <f t="shared" si="393"/>
        <v>0</v>
      </c>
      <c r="F851" s="8">
        <f t="shared" si="394"/>
        <v>0</v>
      </c>
      <c r="G851" s="8">
        <f t="shared" si="395"/>
        <v>0</v>
      </c>
      <c r="H851" s="8">
        <f>IF(PĀRBAUDE!$D$3="NĒ",ROUND(G851*(1+M851),2),0)</f>
        <v>0</v>
      </c>
      <c r="I851" s="11">
        <f>IF(PĀRBAUDE!$D$3="NĒ",H851,G851)/IF(PĀRBAUDE!$D$3="NĒ",$H$1315,$G$1315)</f>
        <v>0</v>
      </c>
      <c r="J851" s="8">
        <f>IF(PĀRBAUDE!$D$3="NĒ",F851-H851,F851-G851)</f>
        <v>0</v>
      </c>
      <c r="L851" s="42">
        <v>1</v>
      </c>
      <c r="M851" s="42">
        <v>0.21</v>
      </c>
      <c r="N851" s="12"/>
      <c r="O851" s="12"/>
      <c r="Q851" s="8">
        <f t="shared" si="396"/>
        <v>0</v>
      </c>
      <c r="R851" s="8">
        <f t="shared" si="397"/>
        <v>0</v>
      </c>
      <c r="S851" s="82"/>
    </row>
    <row r="852" spans="1:19" hidden="1" outlineLevel="1">
      <c r="A852" s="4" t="s">
        <v>182</v>
      </c>
      <c r="B852" s="7"/>
      <c r="C852" s="7"/>
      <c r="D852" s="12"/>
      <c r="E852" s="8">
        <f t="shared" si="393"/>
        <v>0</v>
      </c>
      <c r="F852" s="8">
        <f t="shared" si="394"/>
        <v>0</v>
      </c>
      <c r="G852" s="8">
        <f t="shared" si="395"/>
        <v>0</v>
      </c>
      <c r="H852" s="8">
        <f>IF(PĀRBAUDE!$D$3="NĒ",ROUND(G852*(1+M852),2),0)</f>
        <v>0</v>
      </c>
      <c r="I852" s="11">
        <f>IF(PĀRBAUDE!$D$3="NĒ",H852,G852)/IF(PĀRBAUDE!$D$3="NĒ",$H$1315,$G$1315)</f>
        <v>0</v>
      </c>
      <c r="J852" s="8">
        <f>IF(PĀRBAUDE!$D$3="NĒ",F852-H852,F852-G852)</f>
        <v>0</v>
      </c>
      <c r="L852" s="42">
        <v>1</v>
      </c>
      <c r="M852" s="42">
        <v>0.21</v>
      </c>
      <c r="N852" s="12"/>
      <c r="O852" s="12"/>
      <c r="Q852" s="8">
        <f t="shared" si="396"/>
        <v>0</v>
      </c>
      <c r="R852" s="8">
        <f t="shared" si="397"/>
        <v>0</v>
      </c>
      <c r="S852" s="82"/>
    </row>
    <row r="853" spans="1:19" hidden="1" outlineLevel="1">
      <c r="A853" s="4" t="s">
        <v>182</v>
      </c>
      <c r="B853" s="7"/>
      <c r="C853" s="7"/>
      <c r="D853" s="12"/>
      <c r="E853" s="8">
        <f t="shared" si="393"/>
        <v>0</v>
      </c>
      <c r="F853" s="8">
        <f t="shared" si="394"/>
        <v>0</v>
      </c>
      <c r="G853" s="8">
        <f t="shared" si="395"/>
        <v>0</v>
      </c>
      <c r="H853" s="8">
        <f>IF(PĀRBAUDE!$D$3="NĒ",ROUND(G853*(1+M853),2),0)</f>
        <v>0</v>
      </c>
      <c r="I853" s="11">
        <f>IF(PĀRBAUDE!$D$3="NĒ",H853,G853)/IF(PĀRBAUDE!$D$3="NĒ",$H$1315,$G$1315)</f>
        <v>0</v>
      </c>
      <c r="J853" s="8">
        <f>IF(PĀRBAUDE!$D$3="NĒ",F853-H853,F853-G853)</f>
        <v>0</v>
      </c>
      <c r="L853" s="42">
        <v>1</v>
      </c>
      <c r="M853" s="42">
        <v>0.21</v>
      </c>
      <c r="N853" s="12"/>
      <c r="O853" s="12"/>
      <c r="Q853" s="8">
        <f t="shared" si="396"/>
        <v>0</v>
      </c>
      <c r="R853" s="8">
        <f t="shared" si="397"/>
        <v>0</v>
      </c>
      <c r="S853" s="82"/>
    </row>
    <row r="854" spans="1:19" hidden="1" outlineLevel="1">
      <c r="A854" s="4" t="s">
        <v>182</v>
      </c>
      <c r="B854" s="7"/>
      <c r="C854" s="7"/>
      <c r="D854" s="12"/>
      <c r="E854" s="8">
        <f t="shared" si="393"/>
        <v>0</v>
      </c>
      <c r="F854" s="8">
        <f t="shared" si="394"/>
        <v>0</v>
      </c>
      <c r="G854" s="8">
        <f t="shared" si="395"/>
        <v>0</v>
      </c>
      <c r="H854" s="8">
        <f>IF(PĀRBAUDE!$D$3="NĒ",ROUND(G854*(1+M854),2),0)</f>
        <v>0</v>
      </c>
      <c r="I854" s="11">
        <f>IF(PĀRBAUDE!$D$3="NĒ",H854,G854)/IF(PĀRBAUDE!$D$3="NĒ",$H$1315,$G$1315)</f>
        <v>0</v>
      </c>
      <c r="J854" s="8">
        <f>IF(PĀRBAUDE!$D$3="NĒ",F854-H854,F854-G854)</f>
        <v>0</v>
      </c>
      <c r="L854" s="42">
        <v>1</v>
      </c>
      <c r="M854" s="42">
        <v>0.21</v>
      </c>
      <c r="N854" s="12"/>
      <c r="O854" s="12"/>
      <c r="Q854" s="8">
        <f t="shared" si="396"/>
        <v>0</v>
      </c>
      <c r="R854" s="8">
        <f t="shared" si="397"/>
        <v>0</v>
      </c>
      <c r="S854" s="82"/>
    </row>
    <row r="855" spans="1:19" hidden="1" outlineLevel="1">
      <c r="A855" s="4" t="s">
        <v>183</v>
      </c>
      <c r="B855" s="7"/>
      <c r="C855" s="7"/>
      <c r="D855" s="12"/>
      <c r="E855" s="8">
        <f t="shared" si="393"/>
        <v>0</v>
      </c>
      <c r="F855" s="8">
        <f t="shared" si="394"/>
        <v>0</v>
      </c>
      <c r="G855" s="8">
        <f t="shared" si="395"/>
        <v>0</v>
      </c>
      <c r="H855" s="8">
        <f>IF(PĀRBAUDE!$D$3="NĒ",ROUND(G855*(1+M855),2),0)</f>
        <v>0</v>
      </c>
      <c r="I855" s="11">
        <f>IF(PĀRBAUDE!$D$3="NĒ",H855,G855)/IF(PĀRBAUDE!$D$3="NĒ",$H$1315,$G$1315)</f>
        <v>0</v>
      </c>
      <c r="J855" s="8">
        <f>IF(PĀRBAUDE!$D$3="NĒ",F855-H855,F855-G855)</f>
        <v>0</v>
      </c>
      <c r="L855" s="42">
        <v>1</v>
      </c>
      <c r="M855" s="42">
        <v>0.21</v>
      </c>
      <c r="N855" s="12"/>
      <c r="O855" s="12"/>
      <c r="Q855" s="8">
        <f t="shared" si="396"/>
        <v>0</v>
      </c>
      <c r="R855" s="8">
        <f t="shared" si="397"/>
        <v>0</v>
      </c>
      <c r="S855" s="82"/>
    </row>
    <row r="856" spans="1:19" hidden="1" outlineLevel="1">
      <c r="A856" s="4" t="s">
        <v>184</v>
      </c>
      <c r="B856" s="7"/>
      <c r="C856" s="7"/>
      <c r="D856" s="12"/>
      <c r="E856" s="8">
        <f t="shared" si="393"/>
        <v>0</v>
      </c>
      <c r="F856" s="8">
        <f t="shared" si="394"/>
        <v>0</v>
      </c>
      <c r="G856" s="8">
        <f t="shared" si="395"/>
        <v>0</v>
      </c>
      <c r="H856" s="8">
        <f>IF(PĀRBAUDE!$D$3="NĒ",ROUND(G856*(1+M856),2),0)</f>
        <v>0</v>
      </c>
      <c r="I856" s="11">
        <f>IF(PĀRBAUDE!$D$3="NĒ",H856,G856)/IF(PĀRBAUDE!$D$3="NĒ",$H$1315,$G$1315)</f>
        <v>0</v>
      </c>
      <c r="J856" s="8">
        <f>IF(PĀRBAUDE!$D$3="NĒ",F856-H856,F856-G856)</f>
        <v>0</v>
      </c>
      <c r="L856" s="42">
        <v>1</v>
      </c>
      <c r="M856" s="42">
        <v>0.21</v>
      </c>
      <c r="N856" s="12"/>
      <c r="O856" s="12"/>
      <c r="Q856" s="8">
        <f t="shared" si="396"/>
        <v>0</v>
      </c>
      <c r="R856" s="8">
        <f t="shared" si="397"/>
        <v>0</v>
      </c>
      <c r="S856" s="82"/>
    </row>
    <row r="857" spans="1:19" hidden="1" outlineLevel="1">
      <c r="A857" s="4" t="s">
        <v>185</v>
      </c>
      <c r="B857" s="7"/>
      <c r="C857" s="7"/>
      <c r="D857" s="12"/>
      <c r="E857" s="8">
        <f t="shared" si="393"/>
        <v>0</v>
      </c>
      <c r="F857" s="8">
        <f t="shared" si="394"/>
        <v>0</v>
      </c>
      <c r="G857" s="8">
        <f t="shared" si="395"/>
        <v>0</v>
      </c>
      <c r="H857" s="8">
        <f>IF(PĀRBAUDE!$D$3="NĒ",ROUND(G857*(1+M857),2),0)</f>
        <v>0</v>
      </c>
      <c r="I857" s="11">
        <f>IF(PĀRBAUDE!$D$3="NĒ",H857,G857)/IF(PĀRBAUDE!$D$3="NĒ",$H$1315,$G$1315)</f>
        <v>0</v>
      </c>
      <c r="J857" s="8">
        <f>IF(PĀRBAUDE!$D$3="NĒ",F857-H857,F857-G857)</f>
        <v>0</v>
      </c>
      <c r="L857" s="42">
        <v>1</v>
      </c>
      <c r="M857" s="42">
        <v>0.21</v>
      </c>
      <c r="N857" s="12"/>
      <c r="O857" s="12"/>
      <c r="Q857" s="8">
        <f t="shared" si="396"/>
        <v>0</v>
      </c>
      <c r="R857" s="8">
        <f t="shared" si="397"/>
        <v>0</v>
      </c>
      <c r="S857" s="82"/>
    </row>
    <row r="858" spans="1:19" hidden="1" outlineLevel="1">
      <c r="A858" s="4" t="s">
        <v>186</v>
      </c>
      <c r="B858" s="7"/>
      <c r="C858" s="7"/>
      <c r="D858" s="12"/>
      <c r="E858" s="8">
        <f t="shared" si="393"/>
        <v>0</v>
      </c>
      <c r="F858" s="8">
        <f t="shared" si="394"/>
        <v>0</v>
      </c>
      <c r="G858" s="8">
        <f t="shared" si="395"/>
        <v>0</v>
      </c>
      <c r="H858" s="8">
        <f>IF(PĀRBAUDE!$D$3="NĒ",ROUND(G858*(1+M858),2),0)</f>
        <v>0</v>
      </c>
      <c r="I858" s="11">
        <f>IF(PĀRBAUDE!$D$3="NĒ",H858,G858)/IF(PĀRBAUDE!$D$3="NĒ",$H$1315,$G$1315)</f>
        <v>0</v>
      </c>
      <c r="J858" s="8">
        <f>IF(PĀRBAUDE!$D$3="NĒ",F858-H858,F858-G858)</f>
        <v>0</v>
      </c>
      <c r="L858" s="42">
        <v>1</v>
      </c>
      <c r="M858" s="42">
        <v>0.21</v>
      </c>
      <c r="N858" s="12"/>
      <c r="O858" s="12"/>
      <c r="Q858" s="8">
        <f t="shared" si="396"/>
        <v>0</v>
      </c>
      <c r="R858" s="8">
        <f t="shared" si="397"/>
        <v>0</v>
      </c>
      <c r="S858" s="82"/>
    </row>
    <row r="859" spans="1:19" ht="24" hidden="1" outlineLevel="1">
      <c r="A859" s="2" t="s">
        <v>22</v>
      </c>
      <c r="B859" s="2"/>
      <c r="C859" s="2"/>
      <c r="D859" s="2"/>
      <c r="E859" s="9">
        <f>SUM(E860:E869)</f>
        <v>0</v>
      </c>
      <c r="F859" s="9">
        <f>SUM(F860:F869)</f>
        <v>0</v>
      </c>
      <c r="G859" s="9">
        <f>SUM(G860:G869)</f>
        <v>0</v>
      </c>
      <c r="H859" s="9">
        <f>SUM(H860:H869)</f>
        <v>0</v>
      </c>
      <c r="I859" s="10">
        <f>IF(PĀRBAUDE!$D$3="NĒ",H859,G859)/IF(PĀRBAUDE!$D$3="NĒ",$H$1315,$G$1315)</f>
        <v>0</v>
      </c>
      <c r="J859" s="9">
        <f>SUM(J860:J869)</f>
        <v>0</v>
      </c>
    </row>
    <row r="860" spans="1:19" hidden="1" outlineLevel="1">
      <c r="A860" s="4" t="s">
        <v>187</v>
      </c>
      <c r="B860" s="7"/>
      <c r="C860" s="7"/>
      <c r="D860" s="12"/>
      <c r="E860" s="8">
        <f t="shared" ref="E860:E869" si="398">C860*D860</f>
        <v>0</v>
      </c>
      <c r="F860" s="8">
        <f t="shared" ref="F860:F869" si="399">ROUND(E860*(1+M860),2)</f>
        <v>0</v>
      </c>
      <c r="G860" s="8">
        <f t="shared" ref="G860:G869" si="400">E860-N860-O860</f>
        <v>0</v>
      </c>
      <c r="H860" s="8">
        <f>IF(PĀRBAUDE!$D$3="NĒ",ROUND(G860*(1+M860),2),0)</f>
        <v>0</v>
      </c>
      <c r="I860" s="11">
        <f>IF(PĀRBAUDE!$D$3="NĒ",H860,G860)/IF(PĀRBAUDE!$D$3="NĒ",$H$1315,$G$1315)</f>
        <v>0</v>
      </c>
      <c r="J860" s="8">
        <f>IF(PĀRBAUDE!$D$3="NĒ",F860-H860,F860-G860)</f>
        <v>0</v>
      </c>
      <c r="L860" s="42">
        <v>1</v>
      </c>
      <c r="M860" s="42">
        <v>0.21</v>
      </c>
      <c r="N860" s="12"/>
      <c r="O860" s="12"/>
      <c r="Q860" s="8">
        <f t="shared" ref="Q860:Q869" si="401">IF(H860=0,G860,H860)*L860</f>
        <v>0</v>
      </c>
      <c r="R860" s="8">
        <f t="shared" ref="R860:R869" si="402">J860*L860</f>
        <v>0</v>
      </c>
      <c r="S860" s="82"/>
    </row>
    <row r="861" spans="1:19" hidden="1" outlineLevel="1">
      <c r="A861" s="4" t="s">
        <v>188</v>
      </c>
      <c r="B861" s="7"/>
      <c r="C861" s="7"/>
      <c r="D861" s="12"/>
      <c r="E861" s="8">
        <f t="shared" si="398"/>
        <v>0</v>
      </c>
      <c r="F861" s="8">
        <f t="shared" si="399"/>
        <v>0</v>
      </c>
      <c r="G861" s="8">
        <f t="shared" si="400"/>
        <v>0</v>
      </c>
      <c r="H861" s="8">
        <f>IF(PĀRBAUDE!$D$3="NĒ",ROUND(G861*(1+M861),2),0)</f>
        <v>0</v>
      </c>
      <c r="I861" s="11">
        <f>IF(PĀRBAUDE!$D$3="NĒ",H861,G861)/IF(PĀRBAUDE!$D$3="NĒ",$H$1315,$G$1315)</f>
        <v>0</v>
      </c>
      <c r="J861" s="8">
        <f>IF(PĀRBAUDE!$D$3="NĒ",F861-H861,F861-G861)</f>
        <v>0</v>
      </c>
      <c r="L861" s="42">
        <v>1</v>
      </c>
      <c r="M861" s="42">
        <v>0.21</v>
      </c>
      <c r="N861" s="12"/>
      <c r="O861" s="12"/>
      <c r="Q861" s="8">
        <f t="shared" si="401"/>
        <v>0</v>
      </c>
      <c r="R861" s="8">
        <f t="shared" si="402"/>
        <v>0</v>
      </c>
      <c r="S861" s="82"/>
    </row>
    <row r="862" spans="1:19" hidden="1" outlineLevel="1">
      <c r="A862" s="4" t="s">
        <v>189</v>
      </c>
      <c r="B862" s="7"/>
      <c r="C862" s="7"/>
      <c r="D862" s="12"/>
      <c r="E862" s="8">
        <f t="shared" si="398"/>
        <v>0</v>
      </c>
      <c r="F862" s="8">
        <f t="shared" si="399"/>
        <v>0</v>
      </c>
      <c r="G862" s="8">
        <f t="shared" si="400"/>
        <v>0</v>
      </c>
      <c r="H862" s="8">
        <f>IF(PĀRBAUDE!$D$3="NĒ",ROUND(G862*(1+M862),2),0)</f>
        <v>0</v>
      </c>
      <c r="I862" s="11">
        <f>IF(PĀRBAUDE!$D$3="NĒ",H862,G862)/IF(PĀRBAUDE!$D$3="NĒ",$H$1315,$G$1315)</f>
        <v>0</v>
      </c>
      <c r="J862" s="8">
        <f>IF(PĀRBAUDE!$D$3="NĒ",F862-H862,F862-G862)</f>
        <v>0</v>
      </c>
      <c r="L862" s="42">
        <v>1</v>
      </c>
      <c r="M862" s="42">
        <v>0.21</v>
      </c>
      <c r="N862" s="12"/>
      <c r="O862" s="12"/>
      <c r="Q862" s="8">
        <f t="shared" si="401"/>
        <v>0</v>
      </c>
      <c r="R862" s="8">
        <f t="shared" si="402"/>
        <v>0</v>
      </c>
      <c r="S862" s="82"/>
    </row>
    <row r="863" spans="1:19" hidden="1" outlineLevel="1">
      <c r="A863" s="4" t="s">
        <v>189</v>
      </c>
      <c r="B863" s="7"/>
      <c r="C863" s="7"/>
      <c r="D863" s="12"/>
      <c r="E863" s="8">
        <f t="shared" si="398"/>
        <v>0</v>
      </c>
      <c r="F863" s="8">
        <f t="shared" si="399"/>
        <v>0</v>
      </c>
      <c r="G863" s="8">
        <f t="shared" si="400"/>
        <v>0</v>
      </c>
      <c r="H863" s="8">
        <f>IF(PĀRBAUDE!$D$3="NĒ",ROUND(G863*(1+M863),2),0)</f>
        <v>0</v>
      </c>
      <c r="I863" s="11">
        <f>IF(PĀRBAUDE!$D$3="NĒ",H863,G863)/IF(PĀRBAUDE!$D$3="NĒ",$H$1315,$G$1315)</f>
        <v>0</v>
      </c>
      <c r="J863" s="8">
        <f>IF(PĀRBAUDE!$D$3="NĒ",F863-H863,F863-G863)</f>
        <v>0</v>
      </c>
      <c r="L863" s="42">
        <v>1</v>
      </c>
      <c r="M863" s="42">
        <v>0.21</v>
      </c>
      <c r="N863" s="12"/>
      <c r="O863" s="12"/>
      <c r="Q863" s="8">
        <f t="shared" si="401"/>
        <v>0</v>
      </c>
      <c r="R863" s="8">
        <f t="shared" si="402"/>
        <v>0</v>
      </c>
      <c r="S863" s="82"/>
    </row>
    <row r="864" spans="1:19" hidden="1" outlineLevel="1">
      <c r="A864" s="4" t="s">
        <v>189</v>
      </c>
      <c r="B864" s="7"/>
      <c r="C864" s="7"/>
      <c r="D864" s="12"/>
      <c r="E864" s="8">
        <f t="shared" si="398"/>
        <v>0</v>
      </c>
      <c r="F864" s="8">
        <f t="shared" si="399"/>
        <v>0</v>
      </c>
      <c r="G864" s="8">
        <f t="shared" si="400"/>
        <v>0</v>
      </c>
      <c r="H864" s="8">
        <f>IF(PĀRBAUDE!$D$3="NĒ",ROUND(G864*(1+M864),2),0)</f>
        <v>0</v>
      </c>
      <c r="I864" s="11">
        <f>IF(PĀRBAUDE!$D$3="NĒ",H864,G864)/IF(PĀRBAUDE!$D$3="NĒ",$H$1315,$G$1315)</f>
        <v>0</v>
      </c>
      <c r="J864" s="8">
        <f>IF(PĀRBAUDE!$D$3="NĒ",F864-H864,F864-G864)</f>
        <v>0</v>
      </c>
      <c r="L864" s="42">
        <v>1</v>
      </c>
      <c r="M864" s="42">
        <v>0.21</v>
      </c>
      <c r="N864" s="12"/>
      <c r="O864" s="12"/>
      <c r="Q864" s="8">
        <f t="shared" si="401"/>
        <v>0</v>
      </c>
      <c r="R864" s="8">
        <f t="shared" si="402"/>
        <v>0</v>
      </c>
      <c r="S864" s="82"/>
    </row>
    <row r="865" spans="1:19" hidden="1" outlineLevel="1">
      <c r="A865" s="4" t="s">
        <v>189</v>
      </c>
      <c r="B865" s="7"/>
      <c r="C865" s="7"/>
      <c r="D865" s="12"/>
      <c r="E865" s="8">
        <f t="shared" si="398"/>
        <v>0</v>
      </c>
      <c r="F865" s="8">
        <f t="shared" si="399"/>
        <v>0</v>
      </c>
      <c r="G865" s="8">
        <f t="shared" si="400"/>
        <v>0</v>
      </c>
      <c r="H865" s="8">
        <f>IF(PĀRBAUDE!$D$3="NĒ",ROUND(G865*(1+M865),2),0)</f>
        <v>0</v>
      </c>
      <c r="I865" s="11">
        <f>IF(PĀRBAUDE!$D$3="NĒ",H865,G865)/IF(PĀRBAUDE!$D$3="NĒ",$H$1315,$G$1315)</f>
        <v>0</v>
      </c>
      <c r="J865" s="8">
        <f>IF(PĀRBAUDE!$D$3="NĒ",F865-H865,F865-G865)</f>
        <v>0</v>
      </c>
      <c r="L865" s="42">
        <v>1</v>
      </c>
      <c r="M865" s="42">
        <v>0.21</v>
      </c>
      <c r="N865" s="12"/>
      <c r="O865" s="12"/>
      <c r="Q865" s="8">
        <f t="shared" si="401"/>
        <v>0</v>
      </c>
      <c r="R865" s="8">
        <f t="shared" si="402"/>
        <v>0</v>
      </c>
      <c r="S865" s="82"/>
    </row>
    <row r="866" spans="1:19" hidden="1" outlineLevel="1">
      <c r="A866" s="4" t="s">
        <v>189</v>
      </c>
      <c r="B866" s="7"/>
      <c r="C866" s="7"/>
      <c r="D866" s="12"/>
      <c r="E866" s="8">
        <f t="shared" si="398"/>
        <v>0</v>
      </c>
      <c r="F866" s="8">
        <f t="shared" si="399"/>
        <v>0</v>
      </c>
      <c r="G866" s="8">
        <f t="shared" si="400"/>
        <v>0</v>
      </c>
      <c r="H866" s="8">
        <f>IF(PĀRBAUDE!$D$3="NĒ",ROUND(G866*(1+M866),2),0)</f>
        <v>0</v>
      </c>
      <c r="I866" s="11">
        <f>IF(PĀRBAUDE!$D$3="NĒ",H866,G866)/IF(PĀRBAUDE!$D$3="NĒ",$H$1315,$G$1315)</f>
        <v>0</v>
      </c>
      <c r="J866" s="8">
        <f>IF(PĀRBAUDE!$D$3="NĒ",F866-H866,F866-G866)</f>
        <v>0</v>
      </c>
      <c r="L866" s="42">
        <v>1</v>
      </c>
      <c r="M866" s="42">
        <v>0.21</v>
      </c>
      <c r="N866" s="12"/>
      <c r="O866" s="12"/>
      <c r="Q866" s="8">
        <f t="shared" si="401"/>
        <v>0</v>
      </c>
      <c r="R866" s="8">
        <f t="shared" si="402"/>
        <v>0</v>
      </c>
      <c r="S866" s="82"/>
    </row>
    <row r="867" spans="1:19" hidden="1" outlineLevel="1">
      <c r="A867" s="4" t="s">
        <v>190</v>
      </c>
      <c r="B867" s="7"/>
      <c r="C867" s="7"/>
      <c r="D867" s="12"/>
      <c r="E867" s="8">
        <f t="shared" si="398"/>
        <v>0</v>
      </c>
      <c r="F867" s="8">
        <f t="shared" si="399"/>
        <v>0</v>
      </c>
      <c r="G867" s="8">
        <f t="shared" si="400"/>
        <v>0</v>
      </c>
      <c r="H867" s="8">
        <f>IF(PĀRBAUDE!$D$3="NĒ",ROUND(G867*(1+M867),2),0)</f>
        <v>0</v>
      </c>
      <c r="I867" s="11">
        <f>IF(PĀRBAUDE!$D$3="NĒ",H867,G867)/IF(PĀRBAUDE!$D$3="NĒ",$H$1315,$G$1315)</f>
        <v>0</v>
      </c>
      <c r="J867" s="8">
        <f>IF(PĀRBAUDE!$D$3="NĒ",F867-H867,F867-G867)</f>
        <v>0</v>
      </c>
      <c r="L867" s="42">
        <v>1</v>
      </c>
      <c r="M867" s="42">
        <v>0.21</v>
      </c>
      <c r="N867" s="12"/>
      <c r="O867" s="12"/>
      <c r="Q867" s="8">
        <f t="shared" si="401"/>
        <v>0</v>
      </c>
      <c r="R867" s="8">
        <f t="shared" si="402"/>
        <v>0</v>
      </c>
      <c r="S867" s="82"/>
    </row>
    <row r="868" spans="1:19" hidden="1" outlineLevel="1">
      <c r="A868" s="4" t="s">
        <v>191</v>
      </c>
      <c r="B868" s="7"/>
      <c r="C868" s="7"/>
      <c r="D868" s="12"/>
      <c r="E868" s="8">
        <f t="shared" si="398"/>
        <v>0</v>
      </c>
      <c r="F868" s="8">
        <f t="shared" si="399"/>
        <v>0</v>
      </c>
      <c r="G868" s="8">
        <f t="shared" si="400"/>
        <v>0</v>
      </c>
      <c r="H868" s="8">
        <f>IF(PĀRBAUDE!$D$3="NĒ",ROUND(G868*(1+M868),2),0)</f>
        <v>0</v>
      </c>
      <c r="I868" s="11">
        <f>IF(PĀRBAUDE!$D$3="NĒ",H868,G868)/IF(PĀRBAUDE!$D$3="NĒ",$H$1315,$G$1315)</f>
        <v>0</v>
      </c>
      <c r="J868" s="8">
        <f>IF(PĀRBAUDE!$D$3="NĒ",F868-H868,F868-G868)</f>
        <v>0</v>
      </c>
      <c r="L868" s="42">
        <v>1</v>
      </c>
      <c r="M868" s="42">
        <v>0.21</v>
      </c>
      <c r="N868" s="12"/>
      <c r="O868" s="12"/>
      <c r="Q868" s="8">
        <f t="shared" si="401"/>
        <v>0</v>
      </c>
      <c r="R868" s="8">
        <f t="shared" si="402"/>
        <v>0</v>
      </c>
      <c r="S868" s="82"/>
    </row>
    <row r="869" spans="1:19" hidden="1" outlineLevel="1">
      <c r="A869" s="4" t="s">
        <v>192</v>
      </c>
      <c r="B869" s="7"/>
      <c r="C869" s="7"/>
      <c r="D869" s="12"/>
      <c r="E869" s="8">
        <f t="shared" si="398"/>
        <v>0</v>
      </c>
      <c r="F869" s="8">
        <f t="shared" si="399"/>
        <v>0</v>
      </c>
      <c r="G869" s="8">
        <f t="shared" si="400"/>
        <v>0</v>
      </c>
      <c r="H869" s="8">
        <f>IF(PĀRBAUDE!$D$3="NĒ",ROUND(G869*(1+M869),2),0)</f>
        <v>0</v>
      </c>
      <c r="I869" s="11">
        <f>IF(PĀRBAUDE!$D$3="NĒ",H869,G869)/IF(PĀRBAUDE!$D$3="NĒ",$H$1315,$G$1315)</f>
        <v>0</v>
      </c>
      <c r="J869" s="8">
        <f>IF(PĀRBAUDE!$D$3="NĒ",F869-H869,F869-G869)</f>
        <v>0</v>
      </c>
      <c r="L869" s="42">
        <v>1</v>
      </c>
      <c r="M869" s="42">
        <v>0.21</v>
      </c>
      <c r="N869" s="12"/>
      <c r="O869" s="12"/>
      <c r="Q869" s="8">
        <f t="shared" si="401"/>
        <v>0</v>
      </c>
      <c r="R869" s="8">
        <f t="shared" si="402"/>
        <v>0</v>
      </c>
      <c r="S869" s="82"/>
    </row>
    <row r="870" spans="1:19" ht="24" hidden="1" outlineLevel="1">
      <c r="A870" s="2" t="s">
        <v>23</v>
      </c>
      <c r="B870" s="2"/>
      <c r="C870" s="2"/>
      <c r="D870" s="2"/>
      <c r="E870" s="9">
        <f>SUM(E871:E880)</f>
        <v>0</v>
      </c>
      <c r="F870" s="9">
        <f>SUM(F871:F880)</f>
        <v>0</v>
      </c>
      <c r="G870" s="9">
        <f>SUM(G871:G880)</f>
        <v>0</v>
      </c>
      <c r="H870" s="9">
        <f>SUM(H871:H880)</f>
        <v>0</v>
      </c>
      <c r="I870" s="10">
        <f>IF(PĀRBAUDE!$D$3="NĒ",H870,G870)/IF(PĀRBAUDE!$D$3="NĒ",$H$1315,$G$1315)</f>
        <v>0</v>
      </c>
      <c r="J870" s="9">
        <f>SUM(J871:J880)</f>
        <v>0</v>
      </c>
    </row>
    <row r="871" spans="1:19" hidden="1" outlineLevel="1">
      <c r="A871" s="4" t="s">
        <v>213</v>
      </c>
      <c r="B871" s="7"/>
      <c r="C871" s="7"/>
      <c r="D871" s="12"/>
      <c r="E871" s="8">
        <f t="shared" ref="E871:E880" si="403">C871*D871</f>
        <v>0</v>
      </c>
      <c r="F871" s="8">
        <f t="shared" ref="F871:F881" si="404">ROUND(E871*(1+M871),2)</f>
        <v>0</v>
      </c>
      <c r="G871" s="8">
        <f t="shared" ref="G871:G880" si="405">E871-N871-O871</f>
        <v>0</v>
      </c>
      <c r="H871" s="8">
        <f>IF(PĀRBAUDE!$D$3="NĒ",ROUND(G871*(1+M871),2),0)</f>
        <v>0</v>
      </c>
      <c r="I871" s="11">
        <f>IF(PĀRBAUDE!$D$3="NĒ",H871,G871)/IF(PĀRBAUDE!$D$3="NĒ",$H$1315,$G$1315)</f>
        <v>0</v>
      </c>
      <c r="J871" s="8">
        <f>IF(PĀRBAUDE!$D$3="NĒ",F871-H871,F871-G871)</f>
        <v>0</v>
      </c>
      <c r="L871" s="42">
        <v>1</v>
      </c>
      <c r="M871" s="42">
        <v>0.21</v>
      </c>
      <c r="N871" s="12"/>
      <c r="O871" s="12"/>
      <c r="Q871" s="8">
        <f t="shared" ref="Q871:Q881" si="406">IF(H871=0,G871,H871)*L871</f>
        <v>0</v>
      </c>
      <c r="R871" s="8">
        <f t="shared" ref="R871:R880" si="407">J871*L871</f>
        <v>0</v>
      </c>
      <c r="S871" s="82"/>
    </row>
    <row r="872" spans="1:19" hidden="1" outlineLevel="1">
      <c r="A872" s="4" t="s">
        <v>193</v>
      </c>
      <c r="B872" s="7"/>
      <c r="C872" s="7"/>
      <c r="D872" s="12"/>
      <c r="E872" s="8">
        <f t="shared" si="403"/>
        <v>0</v>
      </c>
      <c r="F872" s="8">
        <f t="shared" si="404"/>
        <v>0</v>
      </c>
      <c r="G872" s="8">
        <f t="shared" si="405"/>
        <v>0</v>
      </c>
      <c r="H872" s="8">
        <f>IF(PĀRBAUDE!$D$3="NĒ",ROUND(G872*(1+M872),2),0)</f>
        <v>0</v>
      </c>
      <c r="I872" s="11">
        <f>IF(PĀRBAUDE!$D$3="NĒ",H872,G872)/IF(PĀRBAUDE!$D$3="NĒ",$H$1315,$G$1315)</f>
        <v>0</v>
      </c>
      <c r="J872" s="8">
        <f>IF(PĀRBAUDE!$D$3="NĒ",F872-H872,F872-G872)</f>
        <v>0</v>
      </c>
      <c r="L872" s="42">
        <v>1</v>
      </c>
      <c r="M872" s="42">
        <v>0.21</v>
      </c>
      <c r="N872" s="12"/>
      <c r="O872" s="12"/>
      <c r="Q872" s="8">
        <f t="shared" si="406"/>
        <v>0</v>
      </c>
      <c r="R872" s="8">
        <f t="shared" si="407"/>
        <v>0</v>
      </c>
      <c r="S872" s="82"/>
    </row>
    <row r="873" spans="1:19" hidden="1" outlineLevel="1">
      <c r="A873" s="4" t="s">
        <v>194</v>
      </c>
      <c r="B873" s="7"/>
      <c r="C873" s="7"/>
      <c r="D873" s="12"/>
      <c r="E873" s="8">
        <f t="shared" si="403"/>
        <v>0</v>
      </c>
      <c r="F873" s="8">
        <f t="shared" si="404"/>
        <v>0</v>
      </c>
      <c r="G873" s="8">
        <f t="shared" si="405"/>
        <v>0</v>
      </c>
      <c r="H873" s="8">
        <f>IF(PĀRBAUDE!$D$3="NĒ",ROUND(G873*(1+M873),2),0)</f>
        <v>0</v>
      </c>
      <c r="I873" s="11">
        <f>IF(PĀRBAUDE!$D$3="NĒ",H873,G873)/IF(PĀRBAUDE!$D$3="NĒ",$H$1315,$G$1315)</f>
        <v>0</v>
      </c>
      <c r="J873" s="8">
        <f>IF(PĀRBAUDE!$D$3="NĒ",F873-H873,F873-G873)</f>
        <v>0</v>
      </c>
      <c r="L873" s="42">
        <v>1</v>
      </c>
      <c r="M873" s="42">
        <v>0.21</v>
      </c>
      <c r="N873" s="12"/>
      <c r="O873" s="12"/>
      <c r="Q873" s="8">
        <f t="shared" si="406"/>
        <v>0</v>
      </c>
      <c r="R873" s="8">
        <f t="shared" si="407"/>
        <v>0</v>
      </c>
      <c r="S873" s="82"/>
    </row>
    <row r="874" spans="1:19" hidden="1" outlineLevel="1">
      <c r="A874" s="4" t="s">
        <v>194</v>
      </c>
      <c r="B874" s="7"/>
      <c r="C874" s="7"/>
      <c r="D874" s="12"/>
      <c r="E874" s="8">
        <f t="shared" si="403"/>
        <v>0</v>
      </c>
      <c r="F874" s="8">
        <f t="shared" si="404"/>
        <v>0</v>
      </c>
      <c r="G874" s="8">
        <f t="shared" si="405"/>
        <v>0</v>
      </c>
      <c r="H874" s="8">
        <f>IF(PĀRBAUDE!$D$3="NĒ",ROUND(G874*(1+M874),2),0)</f>
        <v>0</v>
      </c>
      <c r="I874" s="11">
        <f>IF(PĀRBAUDE!$D$3="NĒ",H874,G874)/IF(PĀRBAUDE!$D$3="NĒ",$H$1315,$G$1315)</f>
        <v>0</v>
      </c>
      <c r="J874" s="8">
        <f>IF(PĀRBAUDE!$D$3="NĒ",F874-H874,F874-G874)</f>
        <v>0</v>
      </c>
      <c r="L874" s="42">
        <v>1</v>
      </c>
      <c r="M874" s="42">
        <v>0.21</v>
      </c>
      <c r="N874" s="12"/>
      <c r="O874" s="12"/>
      <c r="Q874" s="8">
        <f t="shared" si="406"/>
        <v>0</v>
      </c>
      <c r="R874" s="8">
        <f t="shared" si="407"/>
        <v>0</v>
      </c>
      <c r="S874" s="82"/>
    </row>
    <row r="875" spans="1:19" hidden="1" outlineLevel="1">
      <c r="A875" s="4" t="s">
        <v>194</v>
      </c>
      <c r="B875" s="7"/>
      <c r="C875" s="7"/>
      <c r="D875" s="12"/>
      <c r="E875" s="8">
        <f t="shared" si="403"/>
        <v>0</v>
      </c>
      <c r="F875" s="8">
        <f t="shared" si="404"/>
        <v>0</v>
      </c>
      <c r="G875" s="8">
        <f t="shared" si="405"/>
        <v>0</v>
      </c>
      <c r="H875" s="8">
        <f>IF(PĀRBAUDE!$D$3="NĒ",ROUND(G875*(1+M875),2),0)</f>
        <v>0</v>
      </c>
      <c r="I875" s="11">
        <f>IF(PĀRBAUDE!$D$3="NĒ",H875,G875)/IF(PĀRBAUDE!$D$3="NĒ",$H$1315,$G$1315)</f>
        <v>0</v>
      </c>
      <c r="J875" s="8">
        <f>IF(PĀRBAUDE!$D$3="NĒ",F875-H875,F875-G875)</f>
        <v>0</v>
      </c>
      <c r="L875" s="42">
        <v>1</v>
      </c>
      <c r="M875" s="42">
        <v>0.21</v>
      </c>
      <c r="N875" s="12"/>
      <c r="O875" s="12"/>
      <c r="Q875" s="8">
        <f t="shared" si="406"/>
        <v>0</v>
      </c>
      <c r="R875" s="8">
        <f t="shared" si="407"/>
        <v>0</v>
      </c>
      <c r="S875" s="82"/>
    </row>
    <row r="876" spans="1:19" hidden="1" outlineLevel="1">
      <c r="A876" s="4" t="s">
        <v>194</v>
      </c>
      <c r="B876" s="7"/>
      <c r="C876" s="7"/>
      <c r="D876" s="12"/>
      <c r="E876" s="8">
        <f t="shared" si="403"/>
        <v>0</v>
      </c>
      <c r="F876" s="8">
        <f t="shared" si="404"/>
        <v>0</v>
      </c>
      <c r="G876" s="8">
        <f t="shared" si="405"/>
        <v>0</v>
      </c>
      <c r="H876" s="8">
        <f>IF(PĀRBAUDE!$D$3="NĒ",ROUND(G876*(1+M876),2),0)</f>
        <v>0</v>
      </c>
      <c r="I876" s="11">
        <f>IF(PĀRBAUDE!$D$3="NĒ",H876,G876)/IF(PĀRBAUDE!$D$3="NĒ",$H$1315,$G$1315)</f>
        <v>0</v>
      </c>
      <c r="J876" s="8">
        <f>IF(PĀRBAUDE!$D$3="NĒ",F876-H876,F876-G876)</f>
        <v>0</v>
      </c>
      <c r="L876" s="42">
        <v>1</v>
      </c>
      <c r="M876" s="42">
        <v>0.21</v>
      </c>
      <c r="N876" s="12"/>
      <c r="O876" s="12"/>
      <c r="Q876" s="8">
        <f t="shared" si="406"/>
        <v>0</v>
      </c>
      <c r="R876" s="8">
        <f t="shared" si="407"/>
        <v>0</v>
      </c>
      <c r="S876" s="82"/>
    </row>
    <row r="877" spans="1:19" hidden="1" outlineLevel="1">
      <c r="A877" s="4" t="s">
        <v>194</v>
      </c>
      <c r="B877" s="7"/>
      <c r="C877" s="7"/>
      <c r="D877" s="12"/>
      <c r="E877" s="8">
        <f t="shared" si="403"/>
        <v>0</v>
      </c>
      <c r="F877" s="8">
        <f t="shared" si="404"/>
        <v>0</v>
      </c>
      <c r="G877" s="8">
        <f t="shared" si="405"/>
        <v>0</v>
      </c>
      <c r="H877" s="8">
        <f>IF(PĀRBAUDE!$D$3="NĒ",ROUND(G877*(1+M877),2),0)</f>
        <v>0</v>
      </c>
      <c r="I877" s="11">
        <f>IF(PĀRBAUDE!$D$3="NĒ",H877,G877)/IF(PĀRBAUDE!$D$3="NĒ",$H$1315,$G$1315)</f>
        <v>0</v>
      </c>
      <c r="J877" s="8">
        <f>IF(PĀRBAUDE!$D$3="NĒ",F877-H877,F877-G877)</f>
        <v>0</v>
      </c>
      <c r="L877" s="42">
        <v>1</v>
      </c>
      <c r="M877" s="42">
        <v>0.21</v>
      </c>
      <c r="N877" s="12"/>
      <c r="O877" s="12"/>
      <c r="Q877" s="8">
        <f t="shared" si="406"/>
        <v>0</v>
      </c>
      <c r="R877" s="8">
        <f t="shared" si="407"/>
        <v>0</v>
      </c>
      <c r="S877" s="82"/>
    </row>
    <row r="878" spans="1:19" hidden="1" outlineLevel="1">
      <c r="A878" s="4" t="s">
        <v>194</v>
      </c>
      <c r="B878" s="7"/>
      <c r="C878" s="7"/>
      <c r="D878" s="12"/>
      <c r="E878" s="8">
        <f t="shared" si="403"/>
        <v>0</v>
      </c>
      <c r="F878" s="8">
        <f t="shared" si="404"/>
        <v>0</v>
      </c>
      <c r="G878" s="8">
        <f t="shared" si="405"/>
        <v>0</v>
      </c>
      <c r="H878" s="8">
        <f>IF(PĀRBAUDE!$D$3="NĒ",ROUND(G878*(1+M878),2),0)</f>
        <v>0</v>
      </c>
      <c r="I878" s="11">
        <f>IF(PĀRBAUDE!$D$3="NĒ",H878,G878)/IF(PĀRBAUDE!$D$3="NĒ",$H$1315,$G$1315)</f>
        <v>0</v>
      </c>
      <c r="J878" s="8">
        <f>IF(PĀRBAUDE!$D$3="NĒ",F878-H878,F878-G878)</f>
        <v>0</v>
      </c>
      <c r="L878" s="42">
        <v>1</v>
      </c>
      <c r="M878" s="42">
        <v>0.21</v>
      </c>
      <c r="N878" s="12"/>
      <c r="O878" s="12"/>
      <c r="Q878" s="8">
        <f t="shared" si="406"/>
        <v>0</v>
      </c>
      <c r="R878" s="8">
        <f t="shared" si="407"/>
        <v>0</v>
      </c>
      <c r="S878" s="82"/>
    </row>
    <row r="879" spans="1:19" hidden="1" outlineLevel="1">
      <c r="A879" s="4" t="s">
        <v>195</v>
      </c>
      <c r="B879" s="7"/>
      <c r="C879" s="7"/>
      <c r="D879" s="12"/>
      <c r="E879" s="8">
        <f t="shared" si="403"/>
        <v>0</v>
      </c>
      <c r="F879" s="8">
        <f t="shared" si="404"/>
        <v>0</v>
      </c>
      <c r="G879" s="8">
        <f t="shared" si="405"/>
        <v>0</v>
      </c>
      <c r="H879" s="8">
        <f>IF(PĀRBAUDE!$D$3="NĒ",ROUND(G879*(1+M879),2),0)</f>
        <v>0</v>
      </c>
      <c r="I879" s="11">
        <f>IF(PĀRBAUDE!$D$3="NĒ",H879,G879)/IF(PĀRBAUDE!$D$3="NĒ",$H$1315,$G$1315)</f>
        <v>0</v>
      </c>
      <c r="J879" s="8">
        <f>IF(PĀRBAUDE!$D$3="NĒ",F879-H879,F879-G879)</f>
        <v>0</v>
      </c>
      <c r="L879" s="42">
        <v>1</v>
      </c>
      <c r="M879" s="42">
        <v>0.21</v>
      </c>
      <c r="N879" s="12"/>
      <c r="O879" s="12"/>
      <c r="Q879" s="8">
        <f t="shared" si="406"/>
        <v>0</v>
      </c>
      <c r="R879" s="8">
        <f t="shared" si="407"/>
        <v>0</v>
      </c>
      <c r="S879" s="82"/>
    </row>
    <row r="880" spans="1:19" hidden="1" outlineLevel="1">
      <c r="A880" s="4" t="s">
        <v>196</v>
      </c>
      <c r="B880" s="7"/>
      <c r="C880" s="7"/>
      <c r="D880" s="12"/>
      <c r="E880" s="8">
        <f t="shared" si="403"/>
        <v>0</v>
      </c>
      <c r="F880" s="8">
        <f t="shared" si="404"/>
        <v>0</v>
      </c>
      <c r="G880" s="8">
        <f t="shared" si="405"/>
        <v>0</v>
      </c>
      <c r="H880" s="8">
        <f>IF(PĀRBAUDE!$D$3="NĒ",ROUND(G880*(1+M880),2),0)</f>
        <v>0</v>
      </c>
      <c r="I880" s="11">
        <f>IF(PĀRBAUDE!$D$3="NĒ",H880,G880)/IF(PĀRBAUDE!$D$3="NĒ",$H$1315,$G$1315)</f>
        <v>0</v>
      </c>
      <c r="J880" s="8">
        <f>IF(PĀRBAUDE!$D$3="NĒ",F880-H880,F880-G880)</f>
        <v>0</v>
      </c>
      <c r="L880" s="42">
        <v>1</v>
      </c>
      <c r="M880" s="42">
        <v>0.21</v>
      </c>
      <c r="N880" s="12"/>
      <c r="O880" s="12"/>
      <c r="Q880" s="8">
        <f t="shared" si="406"/>
        <v>0</v>
      </c>
      <c r="R880" s="8">
        <f t="shared" si="407"/>
        <v>0</v>
      </c>
      <c r="S880" s="82"/>
    </row>
    <row r="881" spans="1:19" ht="24" hidden="1" outlineLevel="1">
      <c r="A881" s="2" t="s">
        <v>24</v>
      </c>
      <c r="B881" s="23"/>
      <c r="C881" s="23"/>
      <c r="D881" s="12"/>
      <c r="E881" s="13">
        <f>D881</f>
        <v>0</v>
      </c>
      <c r="F881" s="9">
        <f t="shared" si="404"/>
        <v>0</v>
      </c>
      <c r="G881" s="9">
        <f>E881-N881</f>
        <v>0</v>
      </c>
      <c r="H881" s="9">
        <f>IF(PĀRBAUDE!$D$3="NĒ",ROUND(G881*(1+M881),2),0)</f>
        <v>0</v>
      </c>
      <c r="I881" s="10">
        <f>IF(PĀRBAUDE!$D$3="NĒ",H881,G881)/IF(PĀRBAUDE!$D$3="NĒ",$H$1315,$G$1315)</f>
        <v>0</v>
      </c>
      <c r="J881" s="9">
        <f>IF(PĀRBAUDE!$D$3="NĒ",F881-H881,ROUND(N881*(1+M881),2))</f>
        <v>0</v>
      </c>
      <c r="L881" s="42">
        <v>1</v>
      </c>
      <c r="M881" s="42">
        <v>0.21</v>
      </c>
      <c r="N881" s="12"/>
      <c r="Q881" s="8">
        <f t="shared" si="406"/>
        <v>0</v>
      </c>
      <c r="R881" s="8">
        <f>J881*L881</f>
        <v>0</v>
      </c>
      <c r="S881" s="82"/>
    </row>
    <row r="882" spans="1:19" hidden="1" outlineLevel="1">
      <c r="A882" s="105" t="s">
        <v>25</v>
      </c>
      <c r="B882" s="105"/>
      <c r="C882" s="105"/>
      <c r="D882" s="105"/>
      <c r="E882" s="105"/>
      <c r="F882" s="105"/>
      <c r="G882" s="105"/>
      <c r="H882" s="105"/>
      <c r="I882" s="105"/>
      <c r="J882" s="105"/>
    </row>
    <row r="883" spans="1:19" ht="36" hidden="1" outlineLevel="1">
      <c r="A883" s="2" t="s">
        <v>26</v>
      </c>
      <c r="B883" s="2"/>
      <c r="C883" s="23"/>
      <c r="D883" s="23"/>
      <c r="E883" s="9">
        <f>SUM(E884:E893)</f>
        <v>0</v>
      </c>
      <c r="F883" s="9">
        <f>SUM(F884:F893)</f>
        <v>0</v>
      </c>
      <c r="G883" s="9">
        <f>SUM(G884:G893)</f>
        <v>0</v>
      </c>
      <c r="H883" s="9">
        <f>SUM(H884:H893)</f>
        <v>0</v>
      </c>
      <c r="I883" s="10">
        <f>IF(PĀRBAUDE!$D$3="NĒ",H883,G883)/IF(PĀRBAUDE!$D$3="NĒ",$H$1315,$G$1315)</f>
        <v>0</v>
      </c>
      <c r="J883" s="9">
        <f>SUM(J884:J893)</f>
        <v>0</v>
      </c>
    </row>
    <row r="884" spans="1:19" hidden="1" outlineLevel="1">
      <c r="A884" s="4" t="s">
        <v>210</v>
      </c>
      <c r="B884" s="7" t="s">
        <v>8</v>
      </c>
      <c r="C884" s="7">
        <v>1</v>
      </c>
      <c r="D884" s="12"/>
      <c r="E884" s="8">
        <f t="shared" ref="E884:E893" si="408">C884*D884</f>
        <v>0</v>
      </c>
      <c r="F884" s="8">
        <f t="shared" ref="F884:F893" si="409">ROUND(E884*(1+M884),2)</f>
        <v>0</v>
      </c>
      <c r="G884" s="8">
        <f t="shared" ref="G884:G893" si="410">E884-N884-O884</f>
        <v>0</v>
      </c>
      <c r="H884" s="8">
        <f>IF(PĀRBAUDE!$D$3="NĒ",ROUND(G884*(1+M884),2),0)</f>
        <v>0</v>
      </c>
      <c r="I884" s="11">
        <f>IF(PĀRBAUDE!$D$3="NĒ",H884,G884)/IF(PĀRBAUDE!$D$3="NĒ",$H$1315,$G$1315)</f>
        <v>0</v>
      </c>
      <c r="J884" s="8">
        <f>IF(PĀRBAUDE!$D$3="NĒ",F884-H884,F884-G884)</f>
        <v>0</v>
      </c>
      <c r="L884" s="42">
        <v>1</v>
      </c>
      <c r="M884" s="42">
        <v>0.21</v>
      </c>
      <c r="N884" s="12"/>
      <c r="O884" s="12"/>
      <c r="Q884" s="8">
        <f t="shared" ref="Q884:Q893" si="411">IF(H884=0,G884,H884)*L884</f>
        <v>0</v>
      </c>
      <c r="R884" s="8">
        <f t="shared" ref="R884:R893" si="412">J884*L884</f>
        <v>0</v>
      </c>
      <c r="S884" s="82"/>
    </row>
    <row r="885" spans="1:19" hidden="1" outlineLevel="1">
      <c r="A885" s="4" t="s">
        <v>197</v>
      </c>
      <c r="B885" s="7"/>
      <c r="C885" s="7"/>
      <c r="D885" s="12"/>
      <c r="E885" s="8">
        <f t="shared" si="408"/>
        <v>0</v>
      </c>
      <c r="F885" s="8">
        <f t="shared" si="409"/>
        <v>0</v>
      </c>
      <c r="G885" s="8">
        <f t="shared" si="410"/>
        <v>0</v>
      </c>
      <c r="H885" s="8">
        <f>IF(PĀRBAUDE!$D$3="NĒ",ROUND(G885*(1+M885),2),0)</f>
        <v>0</v>
      </c>
      <c r="I885" s="11">
        <f>IF(PĀRBAUDE!$D$3="NĒ",H885,G885)/IF(PĀRBAUDE!$D$3="NĒ",$H$1315,$G$1315)</f>
        <v>0</v>
      </c>
      <c r="J885" s="8">
        <f>IF(PĀRBAUDE!$D$3="NĒ",F885-H885,F885-G885)</f>
        <v>0</v>
      </c>
      <c r="L885" s="42">
        <v>1</v>
      </c>
      <c r="M885" s="42">
        <v>0.21</v>
      </c>
      <c r="N885" s="12"/>
      <c r="O885" s="12"/>
      <c r="Q885" s="8">
        <f t="shared" si="411"/>
        <v>0</v>
      </c>
      <c r="R885" s="8">
        <f t="shared" si="412"/>
        <v>0</v>
      </c>
      <c r="S885" s="82"/>
    </row>
    <row r="886" spans="1:19" hidden="1" outlineLevel="1">
      <c r="A886" s="4" t="s">
        <v>46</v>
      </c>
      <c r="B886" s="7"/>
      <c r="C886" s="7"/>
      <c r="D886" s="12"/>
      <c r="E886" s="8">
        <f t="shared" si="408"/>
        <v>0</v>
      </c>
      <c r="F886" s="8">
        <f t="shared" si="409"/>
        <v>0</v>
      </c>
      <c r="G886" s="8">
        <f t="shared" si="410"/>
        <v>0</v>
      </c>
      <c r="H886" s="8">
        <f>IF(PĀRBAUDE!$D$3="NĒ",ROUND(G886*(1+M886),2),0)</f>
        <v>0</v>
      </c>
      <c r="I886" s="11">
        <f>IF(PĀRBAUDE!$D$3="NĒ",H886,G886)/IF(PĀRBAUDE!$D$3="NĒ",$H$1315,$G$1315)</f>
        <v>0</v>
      </c>
      <c r="J886" s="8">
        <f>IF(PĀRBAUDE!$D$3="NĒ",F886-H886,F886-G886)</f>
        <v>0</v>
      </c>
      <c r="L886" s="42">
        <v>1</v>
      </c>
      <c r="M886" s="42">
        <v>0.21</v>
      </c>
      <c r="N886" s="12"/>
      <c r="O886" s="12"/>
      <c r="Q886" s="8">
        <f t="shared" si="411"/>
        <v>0</v>
      </c>
      <c r="R886" s="8">
        <f t="shared" si="412"/>
        <v>0</v>
      </c>
      <c r="S886" s="82"/>
    </row>
    <row r="887" spans="1:19" hidden="1" outlineLevel="1">
      <c r="A887" s="4" t="s">
        <v>139</v>
      </c>
      <c r="B887" s="7"/>
      <c r="C887" s="7"/>
      <c r="D887" s="12"/>
      <c r="E887" s="8">
        <f t="shared" si="408"/>
        <v>0</v>
      </c>
      <c r="F887" s="8">
        <f t="shared" si="409"/>
        <v>0</v>
      </c>
      <c r="G887" s="8">
        <f t="shared" si="410"/>
        <v>0</v>
      </c>
      <c r="H887" s="8">
        <f>IF(PĀRBAUDE!$D$3="NĒ",ROUND(G887*(1+M887),2),0)</f>
        <v>0</v>
      </c>
      <c r="I887" s="11">
        <f>IF(PĀRBAUDE!$D$3="NĒ",H887,G887)/IF(PĀRBAUDE!$D$3="NĒ",$H$1315,$G$1315)</f>
        <v>0</v>
      </c>
      <c r="J887" s="8">
        <f>IF(PĀRBAUDE!$D$3="NĒ",F887-H887,F887-G887)</f>
        <v>0</v>
      </c>
      <c r="L887" s="42">
        <v>1</v>
      </c>
      <c r="M887" s="42">
        <v>0.21</v>
      </c>
      <c r="N887" s="12"/>
      <c r="O887" s="12"/>
      <c r="Q887" s="8">
        <f t="shared" si="411"/>
        <v>0</v>
      </c>
      <c r="R887" s="8">
        <f t="shared" si="412"/>
        <v>0</v>
      </c>
      <c r="S887" s="82"/>
    </row>
    <row r="888" spans="1:19" hidden="1" outlineLevel="1">
      <c r="A888" s="4" t="s">
        <v>140</v>
      </c>
      <c r="B888" s="7"/>
      <c r="C888" s="7"/>
      <c r="D888" s="12"/>
      <c r="E888" s="8">
        <f t="shared" si="408"/>
        <v>0</v>
      </c>
      <c r="F888" s="8">
        <f t="shared" si="409"/>
        <v>0</v>
      </c>
      <c r="G888" s="8">
        <f t="shared" si="410"/>
        <v>0</v>
      </c>
      <c r="H888" s="8">
        <f>IF(PĀRBAUDE!$D$3="NĒ",ROUND(G888*(1+M888),2),0)</f>
        <v>0</v>
      </c>
      <c r="I888" s="11">
        <f>IF(PĀRBAUDE!$D$3="NĒ",H888,G888)/IF(PĀRBAUDE!$D$3="NĒ",$H$1315,$G$1315)</f>
        <v>0</v>
      </c>
      <c r="J888" s="8">
        <f>IF(PĀRBAUDE!$D$3="NĒ",F888-H888,F888-G888)</f>
        <v>0</v>
      </c>
      <c r="L888" s="42">
        <v>1</v>
      </c>
      <c r="M888" s="42">
        <v>0.21</v>
      </c>
      <c r="N888" s="12"/>
      <c r="O888" s="12"/>
      <c r="Q888" s="8">
        <f t="shared" si="411"/>
        <v>0</v>
      </c>
      <c r="R888" s="8">
        <f t="shared" si="412"/>
        <v>0</v>
      </c>
      <c r="S888" s="82"/>
    </row>
    <row r="889" spans="1:19" hidden="1" outlineLevel="1">
      <c r="A889" s="4" t="s">
        <v>141</v>
      </c>
      <c r="B889" s="7"/>
      <c r="C889" s="7"/>
      <c r="D889" s="12"/>
      <c r="E889" s="8">
        <f t="shared" si="408"/>
        <v>0</v>
      </c>
      <c r="F889" s="8">
        <f t="shared" si="409"/>
        <v>0</v>
      </c>
      <c r="G889" s="8">
        <f t="shared" si="410"/>
        <v>0</v>
      </c>
      <c r="H889" s="8">
        <f>IF(PĀRBAUDE!$D$3="NĒ",ROUND(G889*(1+M889),2),0)</f>
        <v>0</v>
      </c>
      <c r="I889" s="11">
        <f>IF(PĀRBAUDE!$D$3="NĒ",H889,G889)/IF(PĀRBAUDE!$D$3="NĒ",$H$1315,$G$1315)</f>
        <v>0</v>
      </c>
      <c r="J889" s="8">
        <f>IF(PĀRBAUDE!$D$3="NĒ",F889-H889,F889-G889)</f>
        <v>0</v>
      </c>
      <c r="L889" s="42">
        <v>1</v>
      </c>
      <c r="M889" s="42">
        <v>0.21</v>
      </c>
      <c r="N889" s="12"/>
      <c r="O889" s="12"/>
      <c r="Q889" s="8">
        <f t="shared" si="411"/>
        <v>0</v>
      </c>
      <c r="R889" s="8">
        <f t="shared" si="412"/>
        <v>0</v>
      </c>
      <c r="S889" s="82"/>
    </row>
    <row r="890" spans="1:19" hidden="1" outlineLevel="1">
      <c r="A890" s="4" t="s">
        <v>142</v>
      </c>
      <c r="B890" s="7"/>
      <c r="C890" s="7"/>
      <c r="D890" s="12"/>
      <c r="E890" s="8">
        <f t="shared" si="408"/>
        <v>0</v>
      </c>
      <c r="F890" s="8">
        <f t="shared" si="409"/>
        <v>0</v>
      </c>
      <c r="G890" s="8">
        <f t="shared" si="410"/>
        <v>0</v>
      </c>
      <c r="H890" s="8">
        <f>IF(PĀRBAUDE!$D$3="NĒ",ROUND(G890*(1+M890),2),0)</f>
        <v>0</v>
      </c>
      <c r="I890" s="11">
        <f>IF(PĀRBAUDE!$D$3="NĒ",H890,G890)/IF(PĀRBAUDE!$D$3="NĒ",$H$1315,$G$1315)</f>
        <v>0</v>
      </c>
      <c r="J890" s="8">
        <f>IF(PĀRBAUDE!$D$3="NĒ",F890-H890,F890-G890)</f>
        <v>0</v>
      </c>
      <c r="L890" s="42">
        <v>1</v>
      </c>
      <c r="M890" s="42">
        <v>0.21</v>
      </c>
      <c r="N890" s="12"/>
      <c r="O890" s="12"/>
      <c r="Q890" s="8">
        <f t="shared" si="411"/>
        <v>0</v>
      </c>
      <c r="R890" s="8">
        <f t="shared" si="412"/>
        <v>0</v>
      </c>
      <c r="S890" s="82"/>
    </row>
    <row r="891" spans="1:19" hidden="1" outlineLevel="1">
      <c r="A891" s="4" t="s">
        <v>143</v>
      </c>
      <c r="B891" s="7"/>
      <c r="C891" s="7"/>
      <c r="D891" s="12"/>
      <c r="E891" s="8">
        <f t="shared" si="408"/>
        <v>0</v>
      </c>
      <c r="F891" s="8">
        <f t="shared" si="409"/>
        <v>0</v>
      </c>
      <c r="G891" s="8">
        <f t="shared" si="410"/>
        <v>0</v>
      </c>
      <c r="H891" s="8">
        <f>IF(PĀRBAUDE!$D$3="NĒ",ROUND(G891*(1+M891),2),0)</f>
        <v>0</v>
      </c>
      <c r="I891" s="11">
        <f>IF(PĀRBAUDE!$D$3="NĒ",H891,G891)/IF(PĀRBAUDE!$D$3="NĒ",$H$1315,$G$1315)</f>
        <v>0</v>
      </c>
      <c r="J891" s="8">
        <f>IF(PĀRBAUDE!$D$3="NĒ",F891-H891,F891-G891)</f>
        <v>0</v>
      </c>
      <c r="L891" s="42">
        <v>1</v>
      </c>
      <c r="M891" s="42">
        <v>0.21</v>
      </c>
      <c r="N891" s="12"/>
      <c r="O891" s="12"/>
      <c r="Q891" s="8">
        <f t="shared" si="411"/>
        <v>0</v>
      </c>
      <c r="R891" s="8">
        <f t="shared" si="412"/>
        <v>0</v>
      </c>
      <c r="S891" s="82"/>
    </row>
    <row r="892" spans="1:19" hidden="1" outlineLevel="1">
      <c r="A892" s="4" t="s">
        <v>144</v>
      </c>
      <c r="B892" s="7"/>
      <c r="C892" s="7"/>
      <c r="D892" s="12"/>
      <c r="E892" s="8">
        <f t="shared" si="408"/>
        <v>0</v>
      </c>
      <c r="F892" s="8">
        <f t="shared" si="409"/>
        <v>0</v>
      </c>
      <c r="G892" s="8">
        <f t="shared" si="410"/>
        <v>0</v>
      </c>
      <c r="H892" s="8">
        <f>IF(PĀRBAUDE!$D$3="NĒ",ROUND(G892*(1+M892),2),0)</f>
        <v>0</v>
      </c>
      <c r="I892" s="11">
        <f>IF(PĀRBAUDE!$D$3="NĒ",H892,G892)/IF(PĀRBAUDE!$D$3="NĒ",$H$1315,$G$1315)</f>
        <v>0</v>
      </c>
      <c r="J892" s="8">
        <f>IF(PĀRBAUDE!$D$3="NĒ",F892-H892,F892-G892)</f>
        <v>0</v>
      </c>
      <c r="L892" s="42">
        <v>1</v>
      </c>
      <c r="M892" s="42">
        <v>0.21</v>
      </c>
      <c r="N892" s="12"/>
      <c r="O892" s="12"/>
      <c r="Q892" s="8">
        <f t="shared" si="411"/>
        <v>0</v>
      </c>
      <c r="R892" s="8">
        <f t="shared" si="412"/>
        <v>0</v>
      </c>
      <c r="S892" s="82"/>
    </row>
    <row r="893" spans="1:19" hidden="1" outlineLevel="1">
      <c r="A893" s="4" t="s">
        <v>145</v>
      </c>
      <c r="B893" s="7"/>
      <c r="C893" s="7"/>
      <c r="D893" s="12"/>
      <c r="E893" s="8">
        <f t="shared" si="408"/>
        <v>0</v>
      </c>
      <c r="F893" s="8">
        <f t="shared" si="409"/>
        <v>0</v>
      </c>
      <c r="G893" s="8">
        <f t="shared" si="410"/>
        <v>0</v>
      </c>
      <c r="H893" s="8">
        <f>IF(PĀRBAUDE!$D$3="NĒ",ROUND(G893*(1+M893),2),0)</f>
        <v>0</v>
      </c>
      <c r="I893" s="11">
        <f>IF(PĀRBAUDE!$D$3="NĒ",H893,G893)/IF(PĀRBAUDE!$D$3="NĒ",$H$1315,$G$1315)</f>
        <v>0</v>
      </c>
      <c r="J893" s="8">
        <f>IF(PĀRBAUDE!$D$3="NĒ",F893-H893,F893-G893)</f>
        <v>0</v>
      </c>
      <c r="L893" s="42">
        <v>1</v>
      </c>
      <c r="M893" s="42">
        <v>0.21</v>
      </c>
      <c r="N893" s="12"/>
      <c r="O893" s="12"/>
      <c r="Q893" s="8">
        <f t="shared" si="411"/>
        <v>0</v>
      </c>
      <c r="R893" s="8">
        <f t="shared" si="412"/>
        <v>0</v>
      </c>
      <c r="S893" s="82"/>
    </row>
    <row r="894" spans="1:19" ht="24" hidden="1" outlineLevel="1">
      <c r="A894" s="2" t="s">
        <v>28</v>
      </c>
      <c r="B894" s="23"/>
      <c r="C894" s="23"/>
      <c r="D894" s="23"/>
      <c r="E894" s="9">
        <f>SUM(E895:E896)</f>
        <v>0</v>
      </c>
      <c r="F894" s="9">
        <f>SUM(F895:F896)</f>
        <v>0</v>
      </c>
      <c r="G894" s="9">
        <f>SUM(G895:G896)</f>
        <v>0</v>
      </c>
      <c r="H894" s="9">
        <f>SUM(H895:H896)</f>
        <v>0</v>
      </c>
      <c r="I894" s="10">
        <f>IF(PĀRBAUDE!$D$3="NĒ",H894,G894)/IF(PĀRBAUDE!$D$3="NĒ",$H$1315,$G$1315)</f>
        <v>0</v>
      </c>
      <c r="J894" s="9">
        <f>SUM(J895:J896)</f>
        <v>0</v>
      </c>
    </row>
    <row r="895" spans="1:19" hidden="1" outlineLevel="1">
      <c r="A895" s="38" t="str">
        <f>IF(LEN('2. pielikums'!A22)&gt;5,'2. pielikums'!A22,"")</f>
        <v/>
      </c>
      <c r="B895" s="7" t="s">
        <v>15</v>
      </c>
      <c r="C895" s="7">
        <v>1</v>
      </c>
      <c r="D895" s="39">
        <f>IF(A895="",,'2. pielikums'!F22)</f>
        <v>0</v>
      </c>
      <c r="E895" s="8">
        <f>C895*D895</f>
        <v>0</v>
      </c>
      <c r="F895" s="8">
        <f>ROUND(E895*(1+M895),2)</f>
        <v>0</v>
      </c>
      <c r="G895" s="8">
        <f>E895-'2. pielikums'!K22*C895</f>
        <v>0</v>
      </c>
      <c r="H895" s="8">
        <f>IF(PĀRBAUDE!$D$3="NĒ",ROUND(G895*(1+M895),2),0)</f>
        <v>0</v>
      </c>
      <c r="I895" s="11">
        <f>IF(PĀRBAUDE!$D$3="NĒ",H895,G895)/IF(PĀRBAUDE!$D$3="NĒ",$H$1315,$G$1315)</f>
        <v>0</v>
      </c>
      <c r="J895" s="8">
        <f>IF(PĀRBAUDE!$D$3="NĒ",F895-H895,F895-G895)</f>
        <v>0</v>
      </c>
      <c r="L895" s="42">
        <v>1</v>
      </c>
      <c r="M895" s="42">
        <v>0.21</v>
      </c>
      <c r="N895" s="12">
        <f>IF(A895="",,'2. pielikums'!K22)</f>
        <v>0</v>
      </c>
      <c r="O895" s="12"/>
      <c r="Q895" s="8">
        <f t="shared" ref="Q895:Q896" si="413">IF(H895=0,G895,H895)*L895</f>
        <v>0</v>
      </c>
      <c r="R895" s="8">
        <f>J895*L895</f>
        <v>0</v>
      </c>
      <c r="S895" s="82"/>
    </row>
    <row r="896" spans="1:19" hidden="1" outlineLevel="1">
      <c r="A896" s="38" t="str">
        <f>IF(LEN('2. pielikums'!A23)&gt;5,'2. pielikums'!A23,"")</f>
        <v/>
      </c>
      <c r="B896" s="7" t="s">
        <v>15</v>
      </c>
      <c r="C896" s="7">
        <v>1</v>
      </c>
      <c r="D896" s="39">
        <f>IF(A896="",,'2. pielikums'!F23)</f>
        <v>0</v>
      </c>
      <c r="E896" s="8">
        <f>C896*D896</f>
        <v>0</v>
      </c>
      <c r="F896" s="8">
        <f>ROUND(E896*(1+M896),2)</f>
        <v>0</v>
      </c>
      <c r="G896" s="8">
        <f>E896-'2. pielikums'!K23*C896</f>
        <v>0</v>
      </c>
      <c r="H896" s="8">
        <f>IF(PĀRBAUDE!$D$3="NĒ",ROUND(G896*(1+M896),2),0)</f>
        <v>0</v>
      </c>
      <c r="I896" s="11">
        <f>IF(PĀRBAUDE!$D$3="NĒ",H896,G896)/IF(PĀRBAUDE!$D$3="NĒ",$H$1315,$G$1315)</f>
        <v>0</v>
      </c>
      <c r="J896" s="8">
        <f>IF(PĀRBAUDE!$D$3="NĒ",F896-H896,F896-G896)</f>
        <v>0</v>
      </c>
      <c r="L896" s="42">
        <v>1</v>
      </c>
      <c r="M896" s="42">
        <v>0.21</v>
      </c>
      <c r="N896" s="12">
        <f>IF(A896="",,'2. pielikums'!K23)</f>
        <v>0</v>
      </c>
      <c r="O896" s="12"/>
      <c r="Q896" s="8">
        <f t="shared" si="413"/>
        <v>0</v>
      </c>
      <c r="R896" s="8">
        <f>J896*L896</f>
        <v>0</v>
      </c>
      <c r="S896" s="82"/>
    </row>
    <row r="897" spans="1:19" ht="60" hidden="1" outlineLevel="1">
      <c r="A897" s="2" t="s">
        <v>30</v>
      </c>
      <c r="B897" s="23"/>
      <c r="C897" s="23"/>
      <c r="D897" s="23"/>
      <c r="E897" s="9">
        <f>SUM(E898:E907)</f>
        <v>0</v>
      </c>
      <c r="F897" s="9">
        <f>SUM(F898:F907)</f>
        <v>0</v>
      </c>
      <c r="G897" s="9">
        <f>SUM(G898:G907)</f>
        <v>0</v>
      </c>
      <c r="H897" s="9">
        <f>SUM(H898:H907)</f>
        <v>0</v>
      </c>
      <c r="I897" s="10">
        <f>IF(PĀRBAUDE!$D$3="NĒ",H897,G897)/IF(PĀRBAUDE!$D$3="NĒ",$H$1315,$G$1315)</f>
        <v>0</v>
      </c>
      <c r="J897" s="9">
        <f>SUM(J898:J907)</f>
        <v>0</v>
      </c>
    </row>
    <row r="898" spans="1:19" hidden="1" outlineLevel="1">
      <c r="A898" s="4" t="s">
        <v>17</v>
      </c>
      <c r="B898" s="7"/>
      <c r="C898" s="7"/>
      <c r="D898" s="12"/>
      <c r="E898" s="8">
        <f t="shared" ref="E898:E907" si="414">C898*D898</f>
        <v>0</v>
      </c>
      <c r="F898" s="8">
        <f t="shared" ref="F898:F907" si="415">ROUND(E898*(1+M898),2)</f>
        <v>0</v>
      </c>
      <c r="G898" s="8">
        <f t="shared" ref="G898:G907" si="416">E898-N898-O898</f>
        <v>0</v>
      </c>
      <c r="H898" s="8">
        <f>IF(PĀRBAUDE!$D$3="NĒ",ROUND(G898*(1+M898),2),0)</f>
        <v>0</v>
      </c>
      <c r="I898" s="11">
        <f>IF(PĀRBAUDE!$D$3="NĒ",H898,G898)/IF(PĀRBAUDE!$D$3="NĒ",$H$1315,$G$1315)</f>
        <v>0</v>
      </c>
      <c r="J898" s="8">
        <f>IF(PĀRBAUDE!$D$3="NĒ",F898-H898,F898-G898)</f>
        <v>0</v>
      </c>
      <c r="L898" s="42">
        <v>1</v>
      </c>
      <c r="M898" s="42">
        <v>0.21</v>
      </c>
      <c r="N898" s="12"/>
      <c r="O898" s="12"/>
      <c r="Q898" s="8">
        <f t="shared" ref="Q898:Q907" si="417">IF(H898=0,G898,H898)*L898</f>
        <v>0</v>
      </c>
      <c r="R898" s="8">
        <f t="shared" ref="R898:R907" si="418">J898*L898</f>
        <v>0</v>
      </c>
      <c r="S898" s="82"/>
    </row>
    <row r="899" spans="1:19" hidden="1" outlineLevel="1">
      <c r="A899" s="4" t="s">
        <v>154</v>
      </c>
      <c r="B899" s="7"/>
      <c r="C899" s="7"/>
      <c r="D899" s="12"/>
      <c r="E899" s="8">
        <f t="shared" si="414"/>
        <v>0</v>
      </c>
      <c r="F899" s="8">
        <f t="shared" si="415"/>
        <v>0</v>
      </c>
      <c r="G899" s="8">
        <f t="shared" si="416"/>
        <v>0</v>
      </c>
      <c r="H899" s="8">
        <f>IF(PĀRBAUDE!$D$3="NĒ",ROUND(G899*(1+M899),2),0)</f>
        <v>0</v>
      </c>
      <c r="I899" s="11">
        <f>IF(PĀRBAUDE!$D$3="NĒ",H899,G899)/IF(PĀRBAUDE!$D$3="NĒ",$H$1315,$G$1315)</f>
        <v>0</v>
      </c>
      <c r="J899" s="8">
        <f>IF(PĀRBAUDE!$D$3="NĒ",F899-H899,F899-G899)</f>
        <v>0</v>
      </c>
      <c r="L899" s="42">
        <v>1</v>
      </c>
      <c r="M899" s="42">
        <v>0.21</v>
      </c>
      <c r="N899" s="12"/>
      <c r="O899" s="12"/>
      <c r="Q899" s="8">
        <f t="shared" si="417"/>
        <v>0</v>
      </c>
      <c r="R899" s="8">
        <f t="shared" si="418"/>
        <v>0</v>
      </c>
      <c r="S899" s="82"/>
    </row>
    <row r="900" spans="1:19" hidden="1" outlineLevel="1">
      <c r="A900" s="4" t="s">
        <v>155</v>
      </c>
      <c r="B900" s="7"/>
      <c r="C900" s="7"/>
      <c r="D900" s="12"/>
      <c r="E900" s="8">
        <f t="shared" si="414"/>
        <v>0</v>
      </c>
      <c r="F900" s="8">
        <f t="shared" si="415"/>
        <v>0</v>
      </c>
      <c r="G900" s="8">
        <f t="shared" si="416"/>
        <v>0</v>
      </c>
      <c r="H900" s="8">
        <f>IF(PĀRBAUDE!$D$3="NĒ",ROUND(G900*(1+M900),2),0)</f>
        <v>0</v>
      </c>
      <c r="I900" s="11">
        <f>IF(PĀRBAUDE!$D$3="NĒ",H900,G900)/IF(PĀRBAUDE!$D$3="NĒ",$H$1315,$G$1315)</f>
        <v>0</v>
      </c>
      <c r="J900" s="8">
        <f>IF(PĀRBAUDE!$D$3="NĒ",F900-H900,F900-G900)</f>
        <v>0</v>
      </c>
      <c r="L900" s="42">
        <v>1</v>
      </c>
      <c r="M900" s="42">
        <v>0.21</v>
      </c>
      <c r="N900" s="12"/>
      <c r="O900" s="12"/>
      <c r="Q900" s="8">
        <f t="shared" si="417"/>
        <v>0</v>
      </c>
      <c r="R900" s="8">
        <f t="shared" si="418"/>
        <v>0</v>
      </c>
      <c r="S900" s="82"/>
    </row>
    <row r="901" spans="1:19" hidden="1" outlineLevel="1">
      <c r="A901" s="4" t="s">
        <v>156</v>
      </c>
      <c r="B901" s="7"/>
      <c r="C901" s="7"/>
      <c r="D901" s="12"/>
      <c r="E901" s="8">
        <f t="shared" si="414"/>
        <v>0</v>
      </c>
      <c r="F901" s="8">
        <f t="shared" si="415"/>
        <v>0</v>
      </c>
      <c r="G901" s="8">
        <f t="shared" si="416"/>
        <v>0</v>
      </c>
      <c r="H901" s="8">
        <f>IF(PĀRBAUDE!$D$3="NĒ",ROUND(G901*(1+M901),2),0)</f>
        <v>0</v>
      </c>
      <c r="I901" s="11">
        <f>IF(PĀRBAUDE!$D$3="NĒ",H901,G901)/IF(PĀRBAUDE!$D$3="NĒ",$H$1315,$G$1315)</f>
        <v>0</v>
      </c>
      <c r="J901" s="8">
        <f>IF(PĀRBAUDE!$D$3="NĒ",F901-H901,F901-G901)</f>
        <v>0</v>
      </c>
      <c r="L901" s="42">
        <v>1</v>
      </c>
      <c r="M901" s="42">
        <v>0.21</v>
      </c>
      <c r="N901" s="12"/>
      <c r="O901" s="12"/>
      <c r="Q901" s="8">
        <f t="shared" si="417"/>
        <v>0</v>
      </c>
      <c r="R901" s="8">
        <f t="shared" si="418"/>
        <v>0</v>
      </c>
      <c r="S901" s="82"/>
    </row>
    <row r="902" spans="1:19" hidden="1" outlineLevel="1">
      <c r="A902" s="4" t="s">
        <v>157</v>
      </c>
      <c r="B902" s="7"/>
      <c r="C902" s="7"/>
      <c r="D902" s="12"/>
      <c r="E902" s="8">
        <f t="shared" si="414"/>
        <v>0</v>
      </c>
      <c r="F902" s="8">
        <f t="shared" si="415"/>
        <v>0</v>
      </c>
      <c r="G902" s="8">
        <f t="shared" si="416"/>
        <v>0</v>
      </c>
      <c r="H902" s="8">
        <f>IF(PĀRBAUDE!$D$3="NĒ",ROUND(G902*(1+M902),2),0)</f>
        <v>0</v>
      </c>
      <c r="I902" s="11">
        <f>IF(PĀRBAUDE!$D$3="NĒ",H902,G902)/IF(PĀRBAUDE!$D$3="NĒ",$H$1315,$G$1315)</f>
        <v>0</v>
      </c>
      <c r="J902" s="8">
        <f>IF(PĀRBAUDE!$D$3="NĒ",F902-H902,F902-G902)</f>
        <v>0</v>
      </c>
      <c r="L902" s="42">
        <v>1</v>
      </c>
      <c r="M902" s="42">
        <v>0.21</v>
      </c>
      <c r="N902" s="12"/>
      <c r="O902" s="12"/>
      <c r="Q902" s="8">
        <f t="shared" si="417"/>
        <v>0</v>
      </c>
      <c r="R902" s="8">
        <f t="shared" si="418"/>
        <v>0</v>
      </c>
      <c r="S902" s="82"/>
    </row>
    <row r="903" spans="1:19" hidden="1" outlineLevel="1">
      <c r="A903" s="4" t="s">
        <v>158</v>
      </c>
      <c r="B903" s="7"/>
      <c r="C903" s="7"/>
      <c r="D903" s="12"/>
      <c r="E903" s="8">
        <f t="shared" si="414"/>
        <v>0</v>
      </c>
      <c r="F903" s="8">
        <f t="shared" si="415"/>
        <v>0</v>
      </c>
      <c r="G903" s="8">
        <f t="shared" si="416"/>
        <v>0</v>
      </c>
      <c r="H903" s="8">
        <f>IF(PĀRBAUDE!$D$3="NĒ",ROUND(G903*(1+M903),2),0)</f>
        <v>0</v>
      </c>
      <c r="I903" s="11">
        <f>IF(PĀRBAUDE!$D$3="NĒ",H903,G903)/IF(PĀRBAUDE!$D$3="NĒ",$H$1315,$G$1315)</f>
        <v>0</v>
      </c>
      <c r="J903" s="8">
        <f>IF(PĀRBAUDE!$D$3="NĒ",F903-H903,F903-G903)</f>
        <v>0</v>
      </c>
      <c r="L903" s="42">
        <v>1</v>
      </c>
      <c r="M903" s="42">
        <v>0.21</v>
      </c>
      <c r="N903" s="12"/>
      <c r="O903" s="12"/>
      <c r="Q903" s="8">
        <f t="shared" si="417"/>
        <v>0</v>
      </c>
      <c r="R903" s="8">
        <f t="shared" si="418"/>
        <v>0</v>
      </c>
      <c r="S903" s="82"/>
    </row>
    <row r="904" spans="1:19" hidden="1" outlineLevel="1">
      <c r="A904" s="4" t="s">
        <v>159</v>
      </c>
      <c r="B904" s="7"/>
      <c r="C904" s="7"/>
      <c r="D904" s="12"/>
      <c r="E904" s="8">
        <f t="shared" si="414"/>
        <v>0</v>
      </c>
      <c r="F904" s="8">
        <f t="shared" si="415"/>
        <v>0</v>
      </c>
      <c r="G904" s="8">
        <f t="shared" si="416"/>
        <v>0</v>
      </c>
      <c r="H904" s="8">
        <f>IF(PĀRBAUDE!$D$3="NĒ",ROUND(G904*(1+M904),2),0)</f>
        <v>0</v>
      </c>
      <c r="I904" s="11">
        <f>IF(PĀRBAUDE!$D$3="NĒ",H904,G904)/IF(PĀRBAUDE!$D$3="NĒ",$H$1315,$G$1315)</f>
        <v>0</v>
      </c>
      <c r="J904" s="8">
        <f>IF(PĀRBAUDE!$D$3="NĒ",F904-H904,F904-G904)</f>
        <v>0</v>
      </c>
      <c r="L904" s="42">
        <v>1</v>
      </c>
      <c r="M904" s="42">
        <v>0.21</v>
      </c>
      <c r="N904" s="12"/>
      <c r="O904" s="12"/>
      <c r="Q904" s="8">
        <f t="shared" si="417"/>
        <v>0</v>
      </c>
      <c r="R904" s="8">
        <f t="shared" si="418"/>
        <v>0</v>
      </c>
      <c r="S904" s="82"/>
    </row>
    <row r="905" spans="1:19" hidden="1" outlineLevel="1">
      <c r="A905" s="4" t="s">
        <v>160</v>
      </c>
      <c r="B905" s="7"/>
      <c r="C905" s="7"/>
      <c r="D905" s="12"/>
      <c r="E905" s="8">
        <f t="shared" si="414"/>
        <v>0</v>
      </c>
      <c r="F905" s="8">
        <f t="shared" si="415"/>
        <v>0</v>
      </c>
      <c r="G905" s="8">
        <f t="shared" si="416"/>
        <v>0</v>
      </c>
      <c r="H905" s="8">
        <f>IF(PĀRBAUDE!$D$3="NĒ",ROUND(G905*(1+M905),2),0)</f>
        <v>0</v>
      </c>
      <c r="I905" s="11">
        <f>IF(PĀRBAUDE!$D$3="NĒ",H905,G905)/IF(PĀRBAUDE!$D$3="NĒ",$H$1315,$G$1315)</f>
        <v>0</v>
      </c>
      <c r="J905" s="8">
        <f>IF(PĀRBAUDE!$D$3="NĒ",F905-H905,F905-G905)</f>
        <v>0</v>
      </c>
      <c r="L905" s="42">
        <v>1</v>
      </c>
      <c r="M905" s="42">
        <v>0.21</v>
      </c>
      <c r="N905" s="12"/>
      <c r="O905" s="12"/>
      <c r="Q905" s="8">
        <f t="shared" si="417"/>
        <v>0</v>
      </c>
      <c r="R905" s="8">
        <f t="shared" si="418"/>
        <v>0</v>
      </c>
      <c r="S905" s="82"/>
    </row>
    <row r="906" spans="1:19" hidden="1" outlineLevel="1">
      <c r="A906" s="4" t="s">
        <v>161</v>
      </c>
      <c r="B906" s="7"/>
      <c r="C906" s="7"/>
      <c r="D906" s="12"/>
      <c r="E906" s="8">
        <f t="shared" si="414"/>
        <v>0</v>
      </c>
      <c r="F906" s="8">
        <f t="shared" si="415"/>
        <v>0</v>
      </c>
      <c r="G906" s="8">
        <f t="shared" si="416"/>
        <v>0</v>
      </c>
      <c r="H906" s="8">
        <f>IF(PĀRBAUDE!$D$3="NĒ",ROUND(G906*(1+M906),2),0)</f>
        <v>0</v>
      </c>
      <c r="I906" s="11">
        <f>IF(PĀRBAUDE!$D$3="NĒ",H906,G906)/IF(PĀRBAUDE!$D$3="NĒ",$H$1315,$G$1315)</f>
        <v>0</v>
      </c>
      <c r="J906" s="8">
        <f>IF(PĀRBAUDE!$D$3="NĒ",F906-H906,F906-G906)</f>
        <v>0</v>
      </c>
      <c r="L906" s="42">
        <v>1</v>
      </c>
      <c r="M906" s="42">
        <v>0.21</v>
      </c>
      <c r="N906" s="12"/>
      <c r="O906" s="12"/>
      <c r="Q906" s="8">
        <f t="shared" si="417"/>
        <v>0</v>
      </c>
      <c r="R906" s="8">
        <f t="shared" si="418"/>
        <v>0</v>
      </c>
      <c r="S906" s="82"/>
    </row>
    <row r="907" spans="1:19" hidden="1" outlineLevel="1">
      <c r="A907" s="4" t="s">
        <v>162</v>
      </c>
      <c r="B907" s="7"/>
      <c r="C907" s="7"/>
      <c r="D907" s="12"/>
      <c r="E907" s="8">
        <f t="shared" si="414"/>
        <v>0</v>
      </c>
      <c r="F907" s="8">
        <f t="shared" si="415"/>
        <v>0</v>
      </c>
      <c r="G907" s="8">
        <f t="shared" si="416"/>
        <v>0</v>
      </c>
      <c r="H907" s="8">
        <f>IF(PĀRBAUDE!$D$3="NĒ",ROUND(G907*(1+M907),2),0)</f>
        <v>0</v>
      </c>
      <c r="I907" s="11">
        <f>IF(PĀRBAUDE!$D$3="NĒ",H907,G907)/IF(PĀRBAUDE!$D$3="NĒ",$H$1315,$G$1315)</f>
        <v>0</v>
      </c>
      <c r="J907" s="8">
        <f>IF(PĀRBAUDE!$D$3="NĒ",F907-H907,F907-G907)</f>
        <v>0</v>
      </c>
      <c r="L907" s="42">
        <v>1</v>
      </c>
      <c r="M907" s="42">
        <v>0.21</v>
      </c>
      <c r="N907" s="12"/>
      <c r="O907" s="12"/>
      <c r="Q907" s="8">
        <f t="shared" si="417"/>
        <v>0</v>
      </c>
      <c r="R907" s="8">
        <f t="shared" si="418"/>
        <v>0</v>
      </c>
      <c r="S907" s="82"/>
    </row>
    <row r="908" spans="1:19" ht="24" hidden="1" outlineLevel="1">
      <c r="A908" s="2" t="s">
        <v>31</v>
      </c>
      <c r="B908" s="23"/>
      <c r="C908" s="23"/>
      <c r="D908" s="23"/>
      <c r="E908" s="9">
        <f>SUM(E909:E918)</f>
        <v>0</v>
      </c>
      <c r="F908" s="9">
        <f>SUM(F909:F918)</f>
        <v>0</v>
      </c>
      <c r="G908" s="9">
        <f>SUM(G909:G918)</f>
        <v>0</v>
      </c>
      <c r="H908" s="9">
        <f>SUM(H909:H918)</f>
        <v>0</v>
      </c>
      <c r="I908" s="10">
        <f>IF(PĀRBAUDE!$D$3="NĒ",H908,G908)/IF(PĀRBAUDE!$D$3="NĒ",$H$1315,$G$1315)</f>
        <v>0</v>
      </c>
      <c r="J908" s="9">
        <f>SUM(J909:J918)</f>
        <v>0</v>
      </c>
    </row>
    <row r="909" spans="1:19" hidden="1" outlineLevel="1">
      <c r="A909" s="4" t="s">
        <v>19</v>
      </c>
      <c r="B909" s="7" t="s">
        <v>8</v>
      </c>
      <c r="C909" s="7"/>
      <c r="D909" s="12"/>
      <c r="E909" s="8">
        <f t="shared" ref="E909:E918" si="419">C909*D909</f>
        <v>0</v>
      </c>
      <c r="F909" s="8">
        <f t="shared" ref="F909:F919" si="420">ROUND(E909*(1+M909),2)</f>
        <v>0</v>
      </c>
      <c r="G909" s="8">
        <f t="shared" ref="G909:G918" si="421">E909-N909-O909</f>
        <v>0</v>
      </c>
      <c r="H909" s="8">
        <f>IF(PĀRBAUDE!$D$3="NĒ",ROUND(G909*(1+M909),2),0)</f>
        <v>0</v>
      </c>
      <c r="I909" s="11">
        <f>IF(PĀRBAUDE!$D$3="NĒ",H909,G909)/IF(PĀRBAUDE!$D$3="NĒ",$H$1315,$G$1315)</f>
        <v>0</v>
      </c>
      <c r="J909" s="8">
        <f>IF(PĀRBAUDE!$D$3="NĒ",F909-H909,F909-G909)</f>
        <v>0</v>
      </c>
      <c r="L909" s="42">
        <v>1</v>
      </c>
      <c r="M909" s="42">
        <v>0.21</v>
      </c>
      <c r="N909" s="12"/>
      <c r="O909" s="12"/>
      <c r="Q909" s="8">
        <f t="shared" ref="Q909:Q919" si="422">IF(H909=0,G909,H909)*L909</f>
        <v>0</v>
      </c>
      <c r="R909" s="8">
        <f t="shared" ref="R909:R918" si="423">J909*L909</f>
        <v>0</v>
      </c>
      <c r="S909" s="82"/>
    </row>
    <row r="910" spans="1:19" hidden="1" outlineLevel="1">
      <c r="A910" s="4" t="s">
        <v>164</v>
      </c>
      <c r="B910" s="7"/>
      <c r="C910" s="7"/>
      <c r="D910" s="12"/>
      <c r="E910" s="8">
        <f t="shared" si="419"/>
        <v>0</v>
      </c>
      <c r="F910" s="8">
        <f t="shared" si="420"/>
        <v>0</v>
      </c>
      <c r="G910" s="8">
        <f t="shared" si="421"/>
        <v>0</v>
      </c>
      <c r="H910" s="8">
        <f>IF(PĀRBAUDE!$D$3="NĒ",ROUND(G910*(1+M910),2),0)</f>
        <v>0</v>
      </c>
      <c r="I910" s="11">
        <f>IF(PĀRBAUDE!$D$3="NĒ",H910,G910)/IF(PĀRBAUDE!$D$3="NĒ",$H$1315,$G$1315)</f>
        <v>0</v>
      </c>
      <c r="J910" s="8">
        <f>IF(PĀRBAUDE!$D$3="NĒ",F910-H910,F910-G910)</f>
        <v>0</v>
      </c>
      <c r="L910" s="42">
        <v>1</v>
      </c>
      <c r="M910" s="42">
        <v>0.21</v>
      </c>
      <c r="N910" s="12"/>
      <c r="O910" s="12"/>
      <c r="Q910" s="8">
        <f t="shared" si="422"/>
        <v>0</v>
      </c>
      <c r="R910" s="8">
        <f t="shared" si="423"/>
        <v>0</v>
      </c>
      <c r="S910" s="82"/>
    </row>
    <row r="911" spans="1:19" hidden="1" outlineLevel="1">
      <c r="A911" s="4" t="s">
        <v>165</v>
      </c>
      <c r="B911" s="7"/>
      <c r="C911" s="7"/>
      <c r="D911" s="12"/>
      <c r="E911" s="8">
        <f t="shared" si="419"/>
        <v>0</v>
      </c>
      <c r="F911" s="8">
        <f t="shared" si="420"/>
        <v>0</v>
      </c>
      <c r="G911" s="8">
        <f t="shared" si="421"/>
        <v>0</v>
      </c>
      <c r="H911" s="8">
        <f>IF(PĀRBAUDE!$D$3="NĒ",ROUND(G911*(1+M911),2),0)</f>
        <v>0</v>
      </c>
      <c r="I911" s="11">
        <f>IF(PĀRBAUDE!$D$3="NĒ",H911,G911)/IF(PĀRBAUDE!$D$3="NĒ",$H$1315,$G$1315)</f>
        <v>0</v>
      </c>
      <c r="J911" s="8">
        <f>IF(PĀRBAUDE!$D$3="NĒ",F911-H911,F911-G911)</f>
        <v>0</v>
      </c>
      <c r="L911" s="42">
        <v>1</v>
      </c>
      <c r="M911" s="42">
        <v>0.21</v>
      </c>
      <c r="N911" s="12"/>
      <c r="O911" s="12"/>
      <c r="Q911" s="8">
        <f t="shared" si="422"/>
        <v>0</v>
      </c>
      <c r="R911" s="8">
        <f t="shared" si="423"/>
        <v>0</v>
      </c>
      <c r="S911" s="82"/>
    </row>
    <row r="912" spans="1:19" hidden="1" outlineLevel="1">
      <c r="A912" s="4" t="s">
        <v>165</v>
      </c>
      <c r="B912" s="7"/>
      <c r="C912" s="7"/>
      <c r="D912" s="12"/>
      <c r="E912" s="8">
        <f t="shared" si="419"/>
        <v>0</v>
      </c>
      <c r="F912" s="8">
        <f t="shared" si="420"/>
        <v>0</v>
      </c>
      <c r="G912" s="8">
        <f t="shared" si="421"/>
        <v>0</v>
      </c>
      <c r="H912" s="8">
        <f>IF(PĀRBAUDE!$D$3="NĒ",ROUND(G912*(1+M912),2),0)</f>
        <v>0</v>
      </c>
      <c r="I912" s="11">
        <f>IF(PĀRBAUDE!$D$3="NĒ",H912,G912)/IF(PĀRBAUDE!$D$3="NĒ",$H$1315,$G$1315)</f>
        <v>0</v>
      </c>
      <c r="J912" s="8">
        <f>IF(PĀRBAUDE!$D$3="NĒ",F912-H912,F912-G912)</f>
        <v>0</v>
      </c>
      <c r="L912" s="42">
        <v>1</v>
      </c>
      <c r="M912" s="42">
        <v>0.21</v>
      </c>
      <c r="N912" s="12"/>
      <c r="O912" s="12"/>
      <c r="Q912" s="8">
        <f t="shared" si="422"/>
        <v>0</v>
      </c>
      <c r="R912" s="8">
        <f t="shared" si="423"/>
        <v>0</v>
      </c>
      <c r="S912" s="82"/>
    </row>
    <row r="913" spans="1:19" hidden="1" outlineLevel="1">
      <c r="A913" s="4" t="s">
        <v>166</v>
      </c>
      <c r="B913" s="7"/>
      <c r="C913" s="7"/>
      <c r="D913" s="12"/>
      <c r="E913" s="8">
        <f t="shared" si="419"/>
        <v>0</v>
      </c>
      <c r="F913" s="8">
        <f t="shared" si="420"/>
        <v>0</v>
      </c>
      <c r="G913" s="8">
        <f t="shared" si="421"/>
        <v>0</v>
      </c>
      <c r="H913" s="8">
        <f>IF(PĀRBAUDE!$D$3="NĒ",ROUND(G913*(1+M913),2),0)</f>
        <v>0</v>
      </c>
      <c r="I913" s="11">
        <f>IF(PĀRBAUDE!$D$3="NĒ",H913,G913)/IF(PĀRBAUDE!$D$3="NĒ",$H$1315,$G$1315)</f>
        <v>0</v>
      </c>
      <c r="J913" s="8">
        <f>IF(PĀRBAUDE!$D$3="NĒ",F913-H913,F913-G913)</f>
        <v>0</v>
      </c>
      <c r="L913" s="42">
        <v>1</v>
      </c>
      <c r="M913" s="42">
        <v>0.21</v>
      </c>
      <c r="N913" s="12"/>
      <c r="O913" s="12"/>
      <c r="Q913" s="8">
        <f t="shared" si="422"/>
        <v>0</v>
      </c>
      <c r="R913" s="8">
        <f t="shared" si="423"/>
        <v>0</v>
      </c>
      <c r="S913" s="82"/>
    </row>
    <row r="914" spans="1:19" hidden="1" outlineLevel="1">
      <c r="A914" s="4" t="s">
        <v>167</v>
      </c>
      <c r="B914" s="7"/>
      <c r="C914" s="7"/>
      <c r="D914" s="12"/>
      <c r="E914" s="8">
        <f t="shared" si="419"/>
        <v>0</v>
      </c>
      <c r="F914" s="8">
        <f t="shared" si="420"/>
        <v>0</v>
      </c>
      <c r="G914" s="8">
        <f t="shared" si="421"/>
        <v>0</v>
      </c>
      <c r="H914" s="8">
        <f>IF(PĀRBAUDE!$D$3="NĒ",ROUND(G914*(1+M914),2),0)</f>
        <v>0</v>
      </c>
      <c r="I914" s="11">
        <f>IF(PĀRBAUDE!$D$3="NĒ",H914,G914)/IF(PĀRBAUDE!$D$3="NĒ",$H$1315,$G$1315)</f>
        <v>0</v>
      </c>
      <c r="J914" s="8">
        <f>IF(PĀRBAUDE!$D$3="NĒ",F914-H914,F914-G914)</f>
        <v>0</v>
      </c>
      <c r="L914" s="42">
        <v>1</v>
      </c>
      <c r="M914" s="42">
        <v>0.21</v>
      </c>
      <c r="N914" s="12"/>
      <c r="O914" s="12"/>
      <c r="Q914" s="8">
        <f t="shared" si="422"/>
        <v>0</v>
      </c>
      <c r="R914" s="8">
        <f t="shared" si="423"/>
        <v>0</v>
      </c>
      <c r="S914" s="82"/>
    </row>
    <row r="915" spans="1:19" hidden="1" outlineLevel="1">
      <c r="A915" s="4" t="s">
        <v>168</v>
      </c>
      <c r="B915" s="7"/>
      <c r="C915" s="7"/>
      <c r="D915" s="12"/>
      <c r="E915" s="8">
        <f t="shared" si="419"/>
        <v>0</v>
      </c>
      <c r="F915" s="8">
        <f t="shared" si="420"/>
        <v>0</v>
      </c>
      <c r="G915" s="8">
        <f t="shared" si="421"/>
        <v>0</v>
      </c>
      <c r="H915" s="8">
        <f>IF(PĀRBAUDE!$D$3="NĒ",ROUND(G915*(1+M915),2),0)</f>
        <v>0</v>
      </c>
      <c r="I915" s="11">
        <f>IF(PĀRBAUDE!$D$3="NĒ",H915,G915)/IF(PĀRBAUDE!$D$3="NĒ",$H$1315,$G$1315)</f>
        <v>0</v>
      </c>
      <c r="J915" s="8">
        <f>IF(PĀRBAUDE!$D$3="NĒ",F915-H915,F915-G915)</f>
        <v>0</v>
      </c>
      <c r="L915" s="42">
        <v>1</v>
      </c>
      <c r="M915" s="42">
        <v>0.21</v>
      </c>
      <c r="N915" s="12"/>
      <c r="O915" s="12"/>
      <c r="Q915" s="8">
        <f t="shared" si="422"/>
        <v>0</v>
      </c>
      <c r="R915" s="8">
        <f t="shared" si="423"/>
        <v>0</v>
      </c>
      <c r="S915" s="82"/>
    </row>
    <row r="916" spans="1:19" hidden="1" outlineLevel="1">
      <c r="A916" s="4" t="s">
        <v>169</v>
      </c>
      <c r="B916" s="7"/>
      <c r="C916" s="7"/>
      <c r="D916" s="12"/>
      <c r="E916" s="8">
        <f t="shared" si="419"/>
        <v>0</v>
      </c>
      <c r="F916" s="8">
        <f t="shared" si="420"/>
        <v>0</v>
      </c>
      <c r="G916" s="8">
        <f t="shared" si="421"/>
        <v>0</v>
      </c>
      <c r="H916" s="8">
        <f>IF(PĀRBAUDE!$D$3="NĒ",ROUND(G916*(1+M916),2),0)</f>
        <v>0</v>
      </c>
      <c r="I916" s="11">
        <f>IF(PĀRBAUDE!$D$3="NĒ",H916,G916)/IF(PĀRBAUDE!$D$3="NĒ",$H$1315,$G$1315)</f>
        <v>0</v>
      </c>
      <c r="J916" s="8">
        <f>IF(PĀRBAUDE!$D$3="NĒ",F916-H916,F916-G916)</f>
        <v>0</v>
      </c>
      <c r="L916" s="42">
        <v>1</v>
      </c>
      <c r="M916" s="42">
        <v>0.21</v>
      </c>
      <c r="N916" s="12"/>
      <c r="O916" s="12"/>
      <c r="Q916" s="8">
        <f t="shared" si="422"/>
        <v>0</v>
      </c>
      <c r="R916" s="8">
        <f t="shared" si="423"/>
        <v>0</v>
      </c>
      <c r="S916" s="82"/>
    </row>
    <row r="917" spans="1:19" hidden="1" outlineLevel="1">
      <c r="A917" s="4" t="s">
        <v>170</v>
      </c>
      <c r="B917" s="7"/>
      <c r="C917" s="7"/>
      <c r="D917" s="12"/>
      <c r="E917" s="8">
        <f t="shared" si="419"/>
        <v>0</v>
      </c>
      <c r="F917" s="8">
        <f t="shared" si="420"/>
        <v>0</v>
      </c>
      <c r="G917" s="8">
        <f t="shared" si="421"/>
        <v>0</v>
      </c>
      <c r="H917" s="8">
        <f>IF(PĀRBAUDE!$D$3="NĒ",ROUND(G917*(1+M917),2),0)</f>
        <v>0</v>
      </c>
      <c r="I917" s="11">
        <f>IF(PĀRBAUDE!$D$3="NĒ",H917,G917)/IF(PĀRBAUDE!$D$3="NĒ",$H$1315,$G$1315)</f>
        <v>0</v>
      </c>
      <c r="J917" s="8">
        <f>IF(PĀRBAUDE!$D$3="NĒ",F917-H917,F917-G917)</f>
        <v>0</v>
      </c>
      <c r="L917" s="42">
        <v>1</v>
      </c>
      <c r="M917" s="42">
        <v>0.21</v>
      </c>
      <c r="N917" s="12"/>
      <c r="O917" s="12"/>
      <c r="Q917" s="8">
        <f t="shared" si="422"/>
        <v>0</v>
      </c>
      <c r="R917" s="8">
        <f t="shared" si="423"/>
        <v>0</v>
      </c>
      <c r="S917" s="82"/>
    </row>
    <row r="918" spans="1:19" hidden="1" outlineLevel="1">
      <c r="A918" s="4" t="s">
        <v>171</v>
      </c>
      <c r="B918" s="7"/>
      <c r="C918" s="7"/>
      <c r="D918" s="12"/>
      <c r="E918" s="8">
        <f t="shared" si="419"/>
        <v>0</v>
      </c>
      <c r="F918" s="8">
        <f t="shared" si="420"/>
        <v>0</v>
      </c>
      <c r="G918" s="8">
        <f t="shared" si="421"/>
        <v>0</v>
      </c>
      <c r="H918" s="8">
        <f>IF(PĀRBAUDE!$D$3="NĒ",ROUND(G918*(1+M918),2),0)</f>
        <v>0</v>
      </c>
      <c r="I918" s="11">
        <f>IF(PĀRBAUDE!$D$3="NĒ",H918,G918)/IF(PĀRBAUDE!$D$3="NĒ",$H$1315,$G$1315)</f>
        <v>0</v>
      </c>
      <c r="J918" s="8">
        <f>IF(PĀRBAUDE!$D$3="NĒ",F918-H918,F918-G918)</f>
        <v>0</v>
      </c>
      <c r="L918" s="42">
        <v>1</v>
      </c>
      <c r="M918" s="42">
        <v>0.21</v>
      </c>
      <c r="N918" s="12"/>
      <c r="O918" s="12"/>
      <c r="Q918" s="8">
        <f t="shared" si="422"/>
        <v>0</v>
      </c>
      <c r="R918" s="8">
        <f t="shared" si="423"/>
        <v>0</v>
      </c>
      <c r="S918" s="82"/>
    </row>
    <row r="919" spans="1:19" ht="24" hidden="1" outlineLevel="1">
      <c r="A919" s="2" t="s">
        <v>33</v>
      </c>
      <c r="B919" s="2"/>
      <c r="C919" s="2"/>
      <c r="D919" s="12"/>
      <c r="E919" s="13">
        <f>D919</f>
        <v>0</v>
      </c>
      <c r="F919" s="9">
        <f t="shared" si="420"/>
        <v>0</v>
      </c>
      <c r="G919" s="9">
        <f>E919-N919</f>
        <v>0</v>
      </c>
      <c r="H919" s="9">
        <f>IF(PĀRBAUDE!$D$3="NĒ",ROUND(G919*(1+M919),2),0)</f>
        <v>0</v>
      </c>
      <c r="I919" s="10">
        <f>IF(PĀRBAUDE!$D$3="NĒ",H919,G919)/IF(PĀRBAUDE!$D$3="NĒ",$H$1315,$G$1315)</f>
        <v>0</v>
      </c>
      <c r="J919" s="9">
        <f>IF(PĀRBAUDE!$D$3="NĒ",F919-H919,ROUND(N919*(1+M919),2))</f>
        <v>0</v>
      </c>
      <c r="L919" s="42">
        <v>1</v>
      </c>
      <c r="M919" s="42">
        <v>0.21</v>
      </c>
      <c r="N919" s="12"/>
      <c r="Q919" s="8">
        <f t="shared" si="422"/>
        <v>0</v>
      </c>
      <c r="R919" s="8">
        <f>J919*L919</f>
        <v>0</v>
      </c>
    </row>
    <row r="920" spans="1:19" hidden="1" outlineLevel="1">
      <c r="A920" s="24" t="s">
        <v>34</v>
      </c>
      <c r="B920" s="23"/>
      <c r="C920" s="23"/>
      <c r="D920" s="23"/>
      <c r="E920" s="9">
        <f t="shared" ref="E920:J920" si="424">E919+E908+E897+E894+E883+E881+E870+E859+E848+E837+E826+E815+E804+E793</f>
        <v>0</v>
      </c>
      <c r="F920" s="9">
        <f t="shared" si="424"/>
        <v>0</v>
      </c>
      <c r="G920" s="9">
        <f t="shared" si="424"/>
        <v>0</v>
      </c>
      <c r="H920" s="9">
        <f t="shared" si="424"/>
        <v>0</v>
      </c>
      <c r="I920" s="10">
        <f t="shared" si="424"/>
        <v>0</v>
      </c>
      <c r="J920" s="9">
        <f t="shared" si="424"/>
        <v>0</v>
      </c>
      <c r="Q920" s="9">
        <f>ROUND(SUM(Q794:Q919),2)</f>
        <v>0</v>
      </c>
      <c r="R920" s="9">
        <f>ROUND(SUM(R794:R919),2)</f>
        <v>0</v>
      </c>
      <c r="S920" s="83"/>
    </row>
    <row r="921" spans="1:19" collapsed="1"/>
    <row r="922" spans="1:19" hidden="1" outlineLevel="1">
      <c r="A922" s="106">
        <f>'2.8. tabula'!B10</f>
        <v>8</v>
      </c>
      <c r="B922" s="106"/>
      <c r="C922" s="106"/>
      <c r="D922" s="106"/>
      <c r="E922" s="106"/>
      <c r="F922" s="106"/>
      <c r="G922" s="106"/>
      <c r="H922" s="106"/>
      <c r="I922" s="106"/>
      <c r="J922" s="106"/>
    </row>
    <row r="923" spans="1:19" hidden="1" outlineLevel="1">
      <c r="A923" s="105" t="s">
        <v>5</v>
      </c>
      <c r="B923" s="105"/>
      <c r="C923" s="105"/>
      <c r="D923" s="105"/>
      <c r="E923" s="105"/>
      <c r="F923" s="105"/>
      <c r="G923" s="105"/>
      <c r="H923" s="105"/>
      <c r="I923" s="105"/>
      <c r="J923" s="105"/>
    </row>
    <row r="924" spans="1:19" ht="60" hidden="1" outlineLevel="1">
      <c r="A924" s="2" t="s">
        <v>6</v>
      </c>
      <c r="B924" s="23"/>
      <c r="C924" s="23"/>
      <c r="D924" s="9"/>
      <c r="E924" s="9">
        <f>SUM(E925:E934)</f>
        <v>0</v>
      </c>
      <c r="F924" s="9">
        <f>SUM(F925:F934)</f>
        <v>0</v>
      </c>
      <c r="G924" s="9">
        <f>SUM(G925:G934)</f>
        <v>0</v>
      </c>
      <c r="H924" s="9">
        <f>SUM(H925:H934)</f>
        <v>0</v>
      </c>
      <c r="I924" s="10">
        <f>IF(PĀRBAUDE!$D$3="NĒ",H924,G924)/IF(PĀRBAUDE!$D$3="NĒ",$H$1315,$G$1315)</f>
        <v>0</v>
      </c>
      <c r="J924" s="9">
        <f>SUM(J925:J934)</f>
        <v>0</v>
      </c>
    </row>
    <row r="925" spans="1:19" hidden="1" outlineLevel="1">
      <c r="A925" s="4" t="s">
        <v>210</v>
      </c>
      <c r="B925" s="7" t="s">
        <v>8</v>
      </c>
      <c r="C925" s="7"/>
      <c r="D925" s="12"/>
      <c r="E925" s="8">
        <f t="shared" ref="E925:E934" si="425">C925*D925</f>
        <v>0</v>
      </c>
      <c r="F925" s="8">
        <f t="shared" ref="F925:F934" si="426">ROUND(E925*(1+M925),2)</f>
        <v>0</v>
      </c>
      <c r="G925" s="8">
        <f t="shared" ref="G925:G934" si="427">E925-N925-O925</f>
        <v>0</v>
      </c>
      <c r="H925" s="8">
        <f>IF(PĀRBAUDE!$D$3="NĒ",ROUND(G925*(1+M925),2),0)</f>
        <v>0</v>
      </c>
      <c r="I925" s="11">
        <f>IF(PĀRBAUDE!$D$3="NĒ",H925,G925)/IF(PĀRBAUDE!$D$3="NĒ",$H$1315,$G$1315)</f>
        <v>0</v>
      </c>
      <c r="J925" s="8">
        <f>IF(PĀRBAUDE!$D$3="NĒ",F925-H925,F925-G925)</f>
        <v>0</v>
      </c>
      <c r="L925" s="42">
        <v>1</v>
      </c>
      <c r="M925" s="42">
        <v>0.21</v>
      </c>
      <c r="N925" s="12"/>
      <c r="O925" s="12"/>
      <c r="Q925" s="8">
        <f t="shared" ref="Q925:Q934" si="428">IF(H925=0,G925,H925)*L925</f>
        <v>0</v>
      </c>
      <c r="R925" s="8">
        <f t="shared" ref="R925:R934" si="429">J925*L925</f>
        <v>0</v>
      </c>
      <c r="S925" s="82"/>
    </row>
    <row r="926" spans="1:19" hidden="1" outlineLevel="1">
      <c r="A926" s="4" t="s">
        <v>197</v>
      </c>
      <c r="B926" s="7" t="s">
        <v>8</v>
      </c>
      <c r="C926" s="7"/>
      <c r="D926" s="12"/>
      <c r="E926" s="8">
        <f t="shared" si="425"/>
        <v>0</v>
      </c>
      <c r="F926" s="8">
        <f t="shared" si="426"/>
        <v>0</v>
      </c>
      <c r="G926" s="8">
        <f t="shared" si="427"/>
        <v>0</v>
      </c>
      <c r="H926" s="8">
        <f>IF(PĀRBAUDE!$D$3="NĒ",ROUND(G926*(1+M926),2),0)</f>
        <v>0</v>
      </c>
      <c r="I926" s="11">
        <f>IF(PĀRBAUDE!$D$3="NĒ",H926,G926)/IF(PĀRBAUDE!$D$3="NĒ",$H$1315,$G$1315)</f>
        <v>0</v>
      </c>
      <c r="J926" s="8">
        <f>IF(PĀRBAUDE!$D$3="NĒ",F926-H926,F926-G926)</f>
        <v>0</v>
      </c>
      <c r="L926" s="42">
        <v>1</v>
      </c>
      <c r="M926" s="42">
        <v>0.21</v>
      </c>
      <c r="N926" s="12"/>
      <c r="O926" s="12"/>
      <c r="Q926" s="8">
        <f t="shared" si="428"/>
        <v>0</v>
      </c>
      <c r="R926" s="8">
        <f t="shared" si="429"/>
        <v>0</v>
      </c>
      <c r="S926" s="82"/>
    </row>
    <row r="927" spans="1:19" hidden="1" outlineLevel="1">
      <c r="A927" s="4" t="s">
        <v>46</v>
      </c>
      <c r="B927" s="7"/>
      <c r="C927" s="7"/>
      <c r="D927" s="12"/>
      <c r="E927" s="8">
        <f t="shared" si="425"/>
        <v>0</v>
      </c>
      <c r="F927" s="8">
        <f t="shared" si="426"/>
        <v>0</v>
      </c>
      <c r="G927" s="8">
        <f t="shared" si="427"/>
        <v>0</v>
      </c>
      <c r="H927" s="8">
        <f>IF(PĀRBAUDE!$D$3="NĒ",ROUND(G927*(1+M927),2),0)</f>
        <v>0</v>
      </c>
      <c r="I927" s="11">
        <f>IF(PĀRBAUDE!$D$3="NĒ",H927,G927)/IF(PĀRBAUDE!$D$3="NĒ",$H$1315,$G$1315)</f>
        <v>0</v>
      </c>
      <c r="J927" s="8">
        <f>IF(PĀRBAUDE!$D$3="NĒ",F927-H927,F927-G927)</f>
        <v>0</v>
      </c>
      <c r="L927" s="42">
        <v>1</v>
      </c>
      <c r="M927" s="42">
        <v>0.21</v>
      </c>
      <c r="N927" s="12"/>
      <c r="O927" s="12"/>
      <c r="Q927" s="8">
        <f t="shared" si="428"/>
        <v>0</v>
      </c>
      <c r="R927" s="8">
        <f t="shared" si="429"/>
        <v>0</v>
      </c>
      <c r="S927" s="82"/>
    </row>
    <row r="928" spans="1:19" hidden="1" outlineLevel="1">
      <c r="A928" s="4" t="s">
        <v>139</v>
      </c>
      <c r="B928" s="7"/>
      <c r="C928" s="7"/>
      <c r="D928" s="12"/>
      <c r="E928" s="8">
        <f t="shared" si="425"/>
        <v>0</v>
      </c>
      <c r="F928" s="8">
        <f t="shared" si="426"/>
        <v>0</v>
      </c>
      <c r="G928" s="8">
        <f t="shared" si="427"/>
        <v>0</v>
      </c>
      <c r="H928" s="8">
        <f>IF(PĀRBAUDE!$D$3="NĒ",ROUND(G928*(1+M928),2),0)</f>
        <v>0</v>
      </c>
      <c r="I928" s="11">
        <f>IF(PĀRBAUDE!$D$3="NĒ",H928,G928)/IF(PĀRBAUDE!$D$3="NĒ",$H$1315,$G$1315)</f>
        <v>0</v>
      </c>
      <c r="J928" s="8">
        <f>IF(PĀRBAUDE!$D$3="NĒ",F928-H928,F928-G928)</f>
        <v>0</v>
      </c>
      <c r="L928" s="42">
        <v>1</v>
      </c>
      <c r="M928" s="42">
        <v>0.21</v>
      </c>
      <c r="N928" s="12"/>
      <c r="O928" s="12"/>
      <c r="Q928" s="8">
        <f t="shared" si="428"/>
        <v>0</v>
      </c>
      <c r="R928" s="8">
        <f t="shared" si="429"/>
        <v>0</v>
      </c>
      <c r="S928" s="82"/>
    </row>
    <row r="929" spans="1:19" hidden="1" outlineLevel="1">
      <c r="A929" s="4" t="s">
        <v>140</v>
      </c>
      <c r="B929" s="7"/>
      <c r="C929" s="7"/>
      <c r="D929" s="12"/>
      <c r="E929" s="8">
        <f t="shared" si="425"/>
        <v>0</v>
      </c>
      <c r="F929" s="8">
        <f t="shared" si="426"/>
        <v>0</v>
      </c>
      <c r="G929" s="8">
        <f t="shared" si="427"/>
        <v>0</v>
      </c>
      <c r="H929" s="8">
        <f>IF(PĀRBAUDE!$D$3="NĒ",ROUND(G929*(1+M929),2),0)</f>
        <v>0</v>
      </c>
      <c r="I929" s="11">
        <f>IF(PĀRBAUDE!$D$3="NĒ",H929,G929)/IF(PĀRBAUDE!$D$3="NĒ",$H$1315,$G$1315)</f>
        <v>0</v>
      </c>
      <c r="J929" s="8">
        <f>IF(PĀRBAUDE!$D$3="NĒ",F929-H929,F929-G929)</f>
        <v>0</v>
      </c>
      <c r="L929" s="42">
        <v>1</v>
      </c>
      <c r="M929" s="42">
        <v>0.21</v>
      </c>
      <c r="N929" s="12"/>
      <c r="O929" s="12"/>
      <c r="Q929" s="8">
        <f t="shared" si="428"/>
        <v>0</v>
      </c>
      <c r="R929" s="8">
        <f t="shared" si="429"/>
        <v>0</v>
      </c>
      <c r="S929" s="82"/>
    </row>
    <row r="930" spans="1:19" hidden="1" outlineLevel="1">
      <c r="A930" s="4" t="s">
        <v>141</v>
      </c>
      <c r="B930" s="7"/>
      <c r="C930" s="7"/>
      <c r="D930" s="12"/>
      <c r="E930" s="8">
        <f t="shared" si="425"/>
        <v>0</v>
      </c>
      <c r="F930" s="8">
        <f t="shared" si="426"/>
        <v>0</v>
      </c>
      <c r="G930" s="8">
        <f t="shared" si="427"/>
        <v>0</v>
      </c>
      <c r="H930" s="8">
        <f>IF(PĀRBAUDE!$D$3="NĒ",ROUND(G930*(1+M930),2),0)</f>
        <v>0</v>
      </c>
      <c r="I930" s="11">
        <f>IF(PĀRBAUDE!$D$3="NĒ",H930,G930)/IF(PĀRBAUDE!$D$3="NĒ",$H$1315,$G$1315)</f>
        <v>0</v>
      </c>
      <c r="J930" s="8">
        <f>IF(PĀRBAUDE!$D$3="NĒ",F930-H930,F930-G930)</f>
        <v>0</v>
      </c>
      <c r="L930" s="42">
        <v>1</v>
      </c>
      <c r="M930" s="42">
        <v>0.21</v>
      </c>
      <c r="N930" s="12"/>
      <c r="O930" s="12"/>
      <c r="Q930" s="8">
        <f t="shared" si="428"/>
        <v>0</v>
      </c>
      <c r="R930" s="8">
        <f t="shared" si="429"/>
        <v>0</v>
      </c>
      <c r="S930" s="82"/>
    </row>
    <row r="931" spans="1:19" hidden="1" outlineLevel="1">
      <c r="A931" s="4" t="s">
        <v>142</v>
      </c>
      <c r="B931" s="7"/>
      <c r="C931" s="7"/>
      <c r="D931" s="12"/>
      <c r="E931" s="8">
        <f t="shared" si="425"/>
        <v>0</v>
      </c>
      <c r="F931" s="8">
        <f t="shared" si="426"/>
        <v>0</v>
      </c>
      <c r="G931" s="8">
        <f t="shared" si="427"/>
        <v>0</v>
      </c>
      <c r="H931" s="8">
        <f>IF(PĀRBAUDE!$D$3="NĒ",ROUND(G931*(1+M931),2),0)</f>
        <v>0</v>
      </c>
      <c r="I931" s="11">
        <f>IF(PĀRBAUDE!$D$3="NĒ",H931,G931)/IF(PĀRBAUDE!$D$3="NĒ",$H$1315,$G$1315)</f>
        <v>0</v>
      </c>
      <c r="J931" s="8">
        <f>IF(PĀRBAUDE!$D$3="NĒ",F931-H931,F931-G931)</f>
        <v>0</v>
      </c>
      <c r="L931" s="42">
        <v>1</v>
      </c>
      <c r="M931" s="42">
        <v>0.21</v>
      </c>
      <c r="N931" s="12"/>
      <c r="O931" s="12"/>
      <c r="Q931" s="8">
        <f t="shared" si="428"/>
        <v>0</v>
      </c>
      <c r="R931" s="8">
        <f t="shared" si="429"/>
        <v>0</v>
      </c>
      <c r="S931" s="82"/>
    </row>
    <row r="932" spans="1:19" hidden="1" outlineLevel="1">
      <c r="A932" s="4" t="s">
        <v>143</v>
      </c>
      <c r="B932" s="7"/>
      <c r="C932" s="7"/>
      <c r="D932" s="12"/>
      <c r="E932" s="8">
        <f t="shared" si="425"/>
        <v>0</v>
      </c>
      <c r="F932" s="8">
        <f t="shared" si="426"/>
        <v>0</v>
      </c>
      <c r="G932" s="8">
        <f t="shared" si="427"/>
        <v>0</v>
      </c>
      <c r="H932" s="8">
        <f>IF(PĀRBAUDE!$D$3="NĒ",ROUND(G932*(1+M932),2),0)</f>
        <v>0</v>
      </c>
      <c r="I932" s="11">
        <f>IF(PĀRBAUDE!$D$3="NĒ",H932,G932)/IF(PĀRBAUDE!$D$3="NĒ",$H$1315,$G$1315)</f>
        <v>0</v>
      </c>
      <c r="J932" s="8">
        <f>IF(PĀRBAUDE!$D$3="NĒ",F932-H932,F932-G932)</f>
        <v>0</v>
      </c>
      <c r="L932" s="42">
        <v>1</v>
      </c>
      <c r="M932" s="42">
        <v>0.21</v>
      </c>
      <c r="N932" s="12"/>
      <c r="O932" s="12"/>
      <c r="Q932" s="8">
        <f t="shared" si="428"/>
        <v>0</v>
      </c>
      <c r="R932" s="8">
        <f t="shared" si="429"/>
        <v>0</v>
      </c>
      <c r="S932" s="82"/>
    </row>
    <row r="933" spans="1:19" hidden="1" outlineLevel="1">
      <c r="A933" s="4" t="s">
        <v>144</v>
      </c>
      <c r="B933" s="7"/>
      <c r="C933" s="7"/>
      <c r="D933" s="12"/>
      <c r="E933" s="8">
        <f t="shared" si="425"/>
        <v>0</v>
      </c>
      <c r="F933" s="8">
        <f t="shared" si="426"/>
        <v>0</v>
      </c>
      <c r="G933" s="8">
        <f t="shared" si="427"/>
        <v>0</v>
      </c>
      <c r="H933" s="8">
        <f>IF(PĀRBAUDE!$D$3="NĒ",ROUND(G933*(1+M933),2),0)</f>
        <v>0</v>
      </c>
      <c r="I933" s="11">
        <f>IF(PĀRBAUDE!$D$3="NĒ",H933,G933)/IF(PĀRBAUDE!$D$3="NĒ",$H$1315,$G$1315)</f>
        <v>0</v>
      </c>
      <c r="J933" s="8">
        <f>IF(PĀRBAUDE!$D$3="NĒ",F933-H933,F933-G933)</f>
        <v>0</v>
      </c>
      <c r="L933" s="42">
        <v>1</v>
      </c>
      <c r="M933" s="42">
        <v>0.21</v>
      </c>
      <c r="N933" s="12"/>
      <c r="O933" s="12"/>
      <c r="Q933" s="8">
        <f t="shared" si="428"/>
        <v>0</v>
      </c>
      <c r="R933" s="8">
        <f t="shared" si="429"/>
        <v>0</v>
      </c>
      <c r="S933" s="82"/>
    </row>
    <row r="934" spans="1:19" hidden="1" outlineLevel="1">
      <c r="A934" s="4" t="s">
        <v>145</v>
      </c>
      <c r="B934" s="7"/>
      <c r="C934" s="7"/>
      <c r="D934" s="12"/>
      <c r="E934" s="8">
        <f t="shared" si="425"/>
        <v>0</v>
      </c>
      <c r="F934" s="8">
        <f t="shared" si="426"/>
        <v>0</v>
      </c>
      <c r="G934" s="8">
        <f t="shared" si="427"/>
        <v>0</v>
      </c>
      <c r="H934" s="8">
        <f>IF(PĀRBAUDE!$D$3="NĒ",ROUND(G934*(1+M934),2),0)</f>
        <v>0</v>
      </c>
      <c r="I934" s="11">
        <f>IF(PĀRBAUDE!$D$3="NĒ",H934,G934)/IF(PĀRBAUDE!$D$3="NĒ",$H$1315,$G$1315)</f>
        <v>0</v>
      </c>
      <c r="J934" s="8">
        <f>IF(PĀRBAUDE!$D$3="NĒ",F934-H934,F934-G934)</f>
        <v>0</v>
      </c>
      <c r="L934" s="42">
        <v>1</v>
      </c>
      <c r="M934" s="42">
        <v>0.21</v>
      </c>
      <c r="N934" s="12"/>
      <c r="O934" s="12"/>
      <c r="Q934" s="8">
        <f t="shared" si="428"/>
        <v>0</v>
      </c>
      <c r="R934" s="8">
        <f t="shared" si="429"/>
        <v>0</v>
      </c>
      <c r="S934" s="82"/>
    </row>
    <row r="935" spans="1:19" ht="12.75" hidden="1" customHeight="1" outlineLevel="1">
      <c r="A935" s="2" t="s">
        <v>10</v>
      </c>
      <c r="B935" s="2"/>
      <c r="C935" s="2"/>
      <c r="D935" s="15"/>
      <c r="E935" s="9">
        <f>SUM(E936:E945)</f>
        <v>0</v>
      </c>
      <c r="F935" s="9">
        <f>SUM(F936:F945)</f>
        <v>0</v>
      </c>
      <c r="G935" s="9">
        <f>SUM(G936:G945)</f>
        <v>0</v>
      </c>
      <c r="H935" s="9">
        <f>SUM(H936:H945)</f>
        <v>0</v>
      </c>
      <c r="I935" s="10">
        <f>IF(PĀRBAUDE!$D$3="NĒ",H935,G935)/IF(PĀRBAUDE!$D$3="NĒ",$H$1315,$G$1315)</f>
        <v>0</v>
      </c>
      <c r="J935" s="9">
        <f>SUM(J936:J945)</f>
        <v>0</v>
      </c>
    </row>
    <row r="936" spans="1:19" hidden="1" outlineLevel="1">
      <c r="A936" s="4" t="s">
        <v>211</v>
      </c>
      <c r="B936" s="7"/>
      <c r="C936" s="7"/>
      <c r="D936" s="12"/>
      <c r="E936" s="8">
        <f t="shared" ref="E936:E945" si="430">C936*D936</f>
        <v>0</v>
      </c>
      <c r="F936" s="8">
        <f t="shared" ref="F936:F945" si="431">ROUND(E936*(1+M936),2)</f>
        <v>0</v>
      </c>
      <c r="G936" s="8">
        <f t="shared" ref="G936:G945" si="432">E936-N936-O936</f>
        <v>0</v>
      </c>
      <c r="H936" s="8">
        <f>IF(PĀRBAUDE!$D$3="NĒ",ROUND(G936*(1+M936),2),0)</f>
        <v>0</v>
      </c>
      <c r="I936" s="11">
        <f>IF(PĀRBAUDE!$D$3="NĒ",H936,G936)/IF(PĀRBAUDE!$D$3="NĒ",$H$1315,$G$1315)</f>
        <v>0</v>
      </c>
      <c r="J936" s="8">
        <f>IF(PĀRBAUDE!$D$3="NĒ",F936-H936,F936-G936)</f>
        <v>0</v>
      </c>
      <c r="L936" s="42">
        <v>1</v>
      </c>
      <c r="M936" s="42">
        <v>0.21</v>
      </c>
      <c r="N936" s="12"/>
      <c r="O936" s="12"/>
      <c r="Q936" s="8">
        <f t="shared" ref="Q936:Q945" si="433">IF(H936=0,G936,H936)*L936</f>
        <v>0</v>
      </c>
      <c r="R936" s="8">
        <f t="shared" ref="R936:R945" si="434">J936*L936</f>
        <v>0</v>
      </c>
      <c r="S936" s="82"/>
    </row>
    <row r="937" spans="1:19" hidden="1" outlineLevel="1">
      <c r="A937" s="4" t="s">
        <v>212</v>
      </c>
      <c r="B937" s="7"/>
      <c r="C937" s="7"/>
      <c r="D937" s="12"/>
      <c r="E937" s="8">
        <f t="shared" si="430"/>
        <v>0</v>
      </c>
      <c r="F937" s="8">
        <f t="shared" si="431"/>
        <v>0</v>
      </c>
      <c r="G937" s="8">
        <f t="shared" si="432"/>
        <v>0</v>
      </c>
      <c r="H937" s="8">
        <f>IF(PĀRBAUDE!$D$3="NĒ",ROUND(G937*(1+M937),2),0)</f>
        <v>0</v>
      </c>
      <c r="I937" s="11">
        <f>IF(PĀRBAUDE!$D$3="NĒ",H937,G937)/IF(PĀRBAUDE!$D$3="NĒ",$H$1315,$G$1315)</f>
        <v>0</v>
      </c>
      <c r="J937" s="8">
        <f>IF(PĀRBAUDE!$D$3="NĒ",F937-H937,F937-G937)</f>
        <v>0</v>
      </c>
      <c r="L937" s="42">
        <v>1</v>
      </c>
      <c r="M937" s="42">
        <v>0.21</v>
      </c>
      <c r="N937" s="12"/>
      <c r="O937" s="12"/>
      <c r="Q937" s="8">
        <f t="shared" si="433"/>
        <v>0</v>
      </c>
      <c r="R937" s="8">
        <f t="shared" si="434"/>
        <v>0</v>
      </c>
      <c r="S937" s="82"/>
    </row>
    <row r="938" spans="1:19" hidden="1" outlineLevel="1">
      <c r="A938" s="4" t="s">
        <v>146</v>
      </c>
      <c r="B938" s="7"/>
      <c r="C938" s="7"/>
      <c r="D938" s="12"/>
      <c r="E938" s="8">
        <f t="shared" si="430"/>
        <v>0</v>
      </c>
      <c r="F938" s="8">
        <f t="shared" si="431"/>
        <v>0</v>
      </c>
      <c r="G938" s="8">
        <f t="shared" si="432"/>
        <v>0</v>
      </c>
      <c r="H938" s="8">
        <f>IF(PĀRBAUDE!$D$3="NĒ",ROUND(G938*(1+M938),2),0)</f>
        <v>0</v>
      </c>
      <c r="I938" s="11">
        <f>IF(PĀRBAUDE!$D$3="NĒ",H938,G938)/IF(PĀRBAUDE!$D$3="NĒ",$H$1315,$G$1315)</f>
        <v>0</v>
      </c>
      <c r="J938" s="8">
        <f>IF(PĀRBAUDE!$D$3="NĒ",F938-H938,F938-G938)</f>
        <v>0</v>
      </c>
      <c r="L938" s="42">
        <v>1</v>
      </c>
      <c r="M938" s="42">
        <v>0.21</v>
      </c>
      <c r="N938" s="12"/>
      <c r="O938" s="12"/>
      <c r="Q938" s="8">
        <f t="shared" si="433"/>
        <v>0</v>
      </c>
      <c r="R938" s="8">
        <f t="shared" si="434"/>
        <v>0</v>
      </c>
      <c r="S938" s="82"/>
    </row>
    <row r="939" spans="1:19" hidden="1" outlineLevel="1">
      <c r="A939" s="4" t="s">
        <v>147</v>
      </c>
      <c r="B939" s="7"/>
      <c r="C939" s="7"/>
      <c r="D939" s="12"/>
      <c r="E939" s="8">
        <f t="shared" si="430"/>
        <v>0</v>
      </c>
      <c r="F939" s="8">
        <f t="shared" si="431"/>
        <v>0</v>
      </c>
      <c r="G939" s="8">
        <f t="shared" si="432"/>
        <v>0</v>
      </c>
      <c r="H939" s="8">
        <f>IF(PĀRBAUDE!$D$3="NĒ",ROUND(G939*(1+M939),2),0)</f>
        <v>0</v>
      </c>
      <c r="I939" s="11">
        <f>IF(PĀRBAUDE!$D$3="NĒ",H939,G939)/IF(PĀRBAUDE!$D$3="NĒ",$H$1315,$G$1315)</f>
        <v>0</v>
      </c>
      <c r="J939" s="8">
        <f>IF(PĀRBAUDE!$D$3="NĒ",F939-H939,F939-G939)</f>
        <v>0</v>
      </c>
      <c r="L939" s="42">
        <v>1</v>
      </c>
      <c r="M939" s="42">
        <v>0.21</v>
      </c>
      <c r="N939" s="12"/>
      <c r="O939" s="12"/>
      <c r="Q939" s="8">
        <f t="shared" si="433"/>
        <v>0</v>
      </c>
      <c r="R939" s="8">
        <f t="shared" si="434"/>
        <v>0</v>
      </c>
      <c r="S939" s="82"/>
    </row>
    <row r="940" spans="1:19" hidden="1" outlineLevel="1">
      <c r="A940" s="4" t="s">
        <v>148</v>
      </c>
      <c r="B940" s="7"/>
      <c r="C940" s="7"/>
      <c r="D940" s="12"/>
      <c r="E940" s="8">
        <f t="shared" si="430"/>
        <v>0</v>
      </c>
      <c r="F940" s="8">
        <f t="shared" si="431"/>
        <v>0</v>
      </c>
      <c r="G940" s="8">
        <f t="shared" si="432"/>
        <v>0</v>
      </c>
      <c r="H940" s="8">
        <f>IF(PĀRBAUDE!$D$3="NĒ",ROUND(G940*(1+M940),2),0)</f>
        <v>0</v>
      </c>
      <c r="I940" s="11">
        <f>IF(PĀRBAUDE!$D$3="NĒ",H940,G940)/IF(PĀRBAUDE!$D$3="NĒ",$H$1315,$G$1315)</f>
        <v>0</v>
      </c>
      <c r="J940" s="8">
        <f>IF(PĀRBAUDE!$D$3="NĒ",F940-H940,F940-G940)</f>
        <v>0</v>
      </c>
      <c r="L940" s="42">
        <v>1</v>
      </c>
      <c r="M940" s="42">
        <v>0.21</v>
      </c>
      <c r="N940" s="12"/>
      <c r="O940" s="12"/>
      <c r="Q940" s="8">
        <f t="shared" si="433"/>
        <v>0</v>
      </c>
      <c r="R940" s="8">
        <f t="shared" si="434"/>
        <v>0</v>
      </c>
      <c r="S940" s="82"/>
    </row>
    <row r="941" spans="1:19" hidden="1" outlineLevel="1">
      <c r="A941" s="4" t="s">
        <v>149</v>
      </c>
      <c r="B941" s="7"/>
      <c r="C941" s="7"/>
      <c r="D941" s="12"/>
      <c r="E941" s="8">
        <f t="shared" si="430"/>
        <v>0</v>
      </c>
      <c r="F941" s="8">
        <f t="shared" si="431"/>
        <v>0</v>
      </c>
      <c r="G941" s="8">
        <f t="shared" si="432"/>
        <v>0</v>
      </c>
      <c r="H941" s="8">
        <f>IF(PĀRBAUDE!$D$3="NĒ",ROUND(G941*(1+M941),2),0)</f>
        <v>0</v>
      </c>
      <c r="I941" s="11">
        <f>IF(PĀRBAUDE!$D$3="NĒ",H941,G941)/IF(PĀRBAUDE!$D$3="NĒ",$H$1315,$G$1315)</f>
        <v>0</v>
      </c>
      <c r="J941" s="8">
        <f>IF(PĀRBAUDE!$D$3="NĒ",F941-H941,F941-G941)</f>
        <v>0</v>
      </c>
      <c r="L941" s="42">
        <v>1</v>
      </c>
      <c r="M941" s="42">
        <v>0.21</v>
      </c>
      <c r="N941" s="12"/>
      <c r="O941" s="12"/>
      <c r="Q941" s="8">
        <f t="shared" si="433"/>
        <v>0</v>
      </c>
      <c r="R941" s="8">
        <f t="shared" si="434"/>
        <v>0</v>
      </c>
      <c r="S941" s="82"/>
    </row>
    <row r="942" spans="1:19" hidden="1" outlineLevel="1">
      <c r="A942" s="4" t="s">
        <v>150</v>
      </c>
      <c r="B942" s="7"/>
      <c r="C942" s="7"/>
      <c r="D942" s="12"/>
      <c r="E942" s="8">
        <f t="shared" si="430"/>
        <v>0</v>
      </c>
      <c r="F942" s="8">
        <f t="shared" si="431"/>
        <v>0</v>
      </c>
      <c r="G942" s="8">
        <f t="shared" si="432"/>
        <v>0</v>
      </c>
      <c r="H942" s="8">
        <f>IF(PĀRBAUDE!$D$3="NĒ",ROUND(G942*(1+M942),2),0)</f>
        <v>0</v>
      </c>
      <c r="I942" s="11">
        <f>IF(PĀRBAUDE!$D$3="NĒ",H942,G942)/IF(PĀRBAUDE!$D$3="NĒ",$H$1315,$G$1315)</f>
        <v>0</v>
      </c>
      <c r="J942" s="8">
        <f>IF(PĀRBAUDE!$D$3="NĒ",F942-H942,F942-G942)</f>
        <v>0</v>
      </c>
      <c r="L942" s="42">
        <v>1</v>
      </c>
      <c r="M942" s="42">
        <v>0.21</v>
      </c>
      <c r="N942" s="12"/>
      <c r="O942" s="12"/>
      <c r="Q942" s="8">
        <f t="shared" si="433"/>
        <v>0</v>
      </c>
      <c r="R942" s="8">
        <f t="shared" si="434"/>
        <v>0</v>
      </c>
      <c r="S942" s="82"/>
    </row>
    <row r="943" spans="1:19" hidden="1" outlineLevel="1">
      <c r="A943" s="4" t="s">
        <v>151</v>
      </c>
      <c r="B943" s="7"/>
      <c r="C943" s="7"/>
      <c r="D943" s="12"/>
      <c r="E943" s="8">
        <f t="shared" si="430"/>
        <v>0</v>
      </c>
      <c r="F943" s="8">
        <f t="shared" si="431"/>
        <v>0</v>
      </c>
      <c r="G943" s="8">
        <f t="shared" si="432"/>
        <v>0</v>
      </c>
      <c r="H943" s="8">
        <f>IF(PĀRBAUDE!$D$3="NĒ",ROUND(G943*(1+M943),2),0)</f>
        <v>0</v>
      </c>
      <c r="I943" s="11">
        <f>IF(PĀRBAUDE!$D$3="NĒ",H943,G943)/IF(PĀRBAUDE!$D$3="NĒ",$H$1315,$G$1315)</f>
        <v>0</v>
      </c>
      <c r="J943" s="8">
        <f>IF(PĀRBAUDE!$D$3="NĒ",F943-H943,F943-G943)</f>
        <v>0</v>
      </c>
      <c r="L943" s="42">
        <v>1</v>
      </c>
      <c r="M943" s="42">
        <v>0.21</v>
      </c>
      <c r="N943" s="12"/>
      <c r="O943" s="12"/>
      <c r="Q943" s="8">
        <f t="shared" si="433"/>
        <v>0</v>
      </c>
      <c r="R943" s="8">
        <f t="shared" si="434"/>
        <v>0</v>
      </c>
      <c r="S943" s="82"/>
    </row>
    <row r="944" spans="1:19" hidden="1" outlineLevel="1">
      <c r="A944" s="4" t="s">
        <v>152</v>
      </c>
      <c r="B944" s="7"/>
      <c r="C944" s="7"/>
      <c r="D944" s="12"/>
      <c r="E944" s="8">
        <f t="shared" si="430"/>
        <v>0</v>
      </c>
      <c r="F944" s="8">
        <f t="shared" si="431"/>
        <v>0</v>
      </c>
      <c r="G944" s="8">
        <f t="shared" si="432"/>
        <v>0</v>
      </c>
      <c r="H944" s="8">
        <f>IF(PĀRBAUDE!$D$3="NĒ",ROUND(G944*(1+M944),2),0)</f>
        <v>0</v>
      </c>
      <c r="I944" s="11">
        <f>IF(PĀRBAUDE!$D$3="NĒ",H944,G944)/IF(PĀRBAUDE!$D$3="NĒ",$H$1315,$G$1315)</f>
        <v>0</v>
      </c>
      <c r="J944" s="8">
        <f>IF(PĀRBAUDE!$D$3="NĒ",F944-H944,F944-G944)</f>
        <v>0</v>
      </c>
      <c r="L944" s="42">
        <v>1</v>
      </c>
      <c r="M944" s="42">
        <v>0.21</v>
      </c>
      <c r="N944" s="12"/>
      <c r="O944" s="12"/>
      <c r="Q944" s="8">
        <f t="shared" si="433"/>
        <v>0</v>
      </c>
      <c r="R944" s="8">
        <f t="shared" si="434"/>
        <v>0</v>
      </c>
      <c r="S944" s="82"/>
    </row>
    <row r="945" spans="1:19" hidden="1" outlineLevel="1">
      <c r="A945" s="4" t="s">
        <v>153</v>
      </c>
      <c r="B945" s="7"/>
      <c r="C945" s="7"/>
      <c r="D945" s="12"/>
      <c r="E945" s="8">
        <f t="shared" si="430"/>
        <v>0</v>
      </c>
      <c r="F945" s="8">
        <f t="shared" si="431"/>
        <v>0</v>
      </c>
      <c r="G945" s="8">
        <f t="shared" si="432"/>
        <v>0</v>
      </c>
      <c r="H945" s="8">
        <f>IF(PĀRBAUDE!$D$3="NĒ",ROUND(G945*(1+M945),2),0)</f>
        <v>0</v>
      </c>
      <c r="I945" s="11">
        <f>IF(PĀRBAUDE!$D$3="NĒ",H945,G945)/IF(PĀRBAUDE!$D$3="NĒ",$H$1315,$G$1315)</f>
        <v>0</v>
      </c>
      <c r="J945" s="8">
        <f>IF(PĀRBAUDE!$D$3="NĒ",F945-H945,F945-G945)</f>
        <v>0</v>
      </c>
      <c r="L945" s="42">
        <v>1</v>
      </c>
      <c r="M945" s="42">
        <v>0.21</v>
      </c>
      <c r="N945" s="12"/>
      <c r="O945" s="12"/>
      <c r="Q945" s="8">
        <f t="shared" si="433"/>
        <v>0</v>
      </c>
      <c r="R945" s="8">
        <f t="shared" si="434"/>
        <v>0</v>
      </c>
      <c r="S945" s="82"/>
    </row>
    <row r="946" spans="1:19" hidden="1" outlineLevel="1">
      <c r="A946" s="2" t="s">
        <v>16</v>
      </c>
      <c r="B946" s="2"/>
      <c r="C946" s="2"/>
      <c r="D946" s="2"/>
      <c r="E946" s="9">
        <f>SUM(E947:E956)</f>
        <v>0</v>
      </c>
      <c r="F946" s="9">
        <f>SUM(F947:F956)</f>
        <v>0</v>
      </c>
      <c r="G946" s="9">
        <f>SUM(G947:G956)</f>
        <v>0</v>
      </c>
      <c r="H946" s="9">
        <f>SUM(H947:H956)</f>
        <v>0</v>
      </c>
      <c r="I946" s="10">
        <f>IF(PĀRBAUDE!$D$3="NĒ",H946,G946)/IF(PĀRBAUDE!$D$3="NĒ",$H$1315,$G$1315)</f>
        <v>0</v>
      </c>
      <c r="J946" s="9">
        <f>SUM(J947:J956)</f>
        <v>0</v>
      </c>
    </row>
    <row r="947" spans="1:19" hidden="1" outlineLevel="1">
      <c r="A947" s="4" t="s">
        <v>17</v>
      </c>
      <c r="B947" s="7"/>
      <c r="C947" s="7"/>
      <c r="D947" s="12"/>
      <c r="E947" s="8">
        <f t="shared" ref="E947:E956" si="435">C947*D947</f>
        <v>0</v>
      </c>
      <c r="F947" s="8">
        <f t="shared" ref="F947:F956" si="436">ROUND(E947*(1+M947),2)</f>
        <v>0</v>
      </c>
      <c r="G947" s="8">
        <f t="shared" ref="G947:G956" si="437">E947-N947-O947</f>
        <v>0</v>
      </c>
      <c r="H947" s="8">
        <f>IF(PĀRBAUDE!$D$3="NĒ",ROUND(G947*(1+M947),2),0)</f>
        <v>0</v>
      </c>
      <c r="I947" s="11">
        <f>IF(PĀRBAUDE!$D$3="NĒ",H947,G947)/IF(PĀRBAUDE!$D$3="NĒ",$H$1315,$G$1315)</f>
        <v>0</v>
      </c>
      <c r="J947" s="8">
        <f>IF(PĀRBAUDE!$D$3="NĒ",F947-H947,F947-G947)</f>
        <v>0</v>
      </c>
      <c r="L947" s="42">
        <v>1</v>
      </c>
      <c r="M947" s="42">
        <v>0.21</v>
      </c>
      <c r="N947" s="12"/>
      <c r="O947" s="12"/>
      <c r="Q947" s="8">
        <f t="shared" ref="Q947:Q956" si="438">IF(H947=0,G947,H947)*L947</f>
        <v>0</v>
      </c>
      <c r="R947" s="8">
        <f t="shared" ref="R947:R956" si="439">J947*L947</f>
        <v>0</v>
      </c>
      <c r="S947" s="82"/>
    </row>
    <row r="948" spans="1:19" hidden="1" outlineLevel="1">
      <c r="A948" s="4" t="s">
        <v>154</v>
      </c>
      <c r="B948" s="7"/>
      <c r="C948" s="7"/>
      <c r="D948" s="12"/>
      <c r="E948" s="8">
        <f t="shared" si="435"/>
        <v>0</v>
      </c>
      <c r="F948" s="8">
        <f t="shared" si="436"/>
        <v>0</v>
      </c>
      <c r="G948" s="8">
        <f t="shared" si="437"/>
        <v>0</v>
      </c>
      <c r="H948" s="8">
        <f>IF(PĀRBAUDE!$D$3="NĒ",ROUND(G948*(1+M948),2),0)</f>
        <v>0</v>
      </c>
      <c r="I948" s="11">
        <f>IF(PĀRBAUDE!$D$3="NĒ",H948,G948)/IF(PĀRBAUDE!$D$3="NĒ",$H$1315,$G$1315)</f>
        <v>0</v>
      </c>
      <c r="J948" s="8">
        <f>IF(PĀRBAUDE!$D$3="NĒ",F948-H948,F948-G948)</f>
        <v>0</v>
      </c>
      <c r="L948" s="42">
        <v>1</v>
      </c>
      <c r="M948" s="42">
        <v>0.21</v>
      </c>
      <c r="N948" s="12"/>
      <c r="O948" s="12"/>
      <c r="Q948" s="8">
        <f t="shared" si="438"/>
        <v>0</v>
      </c>
      <c r="R948" s="8">
        <f t="shared" si="439"/>
        <v>0</v>
      </c>
      <c r="S948" s="82"/>
    </row>
    <row r="949" spans="1:19" hidden="1" outlineLevel="1">
      <c r="A949" s="4" t="s">
        <v>155</v>
      </c>
      <c r="B949" s="7"/>
      <c r="C949" s="7"/>
      <c r="D949" s="12"/>
      <c r="E949" s="8">
        <f t="shared" si="435"/>
        <v>0</v>
      </c>
      <c r="F949" s="8">
        <f t="shared" si="436"/>
        <v>0</v>
      </c>
      <c r="G949" s="8">
        <f t="shared" si="437"/>
        <v>0</v>
      </c>
      <c r="H949" s="8">
        <f>IF(PĀRBAUDE!$D$3="NĒ",ROUND(G949*(1+M949),2),0)</f>
        <v>0</v>
      </c>
      <c r="I949" s="11">
        <f>IF(PĀRBAUDE!$D$3="NĒ",H949,G949)/IF(PĀRBAUDE!$D$3="NĒ",$H$1315,$G$1315)</f>
        <v>0</v>
      </c>
      <c r="J949" s="8">
        <f>IF(PĀRBAUDE!$D$3="NĒ",F949-H949,F949-G949)</f>
        <v>0</v>
      </c>
      <c r="L949" s="42">
        <v>1</v>
      </c>
      <c r="M949" s="42">
        <v>0.21</v>
      </c>
      <c r="N949" s="12"/>
      <c r="O949" s="12"/>
      <c r="Q949" s="8">
        <f t="shared" si="438"/>
        <v>0</v>
      </c>
      <c r="R949" s="8">
        <f t="shared" si="439"/>
        <v>0</v>
      </c>
      <c r="S949" s="82"/>
    </row>
    <row r="950" spans="1:19" hidden="1" outlineLevel="1">
      <c r="A950" s="4" t="s">
        <v>156</v>
      </c>
      <c r="B950" s="7"/>
      <c r="C950" s="7"/>
      <c r="D950" s="12"/>
      <c r="E950" s="8">
        <f t="shared" si="435"/>
        <v>0</v>
      </c>
      <c r="F950" s="8">
        <f t="shared" si="436"/>
        <v>0</v>
      </c>
      <c r="G950" s="8">
        <f t="shared" si="437"/>
        <v>0</v>
      </c>
      <c r="H950" s="8">
        <f>IF(PĀRBAUDE!$D$3="NĒ",ROUND(G950*(1+M950),2),0)</f>
        <v>0</v>
      </c>
      <c r="I950" s="11">
        <f>IF(PĀRBAUDE!$D$3="NĒ",H950,G950)/IF(PĀRBAUDE!$D$3="NĒ",$H$1315,$G$1315)</f>
        <v>0</v>
      </c>
      <c r="J950" s="8">
        <f>IF(PĀRBAUDE!$D$3="NĒ",F950-H950,F950-G950)</f>
        <v>0</v>
      </c>
      <c r="L950" s="42">
        <v>1</v>
      </c>
      <c r="M950" s="42">
        <v>0.21</v>
      </c>
      <c r="N950" s="12"/>
      <c r="O950" s="12"/>
      <c r="Q950" s="8">
        <f t="shared" si="438"/>
        <v>0</v>
      </c>
      <c r="R950" s="8">
        <f t="shared" si="439"/>
        <v>0</v>
      </c>
      <c r="S950" s="82"/>
    </row>
    <row r="951" spans="1:19" hidden="1" outlineLevel="1">
      <c r="A951" s="4" t="s">
        <v>157</v>
      </c>
      <c r="B951" s="7"/>
      <c r="C951" s="7"/>
      <c r="D951" s="12"/>
      <c r="E951" s="8">
        <f t="shared" si="435"/>
        <v>0</v>
      </c>
      <c r="F951" s="8">
        <f t="shared" si="436"/>
        <v>0</v>
      </c>
      <c r="G951" s="8">
        <f t="shared" si="437"/>
        <v>0</v>
      </c>
      <c r="H951" s="8">
        <f>IF(PĀRBAUDE!$D$3="NĒ",ROUND(G951*(1+M951),2),0)</f>
        <v>0</v>
      </c>
      <c r="I951" s="11">
        <f>IF(PĀRBAUDE!$D$3="NĒ",H951,G951)/IF(PĀRBAUDE!$D$3="NĒ",$H$1315,$G$1315)</f>
        <v>0</v>
      </c>
      <c r="J951" s="8">
        <f>IF(PĀRBAUDE!$D$3="NĒ",F951-H951,F951-G951)</f>
        <v>0</v>
      </c>
      <c r="L951" s="42">
        <v>1</v>
      </c>
      <c r="M951" s="42">
        <v>0.21</v>
      </c>
      <c r="N951" s="12"/>
      <c r="O951" s="12"/>
      <c r="Q951" s="8">
        <f t="shared" si="438"/>
        <v>0</v>
      </c>
      <c r="R951" s="8">
        <f t="shared" si="439"/>
        <v>0</v>
      </c>
      <c r="S951" s="82"/>
    </row>
    <row r="952" spans="1:19" hidden="1" outlineLevel="1">
      <c r="A952" s="4" t="s">
        <v>158</v>
      </c>
      <c r="B952" s="7"/>
      <c r="C952" s="7"/>
      <c r="D952" s="12"/>
      <c r="E952" s="8">
        <f t="shared" si="435"/>
        <v>0</v>
      </c>
      <c r="F952" s="8">
        <f t="shared" si="436"/>
        <v>0</v>
      </c>
      <c r="G952" s="8">
        <f t="shared" si="437"/>
        <v>0</v>
      </c>
      <c r="H952" s="8">
        <f>IF(PĀRBAUDE!$D$3="NĒ",ROUND(G952*(1+M952),2),0)</f>
        <v>0</v>
      </c>
      <c r="I952" s="11">
        <f>IF(PĀRBAUDE!$D$3="NĒ",H952,G952)/IF(PĀRBAUDE!$D$3="NĒ",$H$1315,$G$1315)</f>
        <v>0</v>
      </c>
      <c r="J952" s="8">
        <f>IF(PĀRBAUDE!$D$3="NĒ",F952-H952,F952-G952)</f>
        <v>0</v>
      </c>
      <c r="L952" s="42">
        <v>1</v>
      </c>
      <c r="M952" s="42">
        <v>0.21</v>
      </c>
      <c r="N952" s="12"/>
      <c r="O952" s="12"/>
      <c r="Q952" s="8">
        <f t="shared" si="438"/>
        <v>0</v>
      </c>
      <c r="R952" s="8">
        <f t="shared" si="439"/>
        <v>0</v>
      </c>
      <c r="S952" s="82"/>
    </row>
    <row r="953" spans="1:19" hidden="1" outlineLevel="1">
      <c r="A953" s="4" t="s">
        <v>159</v>
      </c>
      <c r="B953" s="7"/>
      <c r="C953" s="7"/>
      <c r="D953" s="12"/>
      <c r="E953" s="8">
        <f t="shared" si="435"/>
        <v>0</v>
      </c>
      <c r="F953" s="8">
        <f t="shared" si="436"/>
        <v>0</v>
      </c>
      <c r="G953" s="8">
        <f t="shared" si="437"/>
        <v>0</v>
      </c>
      <c r="H953" s="8">
        <f>IF(PĀRBAUDE!$D$3="NĒ",ROUND(G953*(1+M953),2),0)</f>
        <v>0</v>
      </c>
      <c r="I953" s="11">
        <f>IF(PĀRBAUDE!$D$3="NĒ",H953,G953)/IF(PĀRBAUDE!$D$3="NĒ",$H$1315,$G$1315)</f>
        <v>0</v>
      </c>
      <c r="J953" s="8">
        <f>IF(PĀRBAUDE!$D$3="NĒ",F953-H953,F953-G953)</f>
        <v>0</v>
      </c>
      <c r="L953" s="42">
        <v>1</v>
      </c>
      <c r="M953" s="42">
        <v>0.21</v>
      </c>
      <c r="N953" s="12"/>
      <c r="O953" s="12"/>
      <c r="Q953" s="8">
        <f t="shared" si="438"/>
        <v>0</v>
      </c>
      <c r="R953" s="8">
        <f t="shared" si="439"/>
        <v>0</v>
      </c>
      <c r="S953" s="82"/>
    </row>
    <row r="954" spans="1:19" hidden="1" outlineLevel="1">
      <c r="A954" s="4" t="s">
        <v>160</v>
      </c>
      <c r="B954" s="7"/>
      <c r="C954" s="7"/>
      <c r="D954" s="12"/>
      <c r="E954" s="8">
        <f t="shared" si="435"/>
        <v>0</v>
      </c>
      <c r="F954" s="8">
        <f t="shared" si="436"/>
        <v>0</v>
      </c>
      <c r="G954" s="8">
        <f t="shared" si="437"/>
        <v>0</v>
      </c>
      <c r="H954" s="8">
        <f>IF(PĀRBAUDE!$D$3="NĒ",ROUND(G954*(1+M954),2),0)</f>
        <v>0</v>
      </c>
      <c r="I954" s="11">
        <f>IF(PĀRBAUDE!$D$3="NĒ",H954,G954)/IF(PĀRBAUDE!$D$3="NĒ",$H$1315,$G$1315)</f>
        <v>0</v>
      </c>
      <c r="J954" s="8">
        <f>IF(PĀRBAUDE!$D$3="NĒ",F954-H954,F954-G954)</f>
        <v>0</v>
      </c>
      <c r="L954" s="42">
        <v>1</v>
      </c>
      <c r="M954" s="42">
        <v>0.21</v>
      </c>
      <c r="N954" s="12"/>
      <c r="O954" s="12"/>
      <c r="Q954" s="8">
        <f t="shared" si="438"/>
        <v>0</v>
      </c>
      <c r="R954" s="8">
        <f t="shared" si="439"/>
        <v>0</v>
      </c>
      <c r="S954" s="82"/>
    </row>
    <row r="955" spans="1:19" hidden="1" outlineLevel="1">
      <c r="A955" s="4" t="s">
        <v>161</v>
      </c>
      <c r="B955" s="7"/>
      <c r="C955" s="7"/>
      <c r="D955" s="12"/>
      <c r="E955" s="8">
        <f t="shared" si="435"/>
        <v>0</v>
      </c>
      <c r="F955" s="8">
        <f t="shared" si="436"/>
        <v>0</v>
      </c>
      <c r="G955" s="8">
        <f t="shared" si="437"/>
        <v>0</v>
      </c>
      <c r="H955" s="8">
        <f>IF(PĀRBAUDE!$D$3="NĒ",ROUND(G955*(1+M955),2),0)</f>
        <v>0</v>
      </c>
      <c r="I955" s="11">
        <f>IF(PĀRBAUDE!$D$3="NĒ",H955,G955)/IF(PĀRBAUDE!$D$3="NĒ",$H$1315,$G$1315)</f>
        <v>0</v>
      </c>
      <c r="J955" s="8">
        <f>IF(PĀRBAUDE!$D$3="NĒ",F955-H955,F955-G955)</f>
        <v>0</v>
      </c>
      <c r="L955" s="42">
        <v>1</v>
      </c>
      <c r="M955" s="42">
        <v>0.21</v>
      </c>
      <c r="N955" s="12"/>
      <c r="O955" s="12"/>
      <c r="Q955" s="8">
        <f t="shared" si="438"/>
        <v>0</v>
      </c>
      <c r="R955" s="8">
        <f t="shared" si="439"/>
        <v>0</v>
      </c>
      <c r="S955" s="82"/>
    </row>
    <row r="956" spans="1:19" hidden="1" outlineLevel="1">
      <c r="A956" s="4" t="s">
        <v>162</v>
      </c>
      <c r="B956" s="7"/>
      <c r="C956" s="7"/>
      <c r="D956" s="12"/>
      <c r="E956" s="8">
        <f t="shared" si="435"/>
        <v>0</v>
      </c>
      <c r="F956" s="8">
        <f t="shared" si="436"/>
        <v>0</v>
      </c>
      <c r="G956" s="8">
        <f t="shared" si="437"/>
        <v>0</v>
      </c>
      <c r="H956" s="8">
        <f>IF(PĀRBAUDE!$D$3="NĒ",ROUND(G956*(1+M956),2),0)</f>
        <v>0</v>
      </c>
      <c r="I956" s="11">
        <f>IF(PĀRBAUDE!$D$3="NĒ",H956,G956)/IF(PĀRBAUDE!$D$3="NĒ",$H$1315,$G$1315)</f>
        <v>0</v>
      </c>
      <c r="J956" s="8">
        <f>IF(PĀRBAUDE!$D$3="NĒ",F956-H956,F956-G956)</f>
        <v>0</v>
      </c>
      <c r="L956" s="42">
        <v>1</v>
      </c>
      <c r="M956" s="42">
        <v>0.21</v>
      </c>
      <c r="N956" s="12"/>
      <c r="O956" s="12"/>
      <c r="Q956" s="8">
        <f t="shared" si="438"/>
        <v>0</v>
      </c>
      <c r="R956" s="8">
        <f t="shared" si="439"/>
        <v>0</v>
      </c>
      <c r="S956" s="82"/>
    </row>
    <row r="957" spans="1:19" ht="36" hidden="1" outlineLevel="1">
      <c r="A957" s="2" t="s">
        <v>18</v>
      </c>
      <c r="B957" s="2"/>
      <c r="C957" s="2"/>
      <c r="D957" s="2"/>
      <c r="E957" s="9">
        <f>SUM(E958:E967)</f>
        <v>0</v>
      </c>
      <c r="F957" s="9">
        <f>SUM(F958:F967)</f>
        <v>0</v>
      </c>
      <c r="G957" s="9">
        <f>SUM(G958:G967)</f>
        <v>0</v>
      </c>
      <c r="H957" s="9">
        <f>SUM(H958:H967)</f>
        <v>0</v>
      </c>
      <c r="I957" s="10">
        <f>IF(PĀRBAUDE!$D$3="NĒ",H957,G957)/IF(PĀRBAUDE!$D$3="NĒ",$H$1315,$G$1315)</f>
        <v>0</v>
      </c>
      <c r="J957" s="9">
        <f>SUM(J958:J967)</f>
        <v>0</v>
      </c>
    </row>
    <row r="958" spans="1:19" hidden="1" outlineLevel="1">
      <c r="A958" s="4" t="s">
        <v>163</v>
      </c>
      <c r="B958" s="7"/>
      <c r="C958" s="7"/>
      <c r="D958" s="12"/>
      <c r="E958" s="8">
        <f t="shared" ref="E958:E967" si="440">C958*D958</f>
        <v>0</v>
      </c>
      <c r="F958" s="8">
        <f t="shared" ref="F958:F967" si="441">ROUND(E958*(1+M958),2)</f>
        <v>0</v>
      </c>
      <c r="G958" s="8">
        <f t="shared" ref="G958:G967" si="442">E958-N958-O958</f>
        <v>0</v>
      </c>
      <c r="H958" s="8">
        <f>IF(PĀRBAUDE!$D$3="NĒ",ROUND(G958*(1+M958),2),0)</f>
        <v>0</v>
      </c>
      <c r="I958" s="11">
        <f>IF(PĀRBAUDE!$D$3="NĒ",H958,G958)/IF(PĀRBAUDE!$D$3="NĒ",$H$1315,$G$1315)</f>
        <v>0</v>
      </c>
      <c r="J958" s="8">
        <f>IF(PĀRBAUDE!$D$3="NĒ",F958-H958,F958-G958)</f>
        <v>0</v>
      </c>
      <c r="L958" s="42">
        <v>1</v>
      </c>
      <c r="M958" s="42">
        <v>0.21</v>
      </c>
      <c r="N958" s="12"/>
      <c r="O958" s="12"/>
      <c r="Q958" s="8">
        <f t="shared" ref="Q958:Q967" si="443">IF(H958=0,G958,H958)*L958</f>
        <v>0</v>
      </c>
      <c r="R958" s="8">
        <f t="shared" ref="R958:R967" si="444">J958*L958</f>
        <v>0</v>
      </c>
      <c r="S958" s="82"/>
    </row>
    <row r="959" spans="1:19" hidden="1" outlineLevel="1">
      <c r="A959" s="4" t="s">
        <v>164</v>
      </c>
      <c r="B959" s="7"/>
      <c r="C959" s="7"/>
      <c r="D959" s="12"/>
      <c r="E959" s="8">
        <f t="shared" si="440"/>
        <v>0</v>
      </c>
      <c r="F959" s="8">
        <f t="shared" si="441"/>
        <v>0</v>
      </c>
      <c r="G959" s="8">
        <f t="shared" si="442"/>
        <v>0</v>
      </c>
      <c r="H959" s="8">
        <f>IF(PĀRBAUDE!$D$3="NĒ",ROUND(G959*(1+M959),2),0)</f>
        <v>0</v>
      </c>
      <c r="I959" s="11">
        <f>IF(PĀRBAUDE!$D$3="NĒ",H959,G959)/IF(PĀRBAUDE!$D$3="NĒ",$H$1315,$G$1315)</f>
        <v>0</v>
      </c>
      <c r="J959" s="8">
        <f>IF(PĀRBAUDE!$D$3="NĒ",F959-H959,F959-G959)</f>
        <v>0</v>
      </c>
      <c r="L959" s="42">
        <v>1</v>
      </c>
      <c r="M959" s="42">
        <v>0.21</v>
      </c>
      <c r="N959" s="12"/>
      <c r="O959" s="12"/>
      <c r="Q959" s="8">
        <f t="shared" si="443"/>
        <v>0</v>
      </c>
      <c r="R959" s="8">
        <f t="shared" si="444"/>
        <v>0</v>
      </c>
      <c r="S959" s="82"/>
    </row>
    <row r="960" spans="1:19" hidden="1" outlineLevel="1">
      <c r="A960" s="4" t="s">
        <v>165</v>
      </c>
      <c r="B960" s="7"/>
      <c r="C960" s="7"/>
      <c r="D960" s="12"/>
      <c r="E960" s="8">
        <f t="shared" si="440"/>
        <v>0</v>
      </c>
      <c r="F960" s="8">
        <f t="shared" si="441"/>
        <v>0</v>
      </c>
      <c r="G960" s="8">
        <f t="shared" si="442"/>
        <v>0</v>
      </c>
      <c r="H960" s="8">
        <f>IF(PĀRBAUDE!$D$3="NĒ",ROUND(G960*(1+M960),2),0)</f>
        <v>0</v>
      </c>
      <c r="I960" s="11">
        <f>IF(PĀRBAUDE!$D$3="NĒ",H960,G960)/IF(PĀRBAUDE!$D$3="NĒ",$H$1315,$G$1315)</f>
        <v>0</v>
      </c>
      <c r="J960" s="8">
        <f>IF(PĀRBAUDE!$D$3="NĒ",F960-H960,F960-G960)</f>
        <v>0</v>
      </c>
      <c r="L960" s="42">
        <v>1</v>
      </c>
      <c r="M960" s="42">
        <v>0.21</v>
      </c>
      <c r="N960" s="12"/>
      <c r="O960" s="12"/>
      <c r="Q960" s="8">
        <f t="shared" si="443"/>
        <v>0</v>
      </c>
      <c r="R960" s="8">
        <f t="shared" si="444"/>
        <v>0</v>
      </c>
      <c r="S960" s="82"/>
    </row>
    <row r="961" spans="1:19" hidden="1" outlineLevel="1">
      <c r="A961" s="4" t="s">
        <v>165</v>
      </c>
      <c r="B961" s="7"/>
      <c r="C961" s="7"/>
      <c r="D961" s="12"/>
      <c r="E961" s="8">
        <f t="shared" si="440"/>
        <v>0</v>
      </c>
      <c r="F961" s="8">
        <f t="shared" si="441"/>
        <v>0</v>
      </c>
      <c r="G961" s="8">
        <f t="shared" si="442"/>
        <v>0</v>
      </c>
      <c r="H961" s="8">
        <f>IF(PĀRBAUDE!$D$3="NĒ",ROUND(G961*(1+M961),2),0)</f>
        <v>0</v>
      </c>
      <c r="I961" s="11">
        <f>IF(PĀRBAUDE!$D$3="NĒ",H961,G961)/IF(PĀRBAUDE!$D$3="NĒ",$H$1315,$G$1315)</f>
        <v>0</v>
      </c>
      <c r="J961" s="8">
        <f>IF(PĀRBAUDE!$D$3="NĒ",F961-H961,F961-G961)</f>
        <v>0</v>
      </c>
      <c r="L961" s="42">
        <v>1</v>
      </c>
      <c r="M961" s="42">
        <v>0.21</v>
      </c>
      <c r="N961" s="12"/>
      <c r="O961" s="12"/>
      <c r="Q961" s="8">
        <f t="shared" si="443"/>
        <v>0</v>
      </c>
      <c r="R961" s="8">
        <f t="shared" si="444"/>
        <v>0</v>
      </c>
      <c r="S961" s="82"/>
    </row>
    <row r="962" spans="1:19" hidden="1" outlineLevel="1">
      <c r="A962" s="4" t="s">
        <v>166</v>
      </c>
      <c r="B962" s="7"/>
      <c r="C962" s="7"/>
      <c r="D962" s="12"/>
      <c r="E962" s="8">
        <f t="shared" si="440"/>
        <v>0</v>
      </c>
      <c r="F962" s="8">
        <f t="shared" si="441"/>
        <v>0</v>
      </c>
      <c r="G962" s="8">
        <f t="shared" si="442"/>
        <v>0</v>
      </c>
      <c r="H962" s="8">
        <f>IF(PĀRBAUDE!$D$3="NĒ",ROUND(G962*(1+M962),2),0)</f>
        <v>0</v>
      </c>
      <c r="I962" s="11">
        <f>IF(PĀRBAUDE!$D$3="NĒ",H962,G962)/IF(PĀRBAUDE!$D$3="NĒ",$H$1315,$G$1315)</f>
        <v>0</v>
      </c>
      <c r="J962" s="8">
        <f>IF(PĀRBAUDE!$D$3="NĒ",F962-H962,F962-G962)</f>
        <v>0</v>
      </c>
      <c r="L962" s="42">
        <v>1</v>
      </c>
      <c r="M962" s="42">
        <v>0.21</v>
      </c>
      <c r="N962" s="12"/>
      <c r="O962" s="12"/>
      <c r="Q962" s="8">
        <f t="shared" si="443"/>
        <v>0</v>
      </c>
      <c r="R962" s="8">
        <f t="shared" si="444"/>
        <v>0</v>
      </c>
      <c r="S962" s="82"/>
    </row>
    <row r="963" spans="1:19" hidden="1" outlineLevel="1">
      <c r="A963" s="4" t="s">
        <v>167</v>
      </c>
      <c r="B963" s="7"/>
      <c r="C963" s="7"/>
      <c r="D963" s="12"/>
      <c r="E963" s="8">
        <f t="shared" si="440"/>
        <v>0</v>
      </c>
      <c r="F963" s="8">
        <f t="shared" si="441"/>
        <v>0</v>
      </c>
      <c r="G963" s="8">
        <f t="shared" si="442"/>
        <v>0</v>
      </c>
      <c r="H963" s="8">
        <f>IF(PĀRBAUDE!$D$3="NĒ",ROUND(G963*(1+M963),2),0)</f>
        <v>0</v>
      </c>
      <c r="I963" s="11">
        <f>IF(PĀRBAUDE!$D$3="NĒ",H963,G963)/IF(PĀRBAUDE!$D$3="NĒ",$H$1315,$G$1315)</f>
        <v>0</v>
      </c>
      <c r="J963" s="8">
        <f>IF(PĀRBAUDE!$D$3="NĒ",F963-H963,F963-G963)</f>
        <v>0</v>
      </c>
      <c r="L963" s="42">
        <v>1</v>
      </c>
      <c r="M963" s="42">
        <v>0.21</v>
      </c>
      <c r="N963" s="12"/>
      <c r="O963" s="12"/>
      <c r="Q963" s="8">
        <f t="shared" si="443"/>
        <v>0</v>
      </c>
      <c r="R963" s="8">
        <f t="shared" si="444"/>
        <v>0</v>
      </c>
      <c r="S963" s="82"/>
    </row>
    <row r="964" spans="1:19" hidden="1" outlineLevel="1">
      <c r="A964" s="4" t="s">
        <v>168</v>
      </c>
      <c r="B964" s="7"/>
      <c r="C964" s="7"/>
      <c r="D964" s="12"/>
      <c r="E964" s="8">
        <f t="shared" si="440"/>
        <v>0</v>
      </c>
      <c r="F964" s="8">
        <f t="shared" si="441"/>
        <v>0</v>
      </c>
      <c r="G964" s="8">
        <f t="shared" si="442"/>
        <v>0</v>
      </c>
      <c r="H964" s="8">
        <f>IF(PĀRBAUDE!$D$3="NĒ",ROUND(G964*(1+M964),2),0)</f>
        <v>0</v>
      </c>
      <c r="I964" s="11">
        <f>IF(PĀRBAUDE!$D$3="NĒ",H964,G964)/IF(PĀRBAUDE!$D$3="NĒ",$H$1315,$G$1315)</f>
        <v>0</v>
      </c>
      <c r="J964" s="8">
        <f>IF(PĀRBAUDE!$D$3="NĒ",F964-H964,F964-G964)</f>
        <v>0</v>
      </c>
      <c r="L964" s="42">
        <v>1</v>
      </c>
      <c r="M964" s="42">
        <v>0.21</v>
      </c>
      <c r="N964" s="12"/>
      <c r="O964" s="12"/>
      <c r="Q964" s="8">
        <f t="shared" si="443"/>
        <v>0</v>
      </c>
      <c r="R964" s="8">
        <f t="shared" si="444"/>
        <v>0</v>
      </c>
      <c r="S964" s="82"/>
    </row>
    <row r="965" spans="1:19" hidden="1" outlineLevel="1">
      <c r="A965" s="4" t="s">
        <v>169</v>
      </c>
      <c r="B965" s="7"/>
      <c r="C965" s="7"/>
      <c r="D965" s="12"/>
      <c r="E965" s="8">
        <f t="shared" si="440"/>
        <v>0</v>
      </c>
      <c r="F965" s="8">
        <f t="shared" si="441"/>
        <v>0</v>
      </c>
      <c r="G965" s="8">
        <f t="shared" si="442"/>
        <v>0</v>
      </c>
      <c r="H965" s="8">
        <f>IF(PĀRBAUDE!$D$3="NĒ",ROUND(G965*(1+M965),2),0)</f>
        <v>0</v>
      </c>
      <c r="I965" s="11">
        <f>IF(PĀRBAUDE!$D$3="NĒ",H965,G965)/IF(PĀRBAUDE!$D$3="NĒ",$H$1315,$G$1315)</f>
        <v>0</v>
      </c>
      <c r="J965" s="8">
        <f>IF(PĀRBAUDE!$D$3="NĒ",F965-H965,F965-G965)</f>
        <v>0</v>
      </c>
      <c r="L965" s="42">
        <v>1</v>
      </c>
      <c r="M965" s="42">
        <v>0.21</v>
      </c>
      <c r="N965" s="12"/>
      <c r="O965" s="12"/>
      <c r="Q965" s="8">
        <f t="shared" si="443"/>
        <v>0</v>
      </c>
      <c r="R965" s="8">
        <f t="shared" si="444"/>
        <v>0</v>
      </c>
      <c r="S965" s="82"/>
    </row>
    <row r="966" spans="1:19" hidden="1" outlineLevel="1">
      <c r="A966" s="4" t="s">
        <v>170</v>
      </c>
      <c r="B966" s="7"/>
      <c r="C966" s="7"/>
      <c r="D966" s="12"/>
      <c r="E966" s="8">
        <f t="shared" si="440"/>
        <v>0</v>
      </c>
      <c r="F966" s="8">
        <f t="shared" si="441"/>
        <v>0</v>
      </c>
      <c r="G966" s="8">
        <f t="shared" si="442"/>
        <v>0</v>
      </c>
      <c r="H966" s="8">
        <f>IF(PĀRBAUDE!$D$3="NĒ",ROUND(G966*(1+M966),2),0)</f>
        <v>0</v>
      </c>
      <c r="I966" s="11">
        <f>IF(PĀRBAUDE!$D$3="NĒ",H966,G966)/IF(PĀRBAUDE!$D$3="NĒ",$H$1315,$G$1315)</f>
        <v>0</v>
      </c>
      <c r="J966" s="8">
        <f>IF(PĀRBAUDE!$D$3="NĒ",F966-H966,F966-G966)</f>
        <v>0</v>
      </c>
      <c r="L966" s="42">
        <v>1</v>
      </c>
      <c r="M966" s="42">
        <v>0.21</v>
      </c>
      <c r="N966" s="12"/>
      <c r="O966" s="12"/>
      <c r="Q966" s="8">
        <f t="shared" si="443"/>
        <v>0</v>
      </c>
      <c r="R966" s="8">
        <f t="shared" si="444"/>
        <v>0</v>
      </c>
      <c r="S966" s="82"/>
    </row>
    <row r="967" spans="1:19" hidden="1" outlineLevel="1">
      <c r="A967" s="4" t="s">
        <v>171</v>
      </c>
      <c r="B967" s="7"/>
      <c r="C967" s="7"/>
      <c r="D967" s="12"/>
      <c r="E967" s="8">
        <f t="shared" si="440"/>
        <v>0</v>
      </c>
      <c r="F967" s="8">
        <f t="shared" si="441"/>
        <v>0</v>
      </c>
      <c r="G967" s="8">
        <f t="shared" si="442"/>
        <v>0</v>
      </c>
      <c r="H967" s="8">
        <f>IF(PĀRBAUDE!$D$3="NĒ",ROUND(G967*(1+M967),2),0)</f>
        <v>0</v>
      </c>
      <c r="I967" s="11">
        <f>IF(PĀRBAUDE!$D$3="NĒ",H967,G967)/IF(PĀRBAUDE!$D$3="NĒ",$H$1315,$G$1315)</f>
        <v>0</v>
      </c>
      <c r="J967" s="8">
        <f>IF(PĀRBAUDE!$D$3="NĒ",F967-H967,F967-G967)</f>
        <v>0</v>
      </c>
      <c r="L967" s="42">
        <v>1</v>
      </c>
      <c r="M967" s="42">
        <v>0.21</v>
      </c>
      <c r="N967" s="12"/>
      <c r="O967" s="12"/>
      <c r="Q967" s="8">
        <f t="shared" si="443"/>
        <v>0</v>
      </c>
      <c r="R967" s="8">
        <f t="shared" si="444"/>
        <v>0</v>
      </c>
      <c r="S967" s="82"/>
    </row>
    <row r="968" spans="1:19" ht="36" hidden="1" outlineLevel="1">
      <c r="A968" s="2" t="s">
        <v>20</v>
      </c>
      <c r="B968" s="2"/>
      <c r="C968" s="2"/>
      <c r="D968" s="2"/>
      <c r="E968" s="9">
        <f>SUM(E969:E978)</f>
        <v>0</v>
      </c>
      <c r="F968" s="9">
        <f>SUM(F969:F978)</f>
        <v>0</v>
      </c>
      <c r="G968" s="9">
        <f>SUM(G969:G978)</f>
        <v>0</v>
      </c>
      <c r="H968" s="9">
        <f>SUM(H969:H978)</f>
        <v>0</v>
      </c>
      <c r="I968" s="10">
        <f>IF(PĀRBAUDE!$D$3="NĒ",H968,G968)/IF(PĀRBAUDE!$D$3="NĒ",$H$1315,$G$1315)</f>
        <v>0</v>
      </c>
      <c r="J968" s="9">
        <f>SUM(J969:J978)</f>
        <v>0</v>
      </c>
    </row>
    <row r="969" spans="1:19" hidden="1" outlineLevel="1">
      <c r="A969" s="4" t="s">
        <v>172</v>
      </c>
      <c r="B969" s="7"/>
      <c r="C969" s="7"/>
      <c r="D969" s="12"/>
      <c r="E969" s="8">
        <f t="shared" ref="E969:E978" si="445">C969*D969</f>
        <v>0</v>
      </c>
      <c r="F969" s="8">
        <f t="shared" ref="F969:F978" si="446">ROUND(E969*(1+M969),2)</f>
        <v>0</v>
      </c>
      <c r="G969" s="8">
        <f t="shared" ref="G969:G978" si="447">E969-N969-O969</f>
        <v>0</v>
      </c>
      <c r="H969" s="8">
        <f>IF(PĀRBAUDE!$D$3="NĒ",ROUND(G969*(1+M969),2),0)</f>
        <v>0</v>
      </c>
      <c r="I969" s="11">
        <f>IF(PĀRBAUDE!$D$3="NĒ",H969,G969)/IF(PĀRBAUDE!$D$3="NĒ",$H$1315,$G$1315)</f>
        <v>0</v>
      </c>
      <c r="J969" s="8">
        <f>IF(PĀRBAUDE!$D$3="NĒ",F969-H969,F969-G969)</f>
        <v>0</v>
      </c>
      <c r="L969" s="42">
        <v>1</v>
      </c>
      <c r="M969" s="42">
        <v>0.21</v>
      </c>
      <c r="N969" s="12"/>
      <c r="O969" s="12"/>
      <c r="Q969" s="8">
        <f t="shared" ref="Q969:Q978" si="448">IF(H969=0,G969,H969)*L969</f>
        <v>0</v>
      </c>
      <c r="R969" s="8">
        <f t="shared" ref="R969:R978" si="449">J969*L969</f>
        <v>0</v>
      </c>
      <c r="S969" s="82"/>
    </row>
    <row r="970" spans="1:19" hidden="1" outlineLevel="1">
      <c r="A970" s="4" t="s">
        <v>173</v>
      </c>
      <c r="B970" s="7"/>
      <c r="C970" s="7"/>
      <c r="D970" s="12"/>
      <c r="E970" s="8">
        <f t="shared" si="445"/>
        <v>0</v>
      </c>
      <c r="F970" s="8">
        <f t="shared" si="446"/>
        <v>0</v>
      </c>
      <c r="G970" s="8">
        <f t="shared" si="447"/>
        <v>0</v>
      </c>
      <c r="H970" s="8">
        <f>IF(PĀRBAUDE!$D$3="NĒ",ROUND(G970*(1+M970),2),0)</f>
        <v>0</v>
      </c>
      <c r="I970" s="11">
        <f>IF(PĀRBAUDE!$D$3="NĒ",H970,G970)/IF(PĀRBAUDE!$D$3="NĒ",$H$1315,$G$1315)</f>
        <v>0</v>
      </c>
      <c r="J970" s="8">
        <f>IF(PĀRBAUDE!$D$3="NĒ",F970-H970,F970-G970)</f>
        <v>0</v>
      </c>
      <c r="L970" s="42">
        <v>1</v>
      </c>
      <c r="M970" s="42">
        <v>0.21</v>
      </c>
      <c r="N970" s="12"/>
      <c r="O970" s="12"/>
      <c r="Q970" s="8">
        <f t="shared" si="448"/>
        <v>0</v>
      </c>
      <c r="R970" s="8">
        <f t="shared" si="449"/>
        <v>0</v>
      </c>
      <c r="S970" s="82"/>
    </row>
    <row r="971" spans="1:19" hidden="1" outlineLevel="1">
      <c r="A971" s="4" t="s">
        <v>174</v>
      </c>
      <c r="B971" s="7"/>
      <c r="C971" s="7"/>
      <c r="D971" s="12"/>
      <c r="E971" s="8">
        <f t="shared" si="445"/>
        <v>0</v>
      </c>
      <c r="F971" s="8">
        <f t="shared" si="446"/>
        <v>0</v>
      </c>
      <c r="G971" s="8">
        <f t="shared" si="447"/>
        <v>0</v>
      </c>
      <c r="H971" s="8">
        <f>IF(PĀRBAUDE!$D$3="NĒ",ROUND(G971*(1+M971),2),0)</f>
        <v>0</v>
      </c>
      <c r="I971" s="11">
        <f>IF(PĀRBAUDE!$D$3="NĒ",H971,G971)/IF(PĀRBAUDE!$D$3="NĒ",$H$1315,$G$1315)</f>
        <v>0</v>
      </c>
      <c r="J971" s="8">
        <f>IF(PĀRBAUDE!$D$3="NĒ",F971-H971,F971-G971)</f>
        <v>0</v>
      </c>
      <c r="L971" s="42">
        <v>1</v>
      </c>
      <c r="M971" s="42">
        <v>0.21</v>
      </c>
      <c r="N971" s="12"/>
      <c r="O971" s="12"/>
      <c r="Q971" s="8">
        <f t="shared" si="448"/>
        <v>0</v>
      </c>
      <c r="R971" s="8">
        <f t="shared" si="449"/>
        <v>0</v>
      </c>
      <c r="S971" s="82"/>
    </row>
    <row r="972" spans="1:19" hidden="1" outlineLevel="1">
      <c r="A972" s="4" t="s">
        <v>174</v>
      </c>
      <c r="B972" s="7"/>
      <c r="C972" s="7"/>
      <c r="D972" s="12"/>
      <c r="E972" s="8">
        <f t="shared" si="445"/>
        <v>0</v>
      </c>
      <c r="F972" s="8">
        <f t="shared" si="446"/>
        <v>0</v>
      </c>
      <c r="G972" s="8">
        <f t="shared" si="447"/>
        <v>0</v>
      </c>
      <c r="H972" s="8">
        <f>IF(PĀRBAUDE!$D$3="NĒ",ROUND(G972*(1+M972),2),0)</f>
        <v>0</v>
      </c>
      <c r="I972" s="11">
        <f>IF(PĀRBAUDE!$D$3="NĒ",H972,G972)/IF(PĀRBAUDE!$D$3="NĒ",$H$1315,$G$1315)</f>
        <v>0</v>
      </c>
      <c r="J972" s="8">
        <f>IF(PĀRBAUDE!$D$3="NĒ",F972-H972,F972-G972)</f>
        <v>0</v>
      </c>
      <c r="L972" s="42">
        <v>1</v>
      </c>
      <c r="M972" s="42">
        <v>0.21</v>
      </c>
      <c r="N972" s="12"/>
      <c r="O972" s="12"/>
      <c r="Q972" s="8">
        <f t="shared" si="448"/>
        <v>0</v>
      </c>
      <c r="R972" s="8">
        <f t="shared" si="449"/>
        <v>0</v>
      </c>
      <c r="S972" s="82"/>
    </row>
    <row r="973" spans="1:19" hidden="1" outlineLevel="1">
      <c r="A973" s="4" t="s">
        <v>174</v>
      </c>
      <c r="B973" s="7"/>
      <c r="C973" s="7"/>
      <c r="D973" s="12"/>
      <c r="E973" s="8">
        <f t="shared" si="445"/>
        <v>0</v>
      </c>
      <c r="F973" s="8">
        <f t="shared" si="446"/>
        <v>0</v>
      </c>
      <c r="G973" s="8">
        <f t="shared" si="447"/>
        <v>0</v>
      </c>
      <c r="H973" s="8">
        <f>IF(PĀRBAUDE!$D$3="NĒ",ROUND(G973*(1+M973),2),0)</f>
        <v>0</v>
      </c>
      <c r="I973" s="11">
        <f>IF(PĀRBAUDE!$D$3="NĒ",H973,G973)/IF(PĀRBAUDE!$D$3="NĒ",$H$1315,$G$1315)</f>
        <v>0</v>
      </c>
      <c r="J973" s="8">
        <f>IF(PĀRBAUDE!$D$3="NĒ",F973-H973,F973-G973)</f>
        <v>0</v>
      </c>
      <c r="L973" s="42">
        <v>1</v>
      </c>
      <c r="M973" s="42">
        <v>0.21</v>
      </c>
      <c r="N973" s="12"/>
      <c r="O973" s="12"/>
      <c r="Q973" s="8">
        <f t="shared" si="448"/>
        <v>0</v>
      </c>
      <c r="R973" s="8">
        <f t="shared" si="449"/>
        <v>0</v>
      </c>
      <c r="S973" s="82"/>
    </row>
    <row r="974" spans="1:19" hidden="1" outlineLevel="1">
      <c r="A974" s="4" t="s">
        <v>175</v>
      </c>
      <c r="B974" s="7"/>
      <c r="C974" s="7"/>
      <c r="D974" s="12"/>
      <c r="E974" s="8">
        <f t="shared" si="445"/>
        <v>0</v>
      </c>
      <c r="F974" s="8">
        <f t="shared" si="446"/>
        <v>0</v>
      </c>
      <c r="G974" s="8">
        <f t="shared" si="447"/>
        <v>0</v>
      </c>
      <c r="H974" s="8">
        <f>IF(PĀRBAUDE!$D$3="NĒ",ROUND(G974*(1+M974),2),0)</f>
        <v>0</v>
      </c>
      <c r="I974" s="11">
        <f>IF(PĀRBAUDE!$D$3="NĒ",H974,G974)/IF(PĀRBAUDE!$D$3="NĒ",$H$1315,$G$1315)</f>
        <v>0</v>
      </c>
      <c r="J974" s="8">
        <f>IF(PĀRBAUDE!$D$3="NĒ",F974-H974,F974-G974)</f>
        <v>0</v>
      </c>
      <c r="L974" s="42">
        <v>1</v>
      </c>
      <c r="M974" s="42">
        <v>0.21</v>
      </c>
      <c r="N974" s="12"/>
      <c r="O974" s="12"/>
      <c r="Q974" s="8">
        <f t="shared" si="448"/>
        <v>0</v>
      </c>
      <c r="R974" s="8">
        <f t="shared" si="449"/>
        <v>0</v>
      </c>
      <c r="S974" s="82"/>
    </row>
    <row r="975" spans="1:19" hidden="1" outlineLevel="1">
      <c r="A975" s="4" t="s">
        <v>176</v>
      </c>
      <c r="B975" s="7"/>
      <c r="C975" s="7"/>
      <c r="D975" s="12"/>
      <c r="E975" s="8">
        <f t="shared" si="445"/>
        <v>0</v>
      </c>
      <c r="F975" s="8">
        <f t="shared" si="446"/>
        <v>0</v>
      </c>
      <c r="G975" s="8">
        <f t="shared" si="447"/>
        <v>0</v>
      </c>
      <c r="H975" s="8">
        <f>IF(PĀRBAUDE!$D$3="NĒ",ROUND(G975*(1+M975),2),0)</f>
        <v>0</v>
      </c>
      <c r="I975" s="11">
        <f>IF(PĀRBAUDE!$D$3="NĒ",H975,G975)/IF(PĀRBAUDE!$D$3="NĒ",$H$1315,$G$1315)</f>
        <v>0</v>
      </c>
      <c r="J975" s="8">
        <f>IF(PĀRBAUDE!$D$3="NĒ",F975-H975,F975-G975)</f>
        <v>0</v>
      </c>
      <c r="L975" s="42">
        <v>1</v>
      </c>
      <c r="M975" s="42">
        <v>0.21</v>
      </c>
      <c r="N975" s="12"/>
      <c r="O975" s="12"/>
      <c r="Q975" s="8">
        <f t="shared" si="448"/>
        <v>0</v>
      </c>
      <c r="R975" s="8">
        <f t="shared" si="449"/>
        <v>0</v>
      </c>
      <c r="S975" s="82"/>
    </row>
    <row r="976" spans="1:19" hidden="1" outlineLevel="1">
      <c r="A976" s="4" t="s">
        <v>177</v>
      </c>
      <c r="B976" s="7"/>
      <c r="C976" s="7"/>
      <c r="D976" s="12"/>
      <c r="E976" s="8">
        <f t="shared" si="445"/>
        <v>0</v>
      </c>
      <c r="F976" s="8">
        <f t="shared" si="446"/>
        <v>0</v>
      </c>
      <c r="G976" s="8">
        <f t="shared" si="447"/>
        <v>0</v>
      </c>
      <c r="H976" s="8">
        <f>IF(PĀRBAUDE!$D$3="NĒ",ROUND(G976*(1+M976),2),0)</f>
        <v>0</v>
      </c>
      <c r="I976" s="11">
        <f>IF(PĀRBAUDE!$D$3="NĒ",H976,G976)/IF(PĀRBAUDE!$D$3="NĒ",$H$1315,$G$1315)</f>
        <v>0</v>
      </c>
      <c r="J976" s="8">
        <f>IF(PĀRBAUDE!$D$3="NĒ",F976-H976,F976-G976)</f>
        <v>0</v>
      </c>
      <c r="L976" s="42">
        <v>1</v>
      </c>
      <c r="M976" s="42">
        <v>0.21</v>
      </c>
      <c r="N976" s="12"/>
      <c r="O976" s="12"/>
      <c r="Q976" s="8">
        <f t="shared" si="448"/>
        <v>0</v>
      </c>
      <c r="R976" s="8">
        <f t="shared" si="449"/>
        <v>0</v>
      </c>
      <c r="S976" s="82"/>
    </row>
    <row r="977" spans="1:19" hidden="1" outlineLevel="1">
      <c r="A977" s="4" t="s">
        <v>178</v>
      </c>
      <c r="B977" s="7"/>
      <c r="C977" s="7"/>
      <c r="D977" s="12"/>
      <c r="E977" s="8">
        <f t="shared" si="445"/>
        <v>0</v>
      </c>
      <c r="F977" s="8">
        <f t="shared" si="446"/>
        <v>0</v>
      </c>
      <c r="G977" s="8">
        <f t="shared" si="447"/>
        <v>0</v>
      </c>
      <c r="H977" s="8">
        <f>IF(PĀRBAUDE!$D$3="NĒ",ROUND(G977*(1+M977),2),0)</f>
        <v>0</v>
      </c>
      <c r="I977" s="11">
        <f>IF(PĀRBAUDE!$D$3="NĒ",H977,G977)/IF(PĀRBAUDE!$D$3="NĒ",$H$1315,$G$1315)</f>
        <v>0</v>
      </c>
      <c r="J977" s="8">
        <f>IF(PĀRBAUDE!$D$3="NĒ",F977-H977,F977-G977)</f>
        <v>0</v>
      </c>
      <c r="L977" s="42">
        <v>1</v>
      </c>
      <c r="M977" s="42">
        <v>0.21</v>
      </c>
      <c r="N977" s="12"/>
      <c r="O977" s="12"/>
      <c r="Q977" s="8">
        <f t="shared" si="448"/>
        <v>0</v>
      </c>
      <c r="R977" s="8">
        <f t="shared" si="449"/>
        <v>0</v>
      </c>
      <c r="S977" s="82"/>
    </row>
    <row r="978" spans="1:19" hidden="1" outlineLevel="1">
      <c r="A978" s="4" t="s">
        <v>179</v>
      </c>
      <c r="B978" s="7"/>
      <c r="C978" s="7"/>
      <c r="D978" s="12"/>
      <c r="E978" s="8">
        <f t="shared" si="445"/>
        <v>0</v>
      </c>
      <c r="F978" s="8">
        <f t="shared" si="446"/>
        <v>0</v>
      </c>
      <c r="G978" s="8">
        <f t="shared" si="447"/>
        <v>0</v>
      </c>
      <c r="H978" s="8">
        <f>IF(PĀRBAUDE!$D$3="NĒ",ROUND(G978*(1+M978),2),0)</f>
        <v>0</v>
      </c>
      <c r="I978" s="11">
        <f>IF(PĀRBAUDE!$D$3="NĒ",H978,G978)/IF(PĀRBAUDE!$D$3="NĒ",$H$1315,$G$1315)</f>
        <v>0</v>
      </c>
      <c r="J978" s="8">
        <f>IF(PĀRBAUDE!$D$3="NĒ",F978-H978,F978-G978)</f>
        <v>0</v>
      </c>
      <c r="L978" s="42">
        <v>1</v>
      </c>
      <c r="M978" s="42">
        <v>0.21</v>
      </c>
      <c r="N978" s="12"/>
      <c r="O978" s="12"/>
      <c r="Q978" s="8">
        <f t="shared" si="448"/>
        <v>0</v>
      </c>
      <c r="R978" s="8">
        <f t="shared" si="449"/>
        <v>0</v>
      </c>
      <c r="S978" s="82"/>
    </row>
    <row r="979" spans="1:19" ht="60" hidden="1" outlineLevel="1">
      <c r="A979" s="5" t="s">
        <v>21</v>
      </c>
      <c r="B979" s="2"/>
      <c r="C979" s="2"/>
      <c r="D979" s="2"/>
      <c r="E979" s="9">
        <f>SUM(E980:E989)</f>
        <v>0</v>
      </c>
      <c r="F979" s="9">
        <f>SUM(F980:F989)</f>
        <v>0</v>
      </c>
      <c r="G979" s="9">
        <f>SUM(G980:G989)</f>
        <v>0</v>
      </c>
      <c r="H979" s="9">
        <f>SUM(H980:H989)</f>
        <v>0</v>
      </c>
      <c r="I979" s="10">
        <f>IF(PĀRBAUDE!$D$3="NĒ",H979,G979)/IF(PĀRBAUDE!$D$3="NĒ",$H$1315,$G$1315)</f>
        <v>0</v>
      </c>
      <c r="J979" s="9">
        <f>SUM(J980:J989)</f>
        <v>0</v>
      </c>
    </row>
    <row r="980" spans="1:19" hidden="1" outlineLevel="1">
      <c r="A980" s="4" t="s">
        <v>180</v>
      </c>
      <c r="B980" s="7"/>
      <c r="C980" s="7"/>
      <c r="D980" s="12"/>
      <c r="E980" s="8">
        <f t="shared" ref="E980:E989" si="450">C980*D980</f>
        <v>0</v>
      </c>
      <c r="F980" s="8">
        <f t="shared" ref="F980:F989" si="451">ROUND(E980*(1+M980),2)</f>
        <v>0</v>
      </c>
      <c r="G980" s="8">
        <f t="shared" ref="G980:G989" si="452">E980-N980-O980</f>
        <v>0</v>
      </c>
      <c r="H980" s="8">
        <f>IF(PĀRBAUDE!$D$3="NĒ",ROUND(G980*(1+M980),2),0)</f>
        <v>0</v>
      </c>
      <c r="I980" s="11">
        <f>IF(PĀRBAUDE!$D$3="NĒ",H980,G980)/IF(PĀRBAUDE!$D$3="NĒ",$H$1315,$G$1315)</f>
        <v>0</v>
      </c>
      <c r="J980" s="8">
        <f>IF(PĀRBAUDE!$D$3="NĒ",F980-H980,F980-G980)</f>
        <v>0</v>
      </c>
      <c r="L980" s="42">
        <v>1</v>
      </c>
      <c r="M980" s="42">
        <v>0.21</v>
      </c>
      <c r="N980" s="12"/>
      <c r="O980" s="12"/>
      <c r="Q980" s="8">
        <f t="shared" ref="Q980:Q989" si="453">IF(H980=0,G980,H980)*L980</f>
        <v>0</v>
      </c>
      <c r="R980" s="8">
        <f t="shared" ref="R980:R989" si="454">J980*L980</f>
        <v>0</v>
      </c>
      <c r="S980" s="82"/>
    </row>
    <row r="981" spans="1:19" hidden="1" outlineLevel="1">
      <c r="A981" s="4" t="s">
        <v>181</v>
      </c>
      <c r="B981" s="7"/>
      <c r="C981" s="7"/>
      <c r="D981" s="12"/>
      <c r="E981" s="8">
        <f t="shared" si="450"/>
        <v>0</v>
      </c>
      <c r="F981" s="8">
        <f t="shared" si="451"/>
        <v>0</v>
      </c>
      <c r="G981" s="8">
        <f t="shared" si="452"/>
        <v>0</v>
      </c>
      <c r="H981" s="8">
        <f>IF(PĀRBAUDE!$D$3="NĒ",ROUND(G981*(1+M981),2),0)</f>
        <v>0</v>
      </c>
      <c r="I981" s="11">
        <f>IF(PĀRBAUDE!$D$3="NĒ",H981,G981)/IF(PĀRBAUDE!$D$3="NĒ",$H$1315,$G$1315)</f>
        <v>0</v>
      </c>
      <c r="J981" s="8">
        <f>IF(PĀRBAUDE!$D$3="NĒ",F981-H981,F981-G981)</f>
        <v>0</v>
      </c>
      <c r="L981" s="42">
        <v>1</v>
      </c>
      <c r="M981" s="42">
        <v>0.21</v>
      </c>
      <c r="N981" s="12"/>
      <c r="O981" s="12"/>
      <c r="Q981" s="8">
        <f t="shared" si="453"/>
        <v>0</v>
      </c>
      <c r="R981" s="8">
        <f t="shared" si="454"/>
        <v>0</v>
      </c>
      <c r="S981" s="82"/>
    </row>
    <row r="982" spans="1:19" hidden="1" outlineLevel="1">
      <c r="A982" s="4" t="s">
        <v>182</v>
      </c>
      <c r="B982" s="7"/>
      <c r="C982" s="7"/>
      <c r="D982" s="12"/>
      <c r="E982" s="8">
        <f t="shared" si="450"/>
        <v>0</v>
      </c>
      <c r="F982" s="8">
        <f t="shared" si="451"/>
        <v>0</v>
      </c>
      <c r="G982" s="8">
        <f t="shared" si="452"/>
        <v>0</v>
      </c>
      <c r="H982" s="8">
        <f>IF(PĀRBAUDE!$D$3="NĒ",ROUND(G982*(1+M982),2),0)</f>
        <v>0</v>
      </c>
      <c r="I982" s="11">
        <f>IF(PĀRBAUDE!$D$3="NĒ",H982,G982)/IF(PĀRBAUDE!$D$3="NĒ",$H$1315,$G$1315)</f>
        <v>0</v>
      </c>
      <c r="J982" s="8">
        <f>IF(PĀRBAUDE!$D$3="NĒ",F982-H982,F982-G982)</f>
        <v>0</v>
      </c>
      <c r="L982" s="42">
        <v>1</v>
      </c>
      <c r="M982" s="42">
        <v>0.21</v>
      </c>
      <c r="N982" s="12"/>
      <c r="O982" s="12"/>
      <c r="Q982" s="8">
        <f t="shared" si="453"/>
        <v>0</v>
      </c>
      <c r="R982" s="8">
        <f t="shared" si="454"/>
        <v>0</v>
      </c>
      <c r="S982" s="82"/>
    </row>
    <row r="983" spans="1:19" hidden="1" outlineLevel="1">
      <c r="A983" s="4" t="s">
        <v>182</v>
      </c>
      <c r="B983" s="7"/>
      <c r="C983" s="7"/>
      <c r="D983" s="12"/>
      <c r="E983" s="8">
        <f t="shared" si="450"/>
        <v>0</v>
      </c>
      <c r="F983" s="8">
        <f t="shared" si="451"/>
        <v>0</v>
      </c>
      <c r="G983" s="8">
        <f t="shared" si="452"/>
        <v>0</v>
      </c>
      <c r="H983" s="8">
        <f>IF(PĀRBAUDE!$D$3="NĒ",ROUND(G983*(1+M983),2),0)</f>
        <v>0</v>
      </c>
      <c r="I983" s="11">
        <f>IF(PĀRBAUDE!$D$3="NĒ",H983,G983)/IF(PĀRBAUDE!$D$3="NĒ",$H$1315,$G$1315)</f>
        <v>0</v>
      </c>
      <c r="J983" s="8">
        <f>IF(PĀRBAUDE!$D$3="NĒ",F983-H983,F983-G983)</f>
        <v>0</v>
      </c>
      <c r="L983" s="42">
        <v>1</v>
      </c>
      <c r="M983" s="42">
        <v>0.21</v>
      </c>
      <c r="N983" s="12"/>
      <c r="O983" s="12"/>
      <c r="Q983" s="8">
        <f t="shared" si="453"/>
        <v>0</v>
      </c>
      <c r="R983" s="8">
        <f t="shared" si="454"/>
        <v>0</v>
      </c>
      <c r="S983" s="82"/>
    </row>
    <row r="984" spans="1:19" hidden="1" outlineLevel="1">
      <c r="A984" s="4" t="s">
        <v>182</v>
      </c>
      <c r="B984" s="7"/>
      <c r="C984" s="7"/>
      <c r="D984" s="12"/>
      <c r="E984" s="8">
        <f t="shared" si="450"/>
        <v>0</v>
      </c>
      <c r="F984" s="8">
        <f t="shared" si="451"/>
        <v>0</v>
      </c>
      <c r="G984" s="8">
        <f t="shared" si="452"/>
        <v>0</v>
      </c>
      <c r="H984" s="8">
        <f>IF(PĀRBAUDE!$D$3="NĒ",ROUND(G984*(1+M984),2),0)</f>
        <v>0</v>
      </c>
      <c r="I984" s="11">
        <f>IF(PĀRBAUDE!$D$3="NĒ",H984,G984)/IF(PĀRBAUDE!$D$3="NĒ",$H$1315,$G$1315)</f>
        <v>0</v>
      </c>
      <c r="J984" s="8">
        <f>IF(PĀRBAUDE!$D$3="NĒ",F984-H984,F984-G984)</f>
        <v>0</v>
      </c>
      <c r="L984" s="42">
        <v>1</v>
      </c>
      <c r="M984" s="42">
        <v>0.21</v>
      </c>
      <c r="N984" s="12"/>
      <c r="O984" s="12"/>
      <c r="Q984" s="8">
        <f t="shared" si="453"/>
        <v>0</v>
      </c>
      <c r="R984" s="8">
        <f t="shared" si="454"/>
        <v>0</v>
      </c>
      <c r="S984" s="82"/>
    </row>
    <row r="985" spans="1:19" hidden="1" outlineLevel="1">
      <c r="A985" s="4" t="s">
        <v>182</v>
      </c>
      <c r="B985" s="7"/>
      <c r="C985" s="7"/>
      <c r="D985" s="12"/>
      <c r="E985" s="8">
        <f t="shared" si="450"/>
        <v>0</v>
      </c>
      <c r="F985" s="8">
        <f t="shared" si="451"/>
        <v>0</v>
      </c>
      <c r="G985" s="8">
        <f t="shared" si="452"/>
        <v>0</v>
      </c>
      <c r="H985" s="8">
        <f>IF(PĀRBAUDE!$D$3="NĒ",ROUND(G985*(1+M985),2),0)</f>
        <v>0</v>
      </c>
      <c r="I985" s="11">
        <f>IF(PĀRBAUDE!$D$3="NĒ",H985,G985)/IF(PĀRBAUDE!$D$3="NĒ",$H$1315,$G$1315)</f>
        <v>0</v>
      </c>
      <c r="J985" s="8">
        <f>IF(PĀRBAUDE!$D$3="NĒ",F985-H985,F985-G985)</f>
        <v>0</v>
      </c>
      <c r="L985" s="42">
        <v>1</v>
      </c>
      <c r="M985" s="42">
        <v>0.21</v>
      </c>
      <c r="N985" s="12"/>
      <c r="O985" s="12"/>
      <c r="Q985" s="8">
        <f t="shared" si="453"/>
        <v>0</v>
      </c>
      <c r="R985" s="8">
        <f t="shared" si="454"/>
        <v>0</v>
      </c>
      <c r="S985" s="82"/>
    </row>
    <row r="986" spans="1:19" hidden="1" outlineLevel="1">
      <c r="A986" s="4" t="s">
        <v>183</v>
      </c>
      <c r="B986" s="7"/>
      <c r="C986" s="7"/>
      <c r="D986" s="12"/>
      <c r="E986" s="8">
        <f t="shared" si="450"/>
        <v>0</v>
      </c>
      <c r="F986" s="8">
        <f t="shared" si="451"/>
        <v>0</v>
      </c>
      <c r="G986" s="8">
        <f t="shared" si="452"/>
        <v>0</v>
      </c>
      <c r="H986" s="8">
        <f>IF(PĀRBAUDE!$D$3="NĒ",ROUND(G986*(1+M986),2),0)</f>
        <v>0</v>
      </c>
      <c r="I986" s="11">
        <f>IF(PĀRBAUDE!$D$3="NĒ",H986,G986)/IF(PĀRBAUDE!$D$3="NĒ",$H$1315,$G$1315)</f>
        <v>0</v>
      </c>
      <c r="J986" s="8">
        <f>IF(PĀRBAUDE!$D$3="NĒ",F986-H986,F986-G986)</f>
        <v>0</v>
      </c>
      <c r="L986" s="42">
        <v>1</v>
      </c>
      <c r="M986" s="42">
        <v>0.21</v>
      </c>
      <c r="N986" s="12"/>
      <c r="O986" s="12"/>
      <c r="Q986" s="8">
        <f t="shared" si="453"/>
        <v>0</v>
      </c>
      <c r="R986" s="8">
        <f t="shared" si="454"/>
        <v>0</v>
      </c>
      <c r="S986" s="82"/>
    </row>
    <row r="987" spans="1:19" hidden="1" outlineLevel="1">
      <c r="A987" s="4" t="s">
        <v>184</v>
      </c>
      <c r="B987" s="7"/>
      <c r="C987" s="7"/>
      <c r="D987" s="12"/>
      <c r="E987" s="8">
        <f t="shared" si="450"/>
        <v>0</v>
      </c>
      <c r="F987" s="8">
        <f t="shared" si="451"/>
        <v>0</v>
      </c>
      <c r="G987" s="8">
        <f t="shared" si="452"/>
        <v>0</v>
      </c>
      <c r="H987" s="8">
        <f>IF(PĀRBAUDE!$D$3="NĒ",ROUND(G987*(1+M987),2),0)</f>
        <v>0</v>
      </c>
      <c r="I987" s="11">
        <f>IF(PĀRBAUDE!$D$3="NĒ",H987,G987)/IF(PĀRBAUDE!$D$3="NĒ",$H$1315,$G$1315)</f>
        <v>0</v>
      </c>
      <c r="J987" s="8">
        <f>IF(PĀRBAUDE!$D$3="NĒ",F987-H987,F987-G987)</f>
        <v>0</v>
      </c>
      <c r="L987" s="42">
        <v>1</v>
      </c>
      <c r="M987" s="42">
        <v>0.21</v>
      </c>
      <c r="N987" s="12"/>
      <c r="O987" s="12"/>
      <c r="Q987" s="8">
        <f t="shared" si="453"/>
        <v>0</v>
      </c>
      <c r="R987" s="8">
        <f t="shared" si="454"/>
        <v>0</v>
      </c>
      <c r="S987" s="82"/>
    </row>
    <row r="988" spans="1:19" hidden="1" outlineLevel="1">
      <c r="A988" s="4" t="s">
        <v>185</v>
      </c>
      <c r="B988" s="7"/>
      <c r="C988" s="7"/>
      <c r="D988" s="12"/>
      <c r="E988" s="8">
        <f t="shared" si="450"/>
        <v>0</v>
      </c>
      <c r="F988" s="8">
        <f t="shared" si="451"/>
        <v>0</v>
      </c>
      <c r="G988" s="8">
        <f t="shared" si="452"/>
        <v>0</v>
      </c>
      <c r="H988" s="8">
        <f>IF(PĀRBAUDE!$D$3="NĒ",ROUND(G988*(1+M988),2),0)</f>
        <v>0</v>
      </c>
      <c r="I988" s="11">
        <f>IF(PĀRBAUDE!$D$3="NĒ",H988,G988)/IF(PĀRBAUDE!$D$3="NĒ",$H$1315,$G$1315)</f>
        <v>0</v>
      </c>
      <c r="J988" s="8">
        <f>IF(PĀRBAUDE!$D$3="NĒ",F988-H988,F988-G988)</f>
        <v>0</v>
      </c>
      <c r="L988" s="42">
        <v>1</v>
      </c>
      <c r="M988" s="42">
        <v>0.21</v>
      </c>
      <c r="N988" s="12"/>
      <c r="O988" s="12"/>
      <c r="Q988" s="8">
        <f t="shared" si="453"/>
        <v>0</v>
      </c>
      <c r="R988" s="8">
        <f t="shared" si="454"/>
        <v>0</v>
      </c>
      <c r="S988" s="82"/>
    </row>
    <row r="989" spans="1:19" hidden="1" outlineLevel="1">
      <c r="A989" s="4" t="s">
        <v>186</v>
      </c>
      <c r="B989" s="7"/>
      <c r="C989" s="7"/>
      <c r="D989" s="12"/>
      <c r="E989" s="8">
        <f t="shared" si="450"/>
        <v>0</v>
      </c>
      <c r="F989" s="8">
        <f t="shared" si="451"/>
        <v>0</v>
      </c>
      <c r="G989" s="8">
        <f t="shared" si="452"/>
        <v>0</v>
      </c>
      <c r="H989" s="8">
        <f>IF(PĀRBAUDE!$D$3="NĒ",ROUND(G989*(1+M989),2),0)</f>
        <v>0</v>
      </c>
      <c r="I989" s="11">
        <f>IF(PĀRBAUDE!$D$3="NĒ",H989,G989)/IF(PĀRBAUDE!$D$3="NĒ",$H$1315,$G$1315)</f>
        <v>0</v>
      </c>
      <c r="J989" s="8">
        <f>IF(PĀRBAUDE!$D$3="NĒ",F989-H989,F989-G989)</f>
        <v>0</v>
      </c>
      <c r="L989" s="42">
        <v>1</v>
      </c>
      <c r="M989" s="42">
        <v>0.21</v>
      </c>
      <c r="N989" s="12"/>
      <c r="O989" s="12"/>
      <c r="Q989" s="8">
        <f t="shared" si="453"/>
        <v>0</v>
      </c>
      <c r="R989" s="8">
        <f t="shared" si="454"/>
        <v>0</v>
      </c>
      <c r="S989" s="82"/>
    </row>
    <row r="990" spans="1:19" ht="24" hidden="1" outlineLevel="1">
      <c r="A990" s="2" t="s">
        <v>22</v>
      </c>
      <c r="B990" s="2"/>
      <c r="C990" s="2"/>
      <c r="D990" s="2"/>
      <c r="E990" s="9">
        <f>SUM(E991:E1000)</f>
        <v>0</v>
      </c>
      <c r="F990" s="9">
        <f>SUM(F991:F1000)</f>
        <v>0</v>
      </c>
      <c r="G990" s="9">
        <f>SUM(G991:G1000)</f>
        <v>0</v>
      </c>
      <c r="H990" s="9">
        <f>SUM(H991:H1000)</f>
        <v>0</v>
      </c>
      <c r="I990" s="10">
        <f>IF(PĀRBAUDE!$D$3="NĒ",H990,G990)/IF(PĀRBAUDE!$D$3="NĒ",$H$1315,$G$1315)</f>
        <v>0</v>
      </c>
      <c r="J990" s="9">
        <f>SUM(J991:J1000)</f>
        <v>0</v>
      </c>
    </row>
    <row r="991" spans="1:19" hidden="1" outlineLevel="1">
      <c r="A991" s="4" t="s">
        <v>187</v>
      </c>
      <c r="B991" s="7"/>
      <c r="C991" s="7"/>
      <c r="D991" s="12"/>
      <c r="E991" s="8">
        <f t="shared" ref="E991:E1000" si="455">C991*D991</f>
        <v>0</v>
      </c>
      <c r="F991" s="8">
        <f t="shared" ref="F991:F1000" si="456">ROUND(E991*(1+M991),2)</f>
        <v>0</v>
      </c>
      <c r="G991" s="8">
        <f t="shared" ref="G991:G1000" si="457">E991-N991-O991</f>
        <v>0</v>
      </c>
      <c r="H991" s="8">
        <f>IF(PĀRBAUDE!$D$3="NĒ",ROUND(G991*(1+M991),2),0)</f>
        <v>0</v>
      </c>
      <c r="I991" s="11">
        <f>IF(PĀRBAUDE!$D$3="NĒ",H991,G991)/IF(PĀRBAUDE!$D$3="NĒ",$H$1315,$G$1315)</f>
        <v>0</v>
      </c>
      <c r="J991" s="8">
        <f>IF(PĀRBAUDE!$D$3="NĒ",F991-H991,F991-G991)</f>
        <v>0</v>
      </c>
      <c r="L991" s="42">
        <v>1</v>
      </c>
      <c r="M991" s="42">
        <v>0.21</v>
      </c>
      <c r="N991" s="12"/>
      <c r="O991" s="12"/>
      <c r="Q991" s="8">
        <f t="shared" ref="Q991:Q1000" si="458">IF(H991=0,G991,H991)*L991</f>
        <v>0</v>
      </c>
      <c r="R991" s="8">
        <f t="shared" ref="R991:R1000" si="459">J991*L991</f>
        <v>0</v>
      </c>
      <c r="S991" s="82"/>
    </row>
    <row r="992" spans="1:19" hidden="1" outlineLevel="1">
      <c r="A992" s="4" t="s">
        <v>188</v>
      </c>
      <c r="B992" s="7"/>
      <c r="C992" s="7"/>
      <c r="D992" s="12"/>
      <c r="E992" s="8">
        <f t="shared" si="455"/>
        <v>0</v>
      </c>
      <c r="F992" s="8">
        <f t="shared" si="456"/>
        <v>0</v>
      </c>
      <c r="G992" s="8">
        <f t="shared" si="457"/>
        <v>0</v>
      </c>
      <c r="H992" s="8">
        <f>IF(PĀRBAUDE!$D$3="NĒ",ROUND(G992*(1+M992),2),0)</f>
        <v>0</v>
      </c>
      <c r="I992" s="11">
        <f>IF(PĀRBAUDE!$D$3="NĒ",H992,G992)/IF(PĀRBAUDE!$D$3="NĒ",$H$1315,$G$1315)</f>
        <v>0</v>
      </c>
      <c r="J992" s="8">
        <f>IF(PĀRBAUDE!$D$3="NĒ",F992-H992,F992-G992)</f>
        <v>0</v>
      </c>
      <c r="L992" s="42">
        <v>1</v>
      </c>
      <c r="M992" s="42">
        <v>0.21</v>
      </c>
      <c r="N992" s="12"/>
      <c r="O992" s="12"/>
      <c r="Q992" s="8">
        <f t="shared" si="458"/>
        <v>0</v>
      </c>
      <c r="R992" s="8">
        <f t="shared" si="459"/>
        <v>0</v>
      </c>
      <c r="S992" s="82"/>
    </row>
    <row r="993" spans="1:19" hidden="1" outlineLevel="1">
      <c r="A993" s="4" t="s">
        <v>189</v>
      </c>
      <c r="B993" s="7"/>
      <c r="C993" s="7"/>
      <c r="D993" s="12"/>
      <c r="E993" s="8">
        <f t="shared" si="455"/>
        <v>0</v>
      </c>
      <c r="F993" s="8">
        <f t="shared" si="456"/>
        <v>0</v>
      </c>
      <c r="G993" s="8">
        <f t="shared" si="457"/>
        <v>0</v>
      </c>
      <c r="H993" s="8">
        <f>IF(PĀRBAUDE!$D$3="NĒ",ROUND(G993*(1+M993),2),0)</f>
        <v>0</v>
      </c>
      <c r="I993" s="11">
        <f>IF(PĀRBAUDE!$D$3="NĒ",H993,G993)/IF(PĀRBAUDE!$D$3="NĒ",$H$1315,$G$1315)</f>
        <v>0</v>
      </c>
      <c r="J993" s="8">
        <f>IF(PĀRBAUDE!$D$3="NĒ",F993-H993,F993-G993)</f>
        <v>0</v>
      </c>
      <c r="L993" s="42">
        <v>1</v>
      </c>
      <c r="M993" s="42">
        <v>0.21</v>
      </c>
      <c r="N993" s="12"/>
      <c r="O993" s="12"/>
      <c r="Q993" s="8">
        <f t="shared" si="458"/>
        <v>0</v>
      </c>
      <c r="R993" s="8">
        <f t="shared" si="459"/>
        <v>0</v>
      </c>
      <c r="S993" s="82"/>
    </row>
    <row r="994" spans="1:19" hidden="1" outlineLevel="1">
      <c r="A994" s="4" t="s">
        <v>189</v>
      </c>
      <c r="B994" s="7"/>
      <c r="C994" s="7"/>
      <c r="D994" s="12"/>
      <c r="E994" s="8">
        <f t="shared" si="455"/>
        <v>0</v>
      </c>
      <c r="F994" s="8">
        <f t="shared" si="456"/>
        <v>0</v>
      </c>
      <c r="G994" s="8">
        <f t="shared" si="457"/>
        <v>0</v>
      </c>
      <c r="H994" s="8">
        <f>IF(PĀRBAUDE!$D$3="NĒ",ROUND(G994*(1+M994),2),0)</f>
        <v>0</v>
      </c>
      <c r="I994" s="11">
        <f>IF(PĀRBAUDE!$D$3="NĒ",H994,G994)/IF(PĀRBAUDE!$D$3="NĒ",$H$1315,$G$1315)</f>
        <v>0</v>
      </c>
      <c r="J994" s="8">
        <f>IF(PĀRBAUDE!$D$3="NĒ",F994-H994,F994-G994)</f>
        <v>0</v>
      </c>
      <c r="L994" s="42">
        <v>1</v>
      </c>
      <c r="M994" s="42">
        <v>0.21</v>
      </c>
      <c r="N994" s="12"/>
      <c r="O994" s="12"/>
      <c r="Q994" s="8">
        <f t="shared" si="458"/>
        <v>0</v>
      </c>
      <c r="R994" s="8">
        <f t="shared" si="459"/>
        <v>0</v>
      </c>
      <c r="S994" s="82"/>
    </row>
    <row r="995" spans="1:19" hidden="1" outlineLevel="1">
      <c r="A995" s="4" t="s">
        <v>189</v>
      </c>
      <c r="B995" s="7"/>
      <c r="C995" s="7"/>
      <c r="D995" s="12"/>
      <c r="E995" s="8">
        <f t="shared" si="455"/>
        <v>0</v>
      </c>
      <c r="F995" s="8">
        <f t="shared" si="456"/>
        <v>0</v>
      </c>
      <c r="G995" s="8">
        <f t="shared" si="457"/>
        <v>0</v>
      </c>
      <c r="H995" s="8">
        <f>IF(PĀRBAUDE!$D$3="NĒ",ROUND(G995*(1+M995),2),0)</f>
        <v>0</v>
      </c>
      <c r="I995" s="11">
        <f>IF(PĀRBAUDE!$D$3="NĒ",H995,G995)/IF(PĀRBAUDE!$D$3="NĒ",$H$1315,$G$1315)</f>
        <v>0</v>
      </c>
      <c r="J995" s="8">
        <f>IF(PĀRBAUDE!$D$3="NĒ",F995-H995,F995-G995)</f>
        <v>0</v>
      </c>
      <c r="L995" s="42">
        <v>1</v>
      </c>
      <c r="M995" s="42">
        <v>0.21</v>
      </c>
      <c r="N995" s="12"/>
      <c r="O995" s="12"/>
      <c r="Q995" s="8">
        <f t="shared" si="458"/>
        <v>0</v>
      </c>
      <c r="R995" s="8">
        <f t="shared" si="459"/>
        <v>0</v>
      </c>
      <c r="S995" s="82"/>
    </row>
    <row r="996" spans="1:19" hidden="1" outlineLevel="1">
      <c r="A996" s="4" t="s">
        <v>189</v>
      </c>
      <c r="B996" s="7"/>
      <c r="C996" s="7"/>
      <c r="D996" s="12"/>
      <c r="E996" s="8">
        <f t="shared" si="455"/>
        <v>0</v>
      </c>
      <c r="F996" s="8">
        <f t="shared" si="456"/>
        <v>0</v>
      </c>
      <c r="G996" s="8">
        <f t="shared" si="457"/>
        <v>0</v>
      </c>
      <c r="H996" s="8">
        <f>IF(PĀRBAUDE!$D$3="NĒ",ROUND(G996*(1+M996),2),0)</f>
        <v>0</v>
      </c>
      <c r="I996" s="11">
        <f>IF(PĀRBAUDE!$D$3="NĒ",H996,G996)/IF(PĀRBAUDE!$D$3="NĒ",$H$1315,$G$1315)</f>
        <v>0</v>
      </c>
      <c r="J996" s="8">
        <f>IF(PĀRBAUDE!$D$3="NĒ",F996-H996,F996-G996)</f>
        <v>0</v>
      </c>
      <c r="L996" s="42">
        <v>1</v>
      </c>
      <c r="M996" s="42">
        <v>0.21</v>
      </c>
      <c r="N996" s="12"/>
      <c r="O996" s="12"/>
      <c r="Q996" s="8">
        <f t="shared" si="458"/>
        <v>0</v>
      </c>
      <c r="R996" s="8">
        <f t="shared" si="459"/>
        <v>0</v>
      </c>
      <c r="S996" s="82"/>
    </row>
    <row r="997" spans="1:19" hidden="1" outlineLevel="1">
      <c r="A997" s="4" t="s">
        <v>189</v>
      </c>
      <c r="B997" s="7"/>
      <c r="C997" s="7"/>
      <c r="D997" s="12"/>
      <c r="E997" s="8">
        <f t="shared" si="455"/>
        <v>0</v>
      </c>
      <c r="F997" s="8">
        <f t="shared" si="456"/>
        <v>0</v>
      </c>
      <c r="G997" s="8">
        <f t="shared" si="457"/>
        <v>0</v>
      </c>
      <c r="H997" s="8">
        <f>IF(PĀRBAUDE!$D$3="NĒ",ROUND(G997*(1+M997),2),0)</f>
        <v>0</v>
      </c>
      <c r="I997" s="11">
        <f>IF(PĀRBAUDE!$D$3="NĒ",H997,G997)/IF(PĀRBAUDE!$D$3="NĒ",$H$1315,$G$1315)</f>
        <v>0</v>
      </c>
      <c r="J997" s="8">
        <f>IF(PĀRBAUDE!$D$3="NĒ",F997-H997,F997-G997)</f>
        <v>0</v>
      </c>
      <c r="L997" s="42">
        <v>1</v>
      </c>
      <c r="M997" s="42">
        <v>0.21</v>
      </c>
      <c r="N997" s="12"/>
      <c r="O997" s="12"/>
      <c r="Q997" s="8">
        <f t="shared" si="458"/>
        <v>0</v>
      </c>
      <c r="R997" s="8">
        <f t="shared" si="459"/>
        <v>0</v>
      </c>
      <c r="S997" s="82"/>
    </row>
    <row r="998" spans="1:19" hidden="1" outlineLevel="1">
      <c r="A998" s="4" t="s">
        <v>190</v>
      </c>
      <c r="B998" s="7"/>
      <c r="C998" s="7"/>
      <c r="D998" s="12"/>
      <c r="E998" s="8">
        <f t="shared" si="455"/>
        <v>0</v>
      </c>
      <c r="F998" s="8">
        <f t="shared" si="456"/>
        <v>0</v>
      </c>
      <c r="G998" s="8">
        <f t="shared" si="457"/>
        <v>0</v>
      </c>
      <c r="H998" s="8">
        <f>IF(PĀRBAUDE!$D$3="NĒ",ROUND(G998*(1+M998),2),0)</f>
        <v>0</v>
      </c>
      <c r="I998" s="11">
        <f>IF(PĀRBAUDE!$D$3="NĒ",H998,G998)/IF(PĀRBAUDE!$D$3="NĒ",$H$1315,$G$1315)</f>
        <v>0</v>
      </c>
      <c r="J998" s="8">
        <f>IF(PĀRBAUDE!$D$3="NĒ",F998-H998,F998-G998)</f>
        <v>0</v>
      </c>
      <c r="L998" s="42">
        <v>1</v>
      </c>
      <c r="M998" s="42">
        <v>0.21</v>
      </c>
      <c r="N998" s="12"/>
      <c r="O998" s="12"/>
      <c r="Q998" s="8">
        <f t="shared" si="458"/>
        <v>0</v>
      </c>
      <c r="R998" s="8">
        <f t="shared" si="459"/>
        <v>0</v>
      </c>
      <c r="S998" s="82"/>
    </row>
    <row r="999" spans="1:19" hidden="1" outlineLevel="1">
      <c r="A999" s="4" t="s">
        <v>191</v>
      </c>
      <c r="B999" s="7"/>
      <c r="C999" s="7"/>
      <c r="D999" s="12"/>
      <c r="E999" s="8">
        <f t="shared" si="455"/>
        <v>0</v>
      </c>
      <c r="F999" s="8">
        <f t="shared" si="456"/>
        <v>0</v>
      </c>
      <c r="G999" s="8">
        <f t="shared" si="457"/>
        <v>0</v>
      </c>
      <c r="H999" s="8">
        <f>IF(PĀRBAUDE!$D$3="NĒ",ROUND(G999*(1+M999),2),0)</f>
        <v>0</v>
      </c>
      <c r="I999" s="11">
        <f>IF(PĀRBAUDE!$D$3="NĒ",H999,G999)/IF(PĀRBAUDE!$D$3="NĒ",$H$1315,$G$1315)</f>
        <v>0</v>
      </c>
      <c r="J999" s="8">
        <f>IF(PĀRBAUDE!$D$3="NĒ",F999-H999,F999-G999)</f>
        <v>0</v>
      </c>
      <c r="L999" s="42">
        <v>1</v>
      </c>
      <c r="M999" s="42">
        <v>0.21</v>
      </c>
      <c r="N999" s="12"/>
      <c r="O999" s="12"/>
      <c r="Q999" s="8">
        <f t="shared" si="458"/>
        <v>0</v>
      </c>
      <c r="R999" s="8">
        <f t="shared" si="459"/>
        <v>0</v>
      </c>
      <c r="S999" s="82"/>
    </row>
    <row r="1000" spans="1:19" hidden="1" outlineLevel="1">
      <c r="A1000" s="4" t="s">
        <v>192</v>
      </c>
      <c r="B1000" s="7"/>
      <c r="C1000" s="7"/>
      <c r="D1000" s="12"/>
      <c r="E1000" s="8">
        <f t="shared" si="455"/>
        <v>0</v>
      </c>
      <c r="F1000" s="8">
        <f t="shared" si="456"/>
        <v>0</v>
      </c>
      <c r="G1000" s="8">
        <f t="shared" si="457"/>
        <v>0</v>
      </c>
      <c r="H1000" s="8">
        <f>IF(PĀRBAUDE!$D$3="NĒ",ROUND(G1000*(1+M1000),2),0)</f>
        <v>0</v>
      </c>
      <c r="I1000" s="11">
        <f>IF(PĀRBAUDE!$D$3="NĒ",H1000,G1000)/IF(PĀRBAUDE!$D$3="NĒ",$H$1315,$G$1315)</f>
        <v>0</v>
      </c>
      <c r="J1000" s="8">
        <f>IF(PĀRBAUDE!$D$3="NĒ",F1000-H1000,F1000-G1000)</f>
        <v>0</v>
      </c>
      <c r="L1000" s="42">
        <v>1</v>
      </c>
      <c r="M1000" s="42">
        <v>0.21</v>
      </c>
      <c r="N1000" s="12"/>
      <c r="O1000" s="12"/>
      <c r="Q1000" s="8">
        <f t="shared" si="458"/>
        <v>0</v>
      </c>
      <c r="R1000" s="8">
        <f t="shared" si="459"/>
        <v>0</v>
      </c>
      <c r="S1000" s="82"/>
    </row>
    <row r="1001" spans="1:19" ht="24" hidden="1" outlineLevel="1">
      <c r="A1001" s="2" t="s">
        <v>23</v>
      </c>
      <c r="B1001" s="2"/>
      <c r="C1001" s="2"/>
      <c r="D1001" s="2"/>
      <c r="E1001" s="9">
        <f>SUM(E1002:E1011)</f>
        <v>0</v>
      </c>
      <c r="F1001" s="9">
        <f>SUM(F1002:F1011)</f>
        <v>0</v>
      </c>
      <c r="G1001" s="9">
        <f>SUM(G1002:G1011)</f>
        <v>0</v>
      </c>
      <c r="H1001" s="9">
        <f>SUM(H1002:H1011)</f>
        <v>0</v>
      </c>
      <c r="I1001" s="10">
        <f>IF(PĀRBAUDE!$D$3="NĒ",H1001,G1001)/IF(PĀRBAUDE!$D$3="NĒ",$H$1315,$G$1315)</f>
        <v>0</v>
      </c>
      <c r="J1001" s="9">
        <f>SUM(J1002:J1011)</f>
        <v>0</v>
      </c>
    </row>
    <row r="1002" spans="1:19" hidden="1" outlineLevel="1">
      <c r="A1002" s="4" t="s">
        <v>213</v>
      </c>
      <c r="B1002" s="7" t="s">
        <v>15</v>
      </c>
      <c r="C1002" s="7"/>
      <c r="D1002" s="12"/>
      <c r="E1002" s="8">
        <f t="shared" ref="E1002:E1011" si="460">C1002*D1002</f>
        <v>0</v>
      </c>
      <c r="F1002" s="8">
        <f t="shared" ref="F1002:F1012" si="461">ROUND(E1002*(1+M1002),2)</f>
        <v>0</v>
      </c>
      <c r="G1002" s="8">
        <f t="shared" ref="G1002:G1011" si="462">E1002-N1002-O1002</f>
        <v>0</v>
      </c>
      <c r="H1002" s="8">
        <f>IF(PĀRBAUDE!$D$3="NĒ",ROUND(G1002*(1+M1002),2),0)</f>
        <v>0</v>
      </c>
      <c r="I1002" s="11">
        <f>IF(PĀRBAUDE!$D$3="NĒ",H1002,G1002)/IF(PĀRBAUDE!$D$3="NĒ",$H$1315,$G$1315)</f>
        <v>0</v>
      </c>
      <c r="J1002" s="8">
        <f>IF(PĀRBAUDE!$D$3="NĒ",F1002-H1002,F1002-G1002)</f>
        <v>0</v>
      </c>
      <c r="L1002" s="42">
        <v>1</v>
      </c>
      <c r="M1002" s="42">
        <v>0.21</v>
      </c>
      <c r="N1002" s="12"/>
      <c r="O1002" s="12"/>
      <c r="Q1002" s="8">
        <f t="shared" ref="Q1002:Q1012" si="463">IF(H1002=0,G1002,H1002)*L1002</f>
        <v>0</v>
      </c>
      <c r="R1002" s="8">
        <f t="shared" ref="R1002:R1011" si="464">J1002*L1002</f>
        <v>0</v>
      </c>
      <c r="S1002" s="82"/>
    </row>
    <row r="1003" spans="1:19" hidden="1" outlineLevel="1">
      <c r="A1003" s="4" t="s">
        <v>193</v>
      </c>
      <c r="B1003" s="7"/>
      <c r="C1003" s="7"/>
      <c r="D1003" s="12"/>
      <c r="E1003" s="8">
        <f t="shared" si="460"/>
        <v>0</v>
      </c>
      <c r="F1003" s="8">
        <f t="shared" si="461"/>
        <v>0</v>
      </c>
      <c r="G1003" s="8">
        <f t="shared" si="462"/>
        <v>0</v>
      </c>
      <c r="H1003" s="8">
        <f>IF(PĀRBAUDE!$D$3="NĒ",ROUND(G1003*(1+M1003),2),0)</f>
        <v>0</v>
      </c>
      <c r="I1003" s="11">
        <f>IF(PĀRBAUDE!$D$3="NĒ",H1003,G1003)/IF(PĀRBAUDE!$D$3="NĒ",$H$1315,$G$1315)</f>
        <v>0</v>
      </c>
      <c r="J1003" s="8">
        <f>IF(PĀRBAUDE!$D$3="NĒ",F1003-H1003,F1003-G1003)</f>
        <v>0</v>
      </c>
      <c r="L1003" s="42">
        <v>1</v>
      </c>
      <c r="M1003" s="42">
        <v>0.21</v>
      </c>
      <c r="N1003" s="12"/>
      <c r="O1003" s="12"/>
      <c r="Q1003" s="8">
        <f t="shared" si="463"/>
        <v>0</v>
      </c>
      <c r="R1003" s="8">
        <f t="shared" si="464"/>
        <v>0</v>
      </c>
      <c r="S1003" s="82"/>
    </row>
    <row r="1004" spans="1:19" hidden="1" outlineLevel="1">
      <c r="A1004" s="4" t="s">
        <v>194</v>
      </c>
      <c r="B1004" s="7"/>
      <c r="C1004" s="7"/>
      <c r="D1004" s="12"/>
      <c r="E1004" s="8">
        <f t="shared" si="460"/>
        <v>0</v>
      </c>
      <c r="F1004" s="8">
        <f t="shared" si="461"/>
        <v>0</v>
      </c>
      <c r="G1004" s="8">
        <f t="shared" si="462"/>
        <v>0</v>
      </c>
      <c r="H1004" s="8">
        <f>IF(PĀRBAUDE!$D$3="NĒ",ROUND(G1004*(1+M1004),2),0)</f>
        <v>0</v>
      </c>
      <c r="I1004" s="11">
        <f>IF(PĀRBAUDE!$D$3="NĒ",H1004,G1004)/IF(PĀRBAUDE!$D$3="NĒ",$H$1315,$G$1315)</f>
        <v>0</v>
      </c>
      <c r="J1004" s="8">
        <f>IF(PĀRBAUDE!$D$3="NĒ",F1004-H1004,F1004-G1004)</f>
        <v>0</v>
      </c>
      <c r="L1004" s="42">
        <v>1</v>
      </c>
      <c r="M1004" s="42">
        <v>0.21</v>
      </c>
      <c r="N1004" s="12"/>
      <c r="O1004" s="12"/>
      <c r="Q1004" s="8">
        <f t="shared" si="463"/>
        <v>0</v>
      </c>
      <c r="R1004" s="8">
        <f t="shared" si="464"/>
        <v>0</v>
      </c>
      <c r="S1004" s="82"/>
    </row>
    <row r="1005" spans="1:19" hidden="1" outlineLevel="1">
      <c r="A1005" s="4" t="s">
        <v>194</v>
      </c>
      <c r="B1005" s="7"/>
      <c r="C1005" s="7"/>
      <c r="D1005" s="12"/>
      <c r="E1005" s="8">
        <f t="shared" si="460"/>
        <v>0</v>
      </c>
      <c r="F1005" s="8">
        <f t="shared" si="461"/>
        <v>0</v>
      </c>
      <c r="G1005" s="8">
        <f t="shared" si="462"/>
        <v>0</v>
      </c>
      <c r="H1005" s="8">
        <f>IF(PĀRBAUDE!$D$3="NĒ",ROUND(G1005*(1+M1005),2),0)</f>
        <v>0</v>
      </c>
      <c r="I1005" s="11">
        <f>IF(PĀRBAUDE!$D$3="NĒ",H1005,G1005)/IF(PĀRBAUDE!$D$3="NĒ",$H$1315,$G$1315)</f>
        <v>0</v>
      </c>
      <c r="J1005" s="8">
        <f>IF(PĀRBAUDE!$D$3="NĒ",F1005-H1005,F1005-G1005)</f>
        <v>0</v>
      </c>
      <c r="L1005" s="42">
        <v>1</v>
      </c>
      <c r="M1005" s="42">
        <v>0.21</v>
      </c>
      <c r="N1005" s="12"/>
      <c r="O1005" s="12"/>
      <c r="Q1005" s="8">
        <f t="shared" si="463"/>
        <v>0</v>
      </c>
      <c r="R1005" s="8">
        <f t="shared" si="464"/>
        <v>0</v>
      </c>
      <c r="S1005" s="82"/>
    </row>
    <row r="1006" spans="1:19" hidden="1" outlineLevel="1">
      <c r="A1006" s="4" t="s">
        <v>194</v>
      </c>
      <c r="B1006" s="7"/>
      <c r="C1006" s="7"/>
      <c r="D1006" s="12"/>
      <c r="E1006" s="8">
        <f t="shared" si="460"/>
        <v>0</v>
      </c>
      <c r="F1006" s="8">
        <f t="shared" si="461"/>
        <v>0</v>
      </c>
      <c r="G1006" s="8">
        <f t="shared" si="462"/>
        <v>0</v>
      </c>
      <c r="H1006" s="8">
        <f>IF(PĀRBAUDE!$D$3="NĒ",ROUND(G1006*(1+M1006),2),0)</f>
        <v>0</v>
      </c>
      <c r="I1006" s="11">
        <f>IF(PĀRBAUDE!$D$3="NĒ",H1006,G1006)/IF(PĀRBAUDE!$D$3="NĒ",$H$1315,$G$1315)</f>
        <v>0</v>
      </c>
      <c r="J1006" s="8">
        <f>IF(PĀRBAUDE!$D$3="NĒ",F1006-H1006,F1006-G1006)</f>
        <v>0</v>
      </c>
      <c r="L1006" s="42">
        <v>1</v>
      </c>
      <c r="M1006" s="42">
        <v>0.21</v>
      </c>
      <c r="N1006" s="12"/>
      <c r="O1006" s="12"/>
      <c r="Q1006" s="8">
        <f t="shared" si="463"/>
        <v>0</v>
      </c>
      <c r="R1006" s="8">
        <f t="shared" si="464"/>
        <v>0</v>
      </c>
      <c r="S1006" s="82"/>
    </row>
    <row r="1007" spans="1:19" hidden="1" outlineLevel="1">
      <c r="A1007" s="4" t="s">
        <v>194</v>
      </c>
      <c r="B1007" s="7"/>
      <c r="C1007" s="7"/>
      <c r="D1007" s="12"/>
      <c r="E1007" s="8">
        <f t="shared" si="460"/>
        <v>0</v>
      </c>
      <c r="F1007" s="8">
        <f t="shared" si="461"/>
        <v>0</v>
      </c>
      <c r="G1007" s="8">
        <f t="shared" si="462"/>
        <v>0</v>
      </c>
      <c r="H1007" s="8">
        <f>IF(PĀRBAUDE!$D$3="NĒ",ROUND(G1007*(1+M1007),2),0)</f>
        <v>0</v>
      </c>
      <c r="I1007" s="11">
        <f>IF(PĀRBAUDE!$D$3="NĒ",H1007,G1007)/IF(PĀRBAUDE!$D$3="NĒ",$H$1315,$G$1315)</f>
        <v>0</v>
      </c>
      <c r="J1007" s="8">
        <f>IF(PĀRBAUDE!$D$3="NĒ",F1007-H1007,F1007-G1007)</f>
        <v>0</v>
      </c>
      <c r="L1007" s="42">
        <v>1</v>
      </c>
      <c r="M1007" s="42">
        <v>0.21</v>
      </c>
      <c r="N1007" s="12"/>
      <c r="O1007" s="12"/>
      <c r="Q1007" s="8">
        <f t="shared" si="463"/>
        <v>0</v>
      </c>
      <c r="R1007" s="8">
        <f t="shared" si="464"/>
        <v>0</v>
      </c>
      <c r="S1007" s="82"/>
    </row>
    <row r="1008" spans="1:19" hidden="1" outlineLevel="1">
      <c r="A1008" s="4" t="s">
        <v>194</v>
      </c>
      <c r="B1008" s="7"/>
      <c r="C1008" s="7"/>
      <c r="D1008" s="12"/>
      <c r="E1008" s="8">
        <f t="shared" si="460"/>
        <v>0</v>
      </c>
      <c r="F1008" s="8">
        <f t="shared" si="461"/>
        <v>0</v>
      </c>
      <c r="G1008" s="8">
        <f t="shared" si="462"/>
        <v>0</v>
      </c>
      <c r="H1008" s="8">
        <f>IF(PĀRBAUDE!$D$3="NĒ",ROUND(G1008*(1+M1008),2),0)</f>
        <v>0</v>
      </c>
      <c r="I1008" s="11">
        <f>IF(PĀRBAUDE!$D$3="NĒ",H1008,G1008)/IF(PĀRBAUDE!$D$3="NĒ",$H$1315,$G$1315)</f>
        <v>0</v>
      </c>
      <c r="J1008" s="8">
        <f>IF(PĀRBAUDE!$D$3="NĒ",F1008-H1008,F1008-G1008)</f>
        <v>0</v>
      </c>
      <c r="L1008" s="42">
        <v>1</v>
      </c>
      <c r="M1008" s="42">
        <v>0.21</v>
      </c>
      <c r="N1008" s="12"/>
      <c r="O1008" s="12"/>
      <c r="Q1008" s="8">
        <f t="shared" si="463"/>
        <v>0</v>
      </c>
      <c r="R1008" s="8">
        <f t="shared" si="464"/>
        <v>0</v>
      </c>
      <c r="S1008" s="82"/>
    </row>
    <row r="1009" spans="1:19" hidden="1" outlineLevel="1">
      <c r="A1009" s="4" t="s">
        <v>194</v>
      </c>
      <c r="B1009" s="7"/>
      <c r="C1009" s="7"/>
      <c r="D1009" s="12"/>
      <c r="E1009" s="8">
        <f t="shared" si="460"/>
        <v>0</v>
      </c>
      <c r="F1009" s="8">
        <f t="shared" si="461"/>
        <v>0</v>
      </c>
      <c r="G1009" s="8">
        <f t="shared" si="462"/>
        <v>0</v>
      </c>
      <c r="H1009" s="8">
        <f>IF(PĀRBAUDE!$D$3="NĒ",ROUND(G1009*(1+M1009),2),0)</f>
        <v>0</v>
      </c>
      <c r="I1009" s="11">
        <f>IF(PĀRBAUDE!$D$3="NĒ",H1009,G1009)/IF(PĀRBAUDE!$D$3="NĒ",$H$1315,$G$1315)</f>
        <v>0</v>
      </c>
      <c r="J1009" s="8">
        <f>IF(PĀRBAUDE!$D$3="NĒ",F1009-H1009,F1009-G1009)</f>
        <v>0</v>
      </c>
      <c r="L1009" s="42">
        <v>1</v>
      </c>
      <c r="M1009" s="42">
        <v>0.21</v>
      </c>
      <c r="N1009" s="12"/>
      <c r="O1009" s="12"/>
      <c r="Q1009" s="8">
        <f t="shared" si="463"/>
        <v>0</v>
      </c>
      <c r="R1009" s="8">
        <f t="shared" si="464"/>
        <v>0</v>
      </c>
      <c r="S1009" s="82"/>
    </row>
    <row r="1010" spans="1:19" hidden="1" outlineLevel="1">
      <c r="A1010" s="4" t="s">
        <v>195</v>
      </c>
      <c r="B1010" s="7"/>
      <c r="C1010" s="7"/>
      <c r="D1010" s="12"/>
      <c r="E1010" s="8">
        <f t="shared" si="460"/>
        <v>0</v>
      </c>
      <c r="F1010" s="8">
        <f t="shared" si="461"/>
        <v>0</v>
      </c>
      <c r="G1010" s="8">
        <f t="shared" si="462"/>
        <v>0</v>
      </c>
      <c r="H1010" s="8">
        <f>IF(PĀRBAUDE!$D$3="NĒ",ROUND(G1010*(1+M1010),2),0)</f>
        <v>0</v>
      </c>
      <c r="I1010" s="11">
        <f>IF(PĀRBAUDE!$D$3="NĒ",H1010,G1010)/IF(PĀRBAUDE!$D$3="NĒ",$H$1315,$G$1315)</f>
        <v>0</v>
      </c>
      <c r="J1010" s="8">
        <f>IF(PĀRBAUDE!$D$3="NĒ",F1010-H1010,F1010-G1010)</f>
        <v>0</v>
      </c>
      <c r="L1010" s="42">
        <v>1</v>
      </c>
      <c r="M1010" s="42">
        <v>0.21</v>
      </c>
      <c r="N1010" s="12"/>
      <c r="O1010" s="12"/>
      <c r="Q1010" s="8">
        <f t="shared" si="463"/>
        <v>0</v>
      </c>
      <c r="R1010" s="8">
        <f t="shared" si="464"/>
        <v>0</v>
      </c>
      <c r="S1010" s="82"/>
    </row>
    <row r="1011" spans="1:19" hidden="1" outlineLevel="1">
      <c r="A1011" s="4" t="s">
        <v>196</v>
      </c>
      <c r="B1011" s="7"/>
      <c r="C1011" s="7"/>
      <c r="D1011" s="12"/>
      <c r="E1011" s="8">
        <f t="shared" si="460"/>
        <v>0</v>
      </c>
      <c r="F1011" s="8">
        <f t="shared" si="461"/>
        <v>0</v>
      </c>
      <c r="G1011" s="8">
        <f t="shared" si="462"/>
        <v>0</v>
      </c>
      <c r="H1011" s="8">
        <f>IF(PĀRBAUDE!$D$3="NĒ",ROUND(G1011*(1+M1011),2),0)</f>
        <v>0</v>
      </c>
      <c r="I1011" s="11">
        <f>IF(PĀRBAUDE!$D$3="NĒ",H1011,G1011)/IF(PĀRBAUDE!$D$3="NĒ",$H$1315,$G$1315)</f>
        <v>0</v>
      </c>
      <c r="J1011" s="8">
        <f>IF(PĀRBAUDE!$D$3="NĒ",F1011-H1011,F1011-G1011)</f>
        <v>0</v>
      </c>
      <c r="L1011" s="42">
        <v>1</v>
      </c>
      <c r="M1011" s="42">
        <v>0.21</v>
      </c>
      <c r="N1011" s="12"/>
      <c r="O1011" s="12"/>
      <c r="Q1011" s="8">
        <f t="shared" si="463"/>
        <v>0</v>
      </c>
      <c r="R1011" s="8">
        <f t="shared" si="464"/>
        <v>0</v>
      </c>
      <c r="S1011" s="82"/>
    </row>
    <row r="1012" spans="1:19" ht="24" hidden="1" outlineLevel="1">
      <c r="A1012" s="2" t="s">
        <v>24</v>
      </c>
      <c r="B1012" s="23"/>
      <c r="C1012" s="23"/>
      <c r="D1012" s="12"/>
      <c r="E1012" s="13">
        <f>D1012</f>
        <v>0</v>
      </c>
      <c r="F1012" s="9">
        <f t="shared" si="461"/>
        <v>0</v>
      </c>
      <c r="G1012" s="9">
        <f>E1012-N1012</f>
        <v>0</v>
      </c>
      <c r="H1012" s="9">
        <f>IF(PĀRBAUDE!$D$3="NĒ",ROUND(G1012*(1+M1012),2),0)</f>
        <v>0</v>
      </c>
      <c r="I1012" s="10">
        <f>IF(PĀRBAUDE!$D$3="NĒ",H1012,G1012)/IF(PĀRBAUDE!$D$3="NĒ",$H$1315,$G$1315)</f>
        <v>0</v>
      </c>
      <c r="J1012" s="9">
        <f>IF(PĀRBAUDE!$D$3="NĒ",F1012-H1012,ROUND(N1012*(1+M1012),2))</f>
        <v>0</v>
      </c>
      <c r="L1012" s="42">
        <v>1</v>
      </c>
      <c r="M1012" s="42">
        <v>0.21</v>
      </c>
      <c r="N1012" s="12"/>
      <c r="Q1012" s="8">
        <f t="shared" si="463"/>
        <v>0</v>
      </c>
      <c r="R1012" s="8">
        <f>J1012*L1012</f>
        <v>0</v>
      </c>
      <c r="S1012" s="82"/>
    </row>
    <row r="1013" spans="1:19" hidden="1" outlineLevel="1">
      <c r="A1013" s="105" t="s">
        <v>25</v>
      </c>
      <c r="B1013" s="105"/>
      <c r="C1013" s="105"/>
      <c r="D1013" s="105"/>
      <c r="E1013" s="105"/>
      <c r="F1013" s="105"/>
      <c r="G1013" s="105"/>
      <c r="H1013" s="105"/>
      <c r="I1013" s="105"/>
      <c r="J1013" s="105"/>
    </row>
    <row r="1014" spans="1:19" ht="36" hidden="1" outlineLevel="1">
      <c r="A1014" s="2" t="s">
        <v>26</v>
      </c>
      <c r="B1014" s="2"/>
      <c r="C1014" s="23"/>
      <c r="D1014" s="23"/>
      <c r="E1014" s="9">
        <f>SUM(E1015:E1024)</f>
        <v>0</v>
      </c>
      <c r="F1014" s="9">
        <f>SUM(F1015:F1024)</f>
        <v>0</v>
      </c>
      <c r="G1014" s="9">
        <f>SUM(G1015:G1024)</f>
        <v>0</v>
      </c>
      <c r="H1014" s="9">
        <f>SUM(H1015:H1024)</f>
        <v>0</v>
      </c>
      <c r="I1014" s="10">
        <f>IF(PĀRBAUDE!$D$3="NĒ",H1014,G1014)/IF(PĀRBAUDE!$D$3="NĒ",$H$1315,$G$1315)</f>
        <v>0</v>
      </c>
      <c r="J1014" s="9">
        <f>SUM(J1015:J1024)</f>
        <v>0</v>
      </c>
    </row>
    <row r="1015" spans="1:19" hidden="1" outlineLevel="1">
      <c r="A1015" s="4" t="s">
        <v>210</v>
      </c>
      <c r="B1015" s="7" t="s">
        <v>8</v>
      </c>
      <c r="C1015" s="7"/>
      <c r="D1015" s="12"/>
      <c r="E1015" s="8">
        <f t="shared" ref="E1015:E1024" si="465">C1015*D1015</f>
        <v>0</v>
      </c>
      <c r="F1015" s="8">
        <f t="shared" ref="F1015:F1024" si="466">ROUND(E1015*(1+M1015),2)</f>
        <v>0</v>
      </c>
      <c r="G1015" s="8">
        <f t="shared" ref="G1015:G1024" si="467">E1015-N1015-O1015</f>
        <v>0</v>
      </c>
      <c r="H1015" s="8">
        <f>IF(PĀRBAUDE!$D$3="NĒ",ROUND(G1015*(1+M1015),2),0)</f>
        <v>0</v>
      </c>
      <c r="I1015" s="11">
        <f>IF(PĀRBAUDE!$D$3="NĒ",H1015,G1015)/IF(PĀRBAUDE!$D$3="NĒ",$H$1315,$G$1315)</f>
        <v>0</v>
      </c>
      <c r="J1015" s="8">
        <f>IF(PĀRBAUDE!$D$3="NĒ",F1015-H1015,F1015-G1015)</f>
        <v>0</v>
      </c>
      <c r="L1015" s="42">
        <v>1</v>
      </c>
      <c r="M1015" s="42">
        <v>0.21</v>
      </c>
      <c r="N1015" s="12"/>
      <c r="O1015" s="12"/>
      <c r="Q1015" s="8">
        <f t="shared" ref="Q1015:Q1024" si="468">IF(H1015=0,G1015,H1015)*L1015</f>
        <v>0</v>
      </c>
      <c r="R1015" s="8">
        <f t="shared" ref="R1015:R1024" si="469">J1015*L1015</f>
        <v>0</v>
      </c>
      <c r="S1015" s="82"/>
    </row>
    <row r="1016" spans="1:19" hidden="1" outlineLevel="1">
      <c r="A1016" s="4" t="s">
        <v>197</v>
      </c>
      <c r="B1016" s="7"/>
      <c r="C1016" s="7"/>
      <c r="D1016" s="12"/>
      <c r="E1016" s="8">
        <f t="shared" si="465"/>
        <v>0</v>
      </c>
      <c r="F1016" s="8">
        <f t="shared" si="466"/>
        <v>0</v>
      </c>
      <c r="G1016" s="8">
        <f t="shared" si="467"/>
        <v>0</v>
      </c>
      <c r="H1016" s="8">
        <f>IF(PĀRBAUDE!$D$3="NĒ",ROUND(G1016*(1+M1016),2),0)</f>
        <v>0</v>
      </c>
      <c r="I1016" s="11">
        <f>IF(PĀRBAUDE!$D$3="NĒ",H1016,G1016)/IF(PĀRBAUDE!$D$3="NĒ",$H$1315,$G$1315)</f>
        <v>0</v>
      </c>
      <c r="J1016" s="8">
        <f>IF(PĀRBAUDE!$D$3="NĒ",F1016-H1016,F1016-G1016)</f>
        <v>0</v>
      </c>
      <c r="L1016" s="42">
        <v>1</v>
      </c>
      <c r="M1016" s="42">
        <v>0.21</v>
      </c>
      <c r="N1016" s="12"/>
      <c r="O1016" s="12"/>
      <c r="Q1016" s="8">
        <f t="shared" si="468"/>
        <v>0</v>
      </c>
      <c r="R1016" s="8">
        <f t="shared" si="469"/>
        <v>0</v>
      </c>
      <c r="S1016" s="82"/>
    </row>
    <row r="1017" spans="1:19" hidden="1" outlineLevel="1">
      <c r="A1017" s="4" t="s">
        <v>46</v>
      </c>
      <c r="B1017" s="7"/>
      <c r="C1017" s="7"/>
      <c r="D1017" s="12"/>
      <c r="E1017" s="8">
        <f t="shared" si="465"/>
        <v>0</v>
      </c>
      <c r="F1017" s="8">
        <f t="shared" si="466"/>
        <v>0</v>
      </c>
      <c r="G1017" s="8">
        <f t="shared" si="467"/>
        <v>0</v>
      </c>
      <c r="H1017" s="8">
        <f>IF(PĀRBAUDE!$D$3="NĒ",ROUND(G1017*(1+M1017),2),0)</f>
        <v>0</v>
      </c>
      <c r="I1017" s="11">
        <f>IF(PĀRBAUDE!$D$3="NĒ",H1017,G1017)/IF(PĀRBAUDE!$D$3="NĒ",$H$1315,$G$1315)</f>
        <v>0</v>
      </c>
      <c r="J1017" s="8">
        <f>IF(PĀRBAUDE!$D$3="NĒ",F1017-H1017,F1017-G1017)</f>
        <v>0</v>
      </c>
      <c r="L1017" s="42">
        <v>1</v>
      </c>
      <c r="M1017" s="42">
        <v>0.21</v>
      </c>
      <c r="N1017" s="12"/>
      <c r="O1017" s="12"/>
      <c r="Q1017" s="8">
        <f t="shared" si="468"/>
        <v>0</v>
      </c>
      <c r="R1017" s="8">
        <f t="shared" si="469"/>
        <v>0</v>
      </c>
      <c r="S1017" s="82"/>
    </row>
    <row r="1018" spans="1:19" hidden="1" outlineLevel="1">
      <c r="A1018" s="4" t="s">
        <v>139</v>
      </c>
      <c r="B1018" s="7"/>
      <c r="C1018" s="7"/>
      <c r="D1018" s="12"/>
      <c r="E1018" s="8">
        <f t="shared" si="465"/>
        <v>0</v>
      </c>
      <c r="F1018" s="8">
        <f t="shared" si="466"/>
        <v>0</v>
      </c>
      <c r="G1018" s="8">
        <f t="shared" si="467"/>
        <v>0</v>
      </c>
      <c r="H1018" s="8">
        <f>IF(PĀRBAUDE!$D$3="NĒ",ROUND(G1018*(1+M1018),2),0)</f>
        <v>0</v>
      </c>
      <c r="I1018" s="11">
        <f>IF(PĀRBAUDE!$D$3="NĒ",H1018,G1018)/IF(PĀRBAUDE!$D$3="NĒ",$H$1315,$G$1315)</f>
        <v>0</v>
      </c>
      <c r="J1018" s="8">
        <f>IF(PĀRBAUDE!$D$3="NĒ",F1018-H1018,F1018-G1018)</f>
        <v>0</v>
      </c>
      <c r="L1018" s="42">
        <v>1</v>
      </c>
      <c r="M1018" s="42">
        <v>0.21</v>
      </c>
      <c r="N1018" s="12"/>
      <c r="O1018" s="12"/>
      <c r="Q1018" s="8">
        <f t="shared" si="468"/>
        <v>0</v>
      </c>
      <c r="R1018" s="8">
        <f t="shared" si="469"/>
        <v>0</v>
      </c>
      <c r="S1018" s="82"/>
    </row>
    <row r="1019" spans="1:19" hidden="1" outlineLevel="1">
      <c r="A1019" s="4" t="s">
        <v>140</v>
      </c>
      <c r="B1019" s="7"/>
      <c r="C1019" s="7"/>
      <c r="D1019" s="12"/>
      <c r="E1019" s="8">
        <f t="shared" si="465"/>
        <v>0</v>
      </c>
      <c r="F1019" s="8">
        <f t="shared" si="466"/>
        <v>0</v>
      </c>
      <c r="G1019" s="8">
        <f t="shared" si="467"/>
        <v>0</v>
      </c>
      <c r="H1019" s="8">
        <f>IF(PĀRBAUDE!$D$3="NĒ",ROUND(G1019*(1+M1019),2),0)</f>
        <v>0</v>
      </c>
      <c r="I1019" s="11">
        <f>IF(PĀRBAUDE!$D$3="NĒ",H1019,G1019)/IF(PĀRBAUDE!$D$3="NĒ",$H$1315,$G$1315)</f>
        <v>0</v>
      </c>
      <c r="J1019" s="8">
        <f>IF(PĀRBAUDE!$D$3="NĒ",F1019-H1019,F1019-G1019)</f>
        <v>0</v>
      </c>
      <c r="L1019" s="42">
        <v>1</v>
      </c>
      <c r="M1019" s="42">
        <v>0.21</v>
      </c>
      <c r="N1019" s="12"/>
      <c r="O1019" s="12"/>
      <c r="Q1019" s="8">
        <f t="shared" si="468"/>
        <v>0</v>
      </c>
      <c r="R1019" s="8">
        <f t="shared" si="469"/>
        <v>0</v>
      </c>
      <c r="S1019" s="82"/>
    </row>
    <row r="1020" spans="1:19" hidden="1" outlineLevel="1">
      <c r="A1020" s="4" t="s">
        <v>141</v>
      </c>
      <c r="B1020" s="7"/>
      <c r="C1020" s="7"/>
      <c r="D1020" s="12"/>
      <c r="E1020" s="8">
        <f t="shared" si="465"/>
        <v>0</v>
      </c>
      <c r="F1020" s="8">
        <f t="shared" si="466"/>
        <v>0</v>
      </c>
      <c r="G1020" s="8">
        <f t="shared" si="467"/>
        <v>0</v>
      </c>
      <c r="H1020" s="8">
        <f>IF(PĀRBAUDE!$D$3="NĒ",ROUND(G1020*(1+M1020),2),0)</f>
        <v>0</v>
      </c>
      <c r="I1020" s="11">
        <f>IF(PĀRBAUDE!$D$3="NĒ",H1020,G1020)/IF(PĀRBAUDE!$D$3="NĒ",$H$1315,$G$1315)</f>
        <v>0</v>
      </c>
      <c r="J1020" s="8">
        <f>IF(PĀRBAUDE!$D$3="NĒ",F1020-H1020,F1020-G1020)</f>
        <v>0</v>
      </c>
      <c r="L1020" s="42">
        <v>1</v>
      </c>
      <c r="M1020" s="42">
        <v>0.21</v>
      </c>
      <c r="N1020" s="12"/>
      <c r="O1020" s="12"/>
      <c r="Q1020" s="8">
        <f t="shared" si="468"/>
        <v>0</v>
      </c>
      <c r="R1020" s="8">
        <f t="shared" si="469"/>
        <v>0</v>
      </c>
      <c r="S1020" s="82"/>
    </row>
    <row r="1021" spans="1:19" hidden="1" outlineLevel="1">
      <c r="A1021" s="4" t="s">
        <v>142</v>
      </c>
      <c r="B1021" s="7"/>
      <c r="C1021" s="7"/>
      <c r="D1021" s="12"/>
      <c r="E1021" s="8">
        <f t="shared" si="465"/>
        <v>0</v>
      </c>
      <c r="F1021" s="8">
        <f t="shared" si="466"/>
        <v>0</v>
      </c>
      <c r="G1021" s="8">
        <f t="shared" si="467"/>
        <v>0</v>
      </c>
      <c r="H1021" s="8">
        <f>IF(PĀRBAUDE!$D$3="NĒ",ROUND(G1021*(1+M1021),2),0)</f>
        <v>0</v>
      </c>
      <c r="I1021" s="11">
        <f>IF(PĀRBAUDE!$D$3="NĒ",H1021,G1021)/IF(PĀRBAUDE!$D$3="NĒ",$H$1315,$G$1315)</f>
        <v>0</v>
      </c>
      <c r="J1021" s="8">
        <f>IF(PĀRBAUDE!$D$3="NĒ",F1021-H1021,F1021-G1021)</f>
        <v>0</v>
      </c>
      <c r="L1021" s="42">
        <v>1</v>
      </c>
      <c r="M1021" s="42">
        <v>0.21</v>
      </c>
      <c r="N1021" s="12"/>
      <c r="O1021" s="12"/>
      <c r="Q1021" s="8">
        <f t="shared" si="468"/>
        <v>0</v>
      </c>
      <c r="R1021" s="8">
        <f t="shared" si="469"/>
        <v>0</v>
      </c>
      <c r="S1021" s="82"/>
    </row>
    <row r="1022" spans="1:19" hidden="1" outlineLevel="1">
      <c r="A1022" s="4" t="s">
        <v>143</v>
      </c>
      <c r="B1022" s="7"/>
      <c r="C1022" s="7"/>
      <c r="D1022" s="12"/>
      <c r="E1022" s="8">
        <f t="shared" si="465"/>
        <v>0</v>
      </c>
      <c r="F1022" s="8">
        <f t="shared" si="466"/>
        <v>0</v>
      </c>
      <c r="G1022" s="8">
        <f t="shared" si="467"/>
        <v>0</v>
      </c>
      <c r="H1022" s="8">
        <f>IF(PĀRBAUDE!$D$3="NĒ",ROUND(G1022*(1+M1022),2),0)</f>
        <v>0</v>
      </c>
      <c r="I1022" s="11">
        <f>IF(PĀRBAUDE!$D$3="NĒ",H1022,G1022)/IF(PĀRBAUDE!$D$3="NĒ",$H$1315,$G$1315)</f>
        <v>0</v>
      </c>
      <c r="J1022" s="8">
        <f>IF(PĀRBAUDE!$D$3="NĒ",F1022-H1022,F1022-G1022)</f>
        <v>0</v>
      </c>
      <c r="L1022" s="42">
        <v>1</v>
      </c>
      <c r="M1022" s="42">
        <v>0.21</v>
      </c>
      <c r="N1022" s="12"/>
      <c r="O1022" s="12"/>
      <c r="Q1022" s="8">
        <f t="shared" si="468"/>
        <v>0</v>
      </c>
      <c r="R1022" s="8">
        <f t="shared" si="469"/>
        <v>0</v>
      </c>
      <c r="S1022" s="82"/>
    </row>
    <row r="1023" spans="1:19" hidden="1" outlineLevel="1">
      <c r="A1023" s="4" t="s">
        <v>144</v>
      </c>
      <c r="B1023" s="7"/>
      <c r="C1023" s="7"/>
      <c r="D1023" s="12"/>
      <c r="E1023" s="8">
        <f t="shared" si="465"/>
        <v>0</v>
      </c>
      <c r="F1023" s="8">
        <f t="shared" si="466"/>
        <v>0</v>
      </c>
      <c r="G1023" s="8">
        <f t="shared" si="467"/>
        <v>0</v>
      </c>
      <c r="H1023" s="8">
        <f>IF(PĀRBAUDE!$D$3="NĒ",ROUND(G1023*(1+M1023),2),0)</f>
        <v>0</v>
      </c>
      <c r="I1023" s="11">
        <f>IF(PĀRBAUDE!$D$3="NĒ",H1023,G1023)/IF(PĀRBAUDE!$D$3="NĒ",$H$1315,$G$1315)</f>
        <v>0</v>
      </c>
      <c r="J1023" s="8">
        <f>IF(PĀRBAUDE!$D$3="NĒ",F1023-H1023,F1023-G1023)</f>
        <v>0</v>
      </c>
      <c r="L1023" s="42">
        <v>1</v>
      </c>
      <c r="M1023" s="42">
        <v>0.21</v>
      </c>
      <c r="N1023" s="12"/>
      <c r="O1023" s="12"/>
      <c r="Q1023" s="8">
        <f t="shared" si="468"/>
        <v>0</v>
      </c>
      <c r="R1023" s="8">
        <f t="shared" si="469"/>
        <v>0</v>
      </c>
      <c r="S1023" s="82"/>
    </row>
    <row r="1024" spans="1:19" hidden="1" outlineLevel="1">
      <c r="A1024" s="4" t="s">
        <v>145</v>
      </c>
      <c r="B1024" s="7"/>
      <c r="C1024" s="7"/>
      <c r="D1024" s="12"/>
      <c r="E1024" s="8">
        <f t="shared" si="465"/>
        <v>0</v>
      </c>
      <c r="F1024" s="8">
        <f t="shared" si="466"/>
        <v>0</v>
      </c>
      <c r="G1024" s="8">
        <f t="shared" si="467"/>
        <v>0</v>
      </c>
      <c r="H1024" s="8">
        <f>IF(PĀRBAUDE!$D$3="NĒ",ROUND(G1024*(1+M1024),2),0)</f>
        <v>0</v>
      </c>
      <c r="I1024" s="11">
        <f>IF(PĀRBAUDE!$D$3="NĒ",H1024,G1024)/IF(PĀRBAUDE!$D$3="NĒ",$H$1315,$G$1315)</f>
        <v>0</v>
      </c>
      <c r="J1024" s="8">
        <f>IF(PĀRBAUDE!$D$3="NĒ",F1024-H1024,F1024-G1024)</f>
        <v>0</v>
      </c>
      <c r="L1024" s="42">
        <v>1</v>
      </c>
      <c r="M1024" s="42">
        <v>0.21</v>
      </c>
      <c r="N1024" s="12"/>
      <c r="O1024" s="12"/>
      <c r="Q1024" s="8">
        <f t="shared" si="468"/>
        <v>0</v>
      </c>
      <c r="R1024" s="8">
        <f t="shared" si="469"/>
        <v>0</v>
      </c>
      <c r="S1024" s="82"/>
    </row>
    <row r="1025" spans="1:19" ht="24" hidden="1" outlineLevel="1">
      <c r="A1025" s="2" t="s">
        <v>28</v>
      </c>
      <c r="B1025" s="23"/>
      <c r="C1025" s="23"/>
      <c r="D1025" s="23"/>
      <c r="E1025" s="9">
        <f>SUM(E1026:E1027)</f>
        <v>0</v>
      </c>
      <c r="F1025" s="9">
        <f>SUM(F1026:F1027)</f>
        <v>0</v>
      </c>
      <c r="G1025" s="9">
        <f>SUM(G1026:G1027)</f>
        <v>0</v>
      </c>
      <c r="H1025" s="9">
        <f>SUM(H1026:H1027)</f>
        <v>0</v>
      </c>
      <c r="I1025" s="10">
        <f>IF(PĀRBAUDE!$D$3="NĒ",H1025,G1025)/IF(PĀRBAUDE!$D$3="NĒ",$H$1315,$G$1315)</f>
        <v>0</v>
      </c>
      <c r="J1025" s="9">
        <f>SUM(J1026:J1027)</f>
        <v>0</v>
      </c>
    </row>
    <row r="1026" spans="1:19" hidden="1" outlineLevel="1">
      <c r="A1026" s="38" t="str">
        <f>IF(LEN('2. pielikums'!A25)&gt;5,'2. pielikums'!A25,"")</f>
        <v/>
      </c>
      <c r="B1026" s="7" t="s">
        <v>15</v>
      </c>
      <c r="C1026" s="7">
        <v>1</v>
      </c>
      <c r="D1026" s="39">
        <f>IF(A1026="",,'2. pielikums'!F25)</f>
        <v>0</v>
      </c>
      <c r="E1026" s="8">
        <f>C1026*D1026</f>
        <v>0</v>
      </c>
      <c r="F1026" s="8">
        <f>ROUND(E1026*(1+M1026),2)</f>
        <v>0</v>
      </c>
      <c r="G1026" s="8">
        <f>E1026-'2. pielikums'!K25*C1026</f>
        <v>0</v>
      </c>
      <c r="H1026" s="8">
        <f>IF(PĀRBAUDE!$D$3="NĒ",ROUND(G1026*(1+M1026),2),0)</f>
        <v>0</v>
      </c>
      <c r="I1026" s="11">
        <f>IF(PĀRBAUDE!$D$3="NĒ",H1026,G1026)/IF(PĀRBAUDE!$D$3="NĒ",$H$1315,$G$1315)</f>
        <v>0</v>
      </c>
      <c r="J1026" s="8">
        <f>IF(PĀRBAUDE!$D$3="NĒ",F1026-H1026,F1026-G1026)</f>
        <v>0</v>
      </c>
      <c r="L1026" s="42">
        <v>1</v>
      </c>
      <c r="M1026" s="42">
        <v>0.21</v>
      </c>
      <c r="N1026" s="12">
        <f>IF(A1026="",,'2. pielikums'!K25)</f>
        <v>0</v>
      </c>
      <c r="O1026" s="12"/>
      <c r="Q1026" s="8">
        <f t="shared" ref="Q1026:Q1027" si="470">IF(H1026=0,G1026,H1026)*L1026</f>
        <v>0</v>
      </c>
      <c r="R1026" s="8">
        <f>J1026*L1026</f>
        <v>0</v>
      </c>
      <c r="S1026" s="82"/>
    </row>
    <row r="1027" spans="1:19" hidden="1" outlineLevel="1">
      <c r="A1027" s="38" t="str">
        <f>IF(LEN('2. pielikums'!A26)&gt;5,'2. pielikums'!A26,"")</f>
        <v/>
      </c>
      <c r="B1027" s="7" t="s">
        <v>15</v>
      </c>
      <c r="C1027" s="7">
        <v>1</v>
      </c>
      <c r="D1027" s="39">
        <f>IF(A1027="",,'2. pielikums'!F26)</f>
        <v>0</v>
      </c>
      <c r="E1027" s="8">
        <f>C1027*D1027</f>
        <v>0</v>
      </c>
      <c r="F1027" s="8">
        <f>ROUND(E1027*(1+M1027),2)</f>
        <v>0</v>
      </c>
      <c r="G1027" s="8">
        <f>E1027-'2. pielikums'!K26*C1027</f>
        <v>0</v>
      </c>
      <c r="H1027" s="8">
        <f>IF(PĀRBAUDE!$D$3="NĒ",ROUND(G1027*(1+M1027),2),0)</f>
        <v>0</v>
      </c>
      <c r="I1027" s="11">
        <f>IF(PĀRBAUDE!$D$3="NĒ",H1027,G1027)/IF(PĀRBAUDE!$D$3="NĒ",$H$1315,$G$1315)</f>
        <v>0</v>
      </c>
      <c r="J1027" s="8">
        <f>IF(PĀRBAUDE!$D$3="NĒ",F1027-H1027,F1027-G1027)</f>
        <v>0</v>
      </c>
      <c r="L1027" s="42">
        <v>1</v>
      </c>
      <c r="M1027" s="42">
        <v>0.21</v>
      </c>
      <c r="N1027" s="12">
        <f>IF(A1027="",,'2. pielikums'!K26)</f>
        <v>0</v>
      </c>
      <c r="O1027" s="12"/>
      <c r="Q1027" s="8">
        <f t="shared" si="470"/>
        <v>0</v>
      </c>
      <c r="R1027" s="8">
        <f>J1027*L1027</f>
        <v>0</v>
      </c>
      <c r="S1027" s="82"/>
    </row>
    <row r="1028" spans="1:19" ht="60" hidden="1" outlineLevel="1">
      <c r="A1028" s="2" t="s">
        <v>30</v>
      </c>
      <c r="B1028" s="23"/>
      <c r="C1028" s="23"/>
      <c r="D1028" s="23"/>
      <c r="E1028" s="9">
        <f>SUM(E1029:E1038)</f>
        <v>0</v>
      </c>
      <c r="F1028" s="9">
        <f>SUM(F1029:F1038)</f>
        <v>0</v>
      </c>
      <c r="G1028" s="9">
        <f>SUM(G1029:G1038)</f>
        <v>0</v>
      </c>
      <c r="H1028" s="9">
        <f>SUM(H1029:H1038)</f>
        <v>0</v>
      </c>
      <c r="I1028" s="10">
        <f>IF(PĀRBAUDE!$D$3="NĒ",H1028,G1028)/IF(PĀRBAUDE!$D$3="NĒ",$H$1315,$G$1315)</f>
        <v>0</v>
      </c>
      <c r="J1028" s="9">
        <f>SUM(J1029:J1038)</f>
        <v>0</v>
      </c>
    </row>
    <row r="1029" spans="1:19" hidden="1" outlineLevel="1">
      <c r="A1029" s="4" t="s">
        <v>17</v>
      </c>
      <c r="B1029" s="7"/>
      <c r="C1029" s="7"/>
      <c r="D1029" s="12"/>
      <c r="E1029" s="8">
        <f t="shared" ref="E1029:E1038" si="471">C1029*D1029</f>
        <v>0</v>
      </c>
      <c r="F1029" s="8">
        <f t="shared" ref="F1029:F1038" si="472">ROUND(E1029*(1+M1029),2)</f>
        <v>0</v>
      </c>
      <c r="G1029" s="8">
        <f t="shared" ref="G1029:G1038" si="473">E1029-N1029-O1029</f>
        <v>0</v>
      </c>
      <c r="H1029" s="8">
        <f>IF(PĀRBAUDE!$D$3="NĒ",ROUND(G1029*(1+M1029),2),0)</f>
        <v>0</v>
      </c>
      <c r="I1029" s="11">
        <f>IF(PĀRBAUDE!$D$3="NĒ",H1029,G1029)/IF(PĀRBAUDE!$D$3="NĒ",$H$1315,$G$1315)</f>
        <v>0</v>
      </c>
      <c r="J1029" s="8">
        <f>IF(PĀRBAUDE!$D$3="NĒ",F1029-H1029,F1029-G1029)</f>
        <v>0</v>
      </c>
      <c r="L1029" s="42">
        <v>1</v>
      </c>
      <c r="M1029" s="42">
        <v>0.21</v>
      </c>
      <c r="N1029" s="12"/>
      <c r="O1029" s="12"/>
      <c r="Q1029" s="8">
        <f t="shared" ref="Q1029:Q1038" si="474">IF(H1029=0,G1029,H1029)*L1029</f>
        <v>0</v>
      </c>
      <c r="R1029" s="8">
        <f t="shared" ref="R1029:R1038" si="475">J1029*L1029</f>
        <v>0</v>
      </c>
      <c r="S1029" s="82"/>
    </row>
    <row r="1030" spans="1:19" hidden="1" outlineLevel="1">
      <c r="A1030" s="4" t="s">
        <v>154</v>
      </c>
      <c r="B1030" s="7"/>
      <c r="C1030" s="7"/>
      <c r="D1030" s="12"/>
      <c r="E1030" s="8">
        <f t="shared" si="471"/>
        <v>0</v>
      </c>
      <c r="F1030" s="8">
        <f t="shared" si="472"/>
        <v>0</v>
      </c>
      <c r="G1030" s="8">
        <f t="shared" si="473"/>
        <v>0</v>
      </c>
      <c r="H1030" s="8">
        <f>IF(PĀRBAUDE!$D$3="NĒ",ROUND(G1030*(1+M1030),2),0)</f>
        <v>0</v>
      </c>
      <c r="I1030" s="11">
        <f>IF(PĀRBAUDE!$D$3="NĒ",H1030,G1030)/IF(PĀRBAUDE!$D$3="NĒ",$H$1315,$G$1315)</f>
        <v>0</v>
      </c>
      <c r="J1030" s="8">
        <f>IF(PĀRBAUDE!$D$3="NĒ",F1030-H1030,F1030-G1030)</f>
        <v>0</v>
      </c>
      <c r="L1030" s="42">
        <v>1</v>
      </c>
      <c r="M1030" s="42">
        <v>0.21</v>
      </c>
      <c r="N1030" s="12"/>
      <c r="O1030" s="12"/>
      <c r="Q1030" s="8">
        <f t="shared" si="474"/>
        <v>0</v>
      </c>
      <c r="R1030" s="8">
        <f t="shared" si="475"/>
        <v>0</v>
      </c>
      <c r="S1030" s="82"/>
    </row>
    <row r="1031" spans="1:19" hidden="1" outlineLevel="1">
      <c r="A1031" s="4" t="s">
        <v>155</v>
      </c>
      <c r="B1031" s="7"/>
      <c r="C1031" s="7"/>
      <c r="D1031" s="12"/>
      <c r="E1031" s="8">
        <f t="shared" si="471"/>
        <v>0</v>
      </c>
      <c r="F1031" s="8">
        <f t="shared" si="472"/>
        <v>0</v>
      </c>
      <c r="G1031" s="8">
        <f t="shared" si="473"/>
        <v>0</v>
      </c>
      <c r="H1031" s="8">
        <f>IF(PĀRBAUDE!$D$3="NĒ",ROUND(G1031*(1+M1031),2),0)</f>
        <v>0</v>
      </c>
      <c r="I1031" s="11">
        <f>IF(PĀRBAUDE!$D$3="NĒ",H1031,G1031)/IF(PĀRBAUDE!$D$3="NĒ",$H$1315,$G$1315)</f>
        <v>0</v>
      </c>
      <c r="J1031" s="8">
        <f>IF(PĀRBAUDE!$D$3="NĒ",F1031-H1031,F1031-G1031)</f>
        <v>0</v>
      </c>
      <c r="L1031" s="42">
        <v>1</v>
      </c>
      <c r="M1031" s="42">
        <v>0.21</v>
      </c>
      <c r="N1031" s="12"/>
      <c r="O1031" s="12"/>
      <c r="Q1031" s="8">
        <f t="shared" si="474"/>
        <v>0</v>
      </c>
      <c r="R1031" s="8">
        <f t="shared" si="475"/>
        <v>0</v>
      </c>
      <c r="S1031" s="82"/>
    </row>
    <row r="1032" spans="1:19" hidden="1" outlineLevel="1">
      <c r="A1032" s="4" t="s">
        <v>156</v>
      </c>
      <c r="B1032" s="7"/>
      <c r="C1032" s="7"/>
      <c r="D1032" s="12"/>
      <c r="E1032" s="8">
        <f t="shared" si="471"/>
        <v>0</v>
      </c>
      <c r="F1032" s="8">
        <f t="shared" si="472"/>
        <v>0</v>
      </c>
      <c r="G1032" s="8">
        <f t="shared" si="473"/>
        <v>0</v>
      </c>
      <c r="H1032" s="8">
        <f>IF(PĀRBAUDE!$D$3="NĒ",ROUND(G1032*(1+M1032),2),0)</f>
        <v>0</v>
      </c>
      <c r="I1032" s="11">
        <f>IF(PĀRBAUDE!$D$3="NĒ",H1032,G1032)/IF(PĀRBAUDE!$D$3="NĒ",$H$1315,$G$1315)</f>
        <v>0</v>
      </c>
      <c r="J1032" s="8">
        <f>IF(PĀRBAUDE!$D$3="NĒ",F1032-H1032,F1032-G1032)</f>
        <v>0</v>
      </c>
      <c r="L1032" s="42">
        <v>1</v>
      </c>
      <c r="M1032" s="42">
        <v>0.21</v>
      </c>
      <c r="N1032" s="12"/>
      <c r="O1032" s="12"/>
      <c r="Q1032" s="8">
        <f t="shared" si="474"/>
        <v>0</v>
      </c>
      <c r="R1032" s="8">
        <f t="shared" si="475"/>
        <v>0</v>
      </c>
      <c r="S1032" s="82"/>
    </row>
    <row r="1033" spans="1:19" hidden="1" outlineLevel="1">
      <c r="A1033" s="4" t="s">
        <v>157</v>
      </c>
      <c r="B1033" s="7"/>
      <c r="C1033" s="7"/>
      <c r="D1033" s="12"/>
      <c r="E1033" s="8">
        <f t="shared" si="471"/>
        <v>0</v>
      </c>
      <c r="F1033" s="8">
        <f t="shared" si="472"/>
        <v>0</v>
      </c>
      <c r="G1033" s="8">
        <f t="shared" si="473"/>
        <v>0</v>
      </c>
      <c r="H1033" s="8">
        <f>IF(PĀRBAUDE!$D$3="NĒ",ROUND(G1033*(1+M1033),2),0)</f>
        <v>0</v>
      </c>
      <c r="I1033" s="11">
        <f>IF(PĀRBAUDE!$D$3="NĒ",H1033,G1033)/IF(PĀRBAUDE!$D$3="NĒ",$H$1315,$G$1315)</f>
        <v>0</v>
      </c>
      <c r="J1033" s="8">
        <f>IF(PĀRBAUDE!$D$3="NĒ",F1033-H1033,F1033-G1033)</f>
        <v>0</v>
      </c>
      <c r="L1033" s="42">
        <v>1</v>
      </c>
      <c r="M1033" s="42">
        <v>0.21</v>
      </c>
      <c r="N1033" s="12"/>
      <c r="O1033" s="12"/>
      <c r="Q1033" s="8">
        <f t="shared" si="474"/>
        <v>0</v>
      </c>
      <c r="R1033" s="8">
        <f t="shared" si="475"/>
        <v>0</v>
      </c>
      <c r="S1033" s="82"/>
    </row>
    <row r="1034" spans="1:19" hidden="1" outlineLevel="1">
      <c r="A1034" s="4" t="s">
        <v>158</v>
      </c>
      <c r="B1034" s="7"/>
      <c r="C1034" s="7"/>
      <c r="D1034" s="12"/>
      <c r="E1034" s="8">
        <f t="shared" si="471"/>
        <v>0</v>
      </c>
      <c r="F1034" s="8">
        <f t="shared" si="472"/>
        <v>0</v>
      </c>
      <c r="G1034" s="8">
        <f t="shared" si="473"/>
        <v>0</v>
      </c>
      <c r="H1034" s="8">
        <f>IF(PĀRBAUDE!$D$3="NĒ",ROUND(G1034*(1+M1034),2),0)</f>
        <v>0</v>
      </c>
      <c r="I1034" s="11">
        <f>IF(PĀRBAUDE!$D$3="NĒ",H1034,G1034)/IF(PĀRBAUDE!$D$3="NĒ",$H$1315,$G$1315)</f>
        <v>0</v>
      </c>
      <c r="J1034" s="8">
        <f>IF(PĀRBAUDE!$D$3="NĒ",F1034-H1034,F1034-G1034)</f>
        <v>0</v>
      </c>
      <c r="L1034" s="42">
        <v>1</v>
      </c>
      <c r="M1034" s="42">
        <v>0.21</v>
      </c>
      <c r="N1034" s="12"/>
      <c r="O1034" s="12"/>
      <c r="Q1034" s="8">
        <f t="shared" si="474"/>
        <v>0</v>
      </c>
      <c r="R1034" s="8">
        <f t="shared" si="475"/>
        <v>0</v>
      </c>
      <c r="S1034" s="82"/>
    </row>
    <row r="1035" spans="1:19" hidden="1" outlineLevel="1">
      <c r="A1035" s="4" t="s">
        <v>159</v>
      </c>
      <c r="B1035" s="7"/>
      <c r="C1035" s="7"/>
      <c r="D1035" s="12"/>
      <c r="E1035" s="8">
        <f t="shared" si="471"/>
        <v>0</v>
      </c>
      <c r="F1035" s="8">
        <f t="shared" si="472"/>
        <v>0</v>
      </c>
      <c r="G1035" s="8">
        <f t="shared" si="473"/>
        <v>0</v>
      </c>
      <c r="H1035" s="8">
        <f>IF(PĀRBAUDE!$D$3="NĒ",ROUND(G1035*(1+M1035),2),0)</f>
        <v>0</v>
      </c>
      <c r="I1035" s="11">
        <f>IF(PĀRBAUDE!$D$3="NĒ",H1035,G1035)/IF(PĀRBAUDE!$D$3="NĒ",$H$1315,$G$1315)</f>
        <v>0</v>
      </c>
      <c r="J1035" s="8">
        <f>IF(PĀRBAUDE!$D$3="NĒ",F1035-H1035,F1035-G1035)</f>
        <v>0</v>
      </c>
      <c r="L1035" s="42">
        <v>1</v>
      </c>
      <c r="M1035" s="42">
        <v>0.21</v>
      </c>
      <c r="N1035" s="12"/>
      <c r="O1035" s="12"/>
      <c r="Q1035" s="8">
        <f t="shared" si="474"/>
        <v>0</v>
      </c>
      <c r="R1035" s="8">
        <f t="shared" si="475"/>
        <v>0</v>
      </c>
      <c r="S1035" s="82"/>
    </row>
    <row r="1036" spans="1:19" hidden="1" outlineLevel="1">
      <c r="A1036" s="4" t="s">
        <v>160</v>
      </c>
      <c r="B1036" s="7"/>
      <c r="C1036" s="7"/>
      <c r="D1036" s="12"/>
      <c r="E1036" s="8">
        <f t="shared" si="471"/>
        <v>0</v>
      </c>
      <c r="F1036" s="8">
        <f t="shared" si="472"/>
        <v>0</v>
      </c>
      <c r="G1036" s="8">
        <f t="shared" si="473"/>
        <v>0</v>
      </c>
      <c r="H1036" s="8">
        <f>IF(PĀRBAUDE!$D$3="NĒ",ROUND(G1036*(1+M1036),2),0)</f>
        <v>0</v>
      </c>
      <c r="I1036" s="11">
        <f>IF(PĀRBAUDE!$D$3="NĒ",H1036,G1036)/IF(PĀRBAUDE!$D$3="NĒ",$H$1315,$G$1315)</f>
        <v>0</v>
      </c>
      <c r="J1036" s="8">
        <f>IF(PĀRBAUDE!$D$3="NĒ",F1036-H1036,F1036-G1036)</f>
        <v>0</v>
      </c>
      <c r="L1036" s="42">
        <v>1</v>
      </c>
      <c r="M1036" s="42">
        <v>0.21</v>
      </c>
      <c r="N1036" s="12"/>
      <c r="O1036" s="12"/>
      <c r="Q1036" s="8">
        <f t="shared" si="474"/>
        <v>0</v>
      </c>
      <c r="R1036" s="8">
        <f t="shared" si="475"/>
        <v>0</v>
      </c>
      <c r="S1036" s="82"/>
    </row>
    <row r="1037" spans="1:19" hidden="1" outlineLevel="1">
      <c r="A1037" s="4" t="s">
        <v>161</v>
      </c>
      <c r="B1037" s="7"/>
      <c r="C1037" s="7"/>
      <c r="D1037" s="12"/>
      <c r="E1037" s="8">
        <f t="shared" si="471"/>
        <v>0</v>
      </c>
      <c r="F1037" s="8">
        <f t="shared" si="472"/>
        <v>0</v>
      </c>
      <c r="G1037" s="8">
        <f t="shared" si="473"/>
        <v>0</v>
      </c>
      <c r="H1037" s="8">
        <f>IF(PĀRBAUDE!$D$3="NĒ",ROUND(G1037*(1+M1037),2),0)</f>
        <v>0</v>
      </c>
      <c r="I1037" s="11">
        <f>IF(PĀRBAUDE!$D$3="NĒ",H1037,G1037)/IF(PĀRBAUDE!$D$3="NĒ",$H$1315,$G$1315)</f>
        <v>0</v>
      </c>
      <c r="J1037" s="8">
        <f>IF(PĀRBAUDE!$D$3="NĒ",F1037-H1037,F1037-G1037)</f>
        <v>0</v>
      </c>
      <c r="L1037" s="42">
        <v>1</v>
      </c>
      <c r="M1037" s="42">
        <v>0.21</v>
      </c>
      <c r="N1037" s="12"/>
      <c r="O1037" s="12"/>
      <c r="Q1037" s="8">
        <f t="shared" si="474"/>
        <v>0</v>
      </c>
      <c r="R1037" s="8">
        <f t="shared" si="475"/>
        <v>0</v>
      </c>
      <c r="S1037" s="82"/>
    </row>
    <row r="1038" spans="1:19" hidden="1" outlineLevel="1">
      <c r="A1038" s="4" t="s">
        <v>162</v>
      </c>
      <c r="B1038" s="7"/>
      <c r="C1038" s="7"/>
      <c r="D1038" s="12"/>
      <c r="E1038" s="8">
        <f t="shared" si="471"/>
        <v>0</v>
      </c>
      <c r="F1038" s="8">
        <f t="shared" si="472"/>
        <v>0</v>
      </c>
      <c r="G1038" s="8">
        <f t="shared" si="473"/>
        <v>0</v>
      </c>
      <c r="H1038" s="8">
        <f>IF(PĀRBAUDE!$D$3="NĒ",ROUND(G1038*(1+M1038),2),0)</f>
        <v>0</v>
      </c>
      <c r="I1038" s="11">
        <f>IF(PĀRBAUDE!$D$3="NĒ",H1038,G1038)/IF(PĀRBAUDE!$D$3="NĒ",$H$1315,$G$1315)</f>
        <v>0</v>
      </c>
      <c r="J1038" s="8">
        <f>IF(PĀRBAUDE!$D$3="NĒ",F1038-H1038,F1038-G1038)</f>
        <v>0</v>
      </c>
      <c r="L1038" s="42">
        <v>1</v>
      </c>
      <c r="M1038" s="42">
        <v>0.21</v>
      </c>
      <c r="N1038" s="12"/>
      <c r="O1038" s="12"/>
      <c r="Q1038" s="8">
        <f t="shared" si="474"/>
        <v>0</v>
      </c>
      <c r="R1038" s="8">
        <f t="shared" si="475"/>
        <v>0</v>
      </c>
      <c r="S1038" s="82"/>
    </row>
    <row r="1039" spans="1:19" ht="24" hidden="1" outlineLevel="1">
      <c r="A1039" s="2" t="s">
        <v>31</v>
      </c>
      <c r="B1039" s="23"/>
      <c r="C1039" s="23"/>
      <c r="D1039" s="23"/>
      <c r="E1039" s="9">
        <f>SUM(E1040:E1049)</f>
        <v>0</v>
      </c>
      <c r="F1039" s="9">
        <f>SUM(F1040:F1049)</f>
        <v>0</v>
      </c>
      <c r="G1039" s="9">
        <f>SUM(G1040:G1049)</f>
        <v>0</v>
      </c>
      <c r="H1039" s="9">
        <f>SUM(H1040:H1049)</f>
        <v>0</v>
      </c>
      <c r="I1039" s="10">
        <f>IF(PĀRBAUDE!$D$3="NĒ",H1039,G1039)/IF(PĀRBAUDE!$D$3="NĒ",$H$1315,$G$1315)</f>
        <v>0</v>
      </c>
      <c r="J1039" s="9">
        <f>SUM(J1040:J1049)</f>
        <v>0</v>
      </c>
    </row>
    <row r="1040" spans="1:19" hidden="1" outlineLevel="1">
      <c r="A1040" s="4" t="s">
        <v>19</v>
      </c>
      <c r="B1040" s="7" t="s">
        <v>8</v>
      </c>
      <c r="C1040" s="7"/>
      <c r="D1040" s="12"/>
      <c r="E1040" s="8">
        <f t="shared" ref="E1040:E1049" si="476">C1040*D1040</f>
        <v>0</v>
      </c>
      <c r="F1040" s="8">
        <f t="shared" ref="F1040:F1050" si="477">ROUND(E1040*(1+M1040),2)</f>
        <v>0</v>
      </c>
      <c r="G1040" s="8">
        <f t="shared" ref="G1040:G1049" si="478">E1040-N1040-O1040</f>
        <v>0</v>
      </c>
      <c r="H1040" s="8">
        <f>IF(PĀRBAUDE!$D$3="NĒ",ROUND(G1040*(1+M1040),2),0)</f>
        <v>0</v>
      </c>
      <c r="I1040" s="11">
        <f>IF(PĀRBAUDE!$D$3="NĒ",H1040,G1040)/IF(PĀRBAUDE!$D$3="NĒ",$H$1315,$G$1315)</f>
        <v>0</v>
      </c>
      <c r="J1040" s="8">
        <f>IF(PĀRBAUDE!$D$3="NĒ",F1040-H1040,F1040-G1040)</f>
        <v>0</v>
      </c>
      <c r="L1040" s="42">
        <v>1</v>
      </c>
      <c r="M1040" s="42">
        <v>0.21</v>
      </c>
      <c r="N1040" s="12"/>
      <c r="O1040" s="12"/>
      <c r="Q1040" s="8">
        <f t="shared" ref="Q1040:Q1050" si="479">IF(H1040=0,G1040,H1040)*L1040</f>
        <v>0</v>
      </c>
      <c r="R1040" s="8">
        <f t="shared" ref="R1040:R1049" si="480">J1040*L1040</f>
        <v>0</v>
      </c>
      <c r="S1040" s="82"/>
    </row>
    <row r="1041" spans="1:19" hidden="1" outlineLevel="1">
      <c r="A1041" s="4" t="s">
        <v>164</v>
      </c>
      <c r="B1041" s="7"/>
      <c r="C1041" s="7"/>
      <c r="D1041" s="12"/>
      <c r="E1041" s="8">
        <f t="shared" si="476"/>
        <v>0</v>
      </c>
      <c r="F1041" s="8">
        <f t="shared" si="477"/>
        <v>0</v>
      </c>
      <c r="G1041" s="8">
        <f t="shared" si="478"/>
        <v>0</v>
      </c>
      <c r="H1041" s="8">
        <f>IF(PĀRBAUDE!$D$3="NĒ",ROUND(G1041*(1+M1041),2),0)</f>
        <v>0</v>
      </c>
      <c r="I1041" s="11">
        <f>IF(PĀRBAUDE!$D$3="NĒ",H1041,G1041)/IF(PĀRBAUDE!$D$3="NĒ",$H$1315,$G$1315)</f>
        <v>0</v>
      </c>
      <c r="J1041" s="8">
        <f>IF(PĀRBAUDE!$D$3="NĒ",F1041-H1041,F1041-G1041)</f>
        <v>0</v>
      </c>
      <c r="L1041" s="42">
        <v>1</v>
      </c>
      <c r="M1041" s="42">
        <v>0.21</v>
      </c>
      <c r="N1041" s="12"/>
      <c r="O1041" s="12"/>
      <c r="Q1041" s="8">
        <f t="shared" si="479"/>
        <v>0</v>
      </c>
      <c r="R1041" s="8">
        <f t="shared" si="480"/>
        <v>0</v>
      </c>
      <c r="S1041" s="82"/>
    </row>
    <row r="1042" spans="1:19" hidden="1" outlineLevel="1">
      <c r="A1042" s="4" t="s">
        <v>165</v>
      </c>
      <c r="B1042" s="7"/>
      <c r="C1042" s="7"/>
      <c r="D1042" s="12"/>
      <c r="E1042" s="8">
        <f t="shared" si="476"/>
        <v>0</v>
      </c>
      <c r="F1042" s="8">
        <f t="shared" si="477"/>
        <v>0</v>
      </c>
      <c r="G1042" s="8">
        <f t="shared" si="478"/>
        <v>0</v>
      </c>
      <c r="H1042" s="8">
        <f>IF(PĀRBAUDE!$D$3="NĒ",ROUND(G1042*(1+M1042),2),0)</f>
        <v>0</v>
      </c>
      <c r="I1042" s="11">
        <f>IF(PĀRBAUDE!$D$3="NĒ",H1042,G1042)/IF(PĀRBAUDE!$D$3="NĒ",$H$1315,$G$1315)</f>
        <v>0</v>
      </c>
      <c r="J1042" s="8">
        <f>IF(PĀRBAUDE!$D$3="NĒ",F1042-H1042,F1042-G1042)</f>
        <v>0</v>
      </c>
      <c r="L1042" s="42">
        <v>1</v>
      </c>
      <c r="M1042" s="42">
        <v>0.21</v>
      </c>
      <c r="N1042" s="12"/>
      <c r="O1042" s="12"/>
      <c r="Q1042" s="8">
        <f t="shared" si="479"/>
        <v>0</v>
      </c>
      <c r="R1042" s="8">
        <f t="shared" si="480"/>
        <v>0</v>
      </c>
      <c r="S1042" s="82"/>
    </row>
    <row r="1043" spans="1:19" hidden="1" outlineLevel="1">
      <c r="A1043" s="4" t="s">
        <v>165</v>
      </c>
      <c r="B1043" s="7"/>
      <c r="C1043" s="7"/>
      <c r="D1043" s="12"/>
      <c r="E1043" s="8">
        <f t="shared" si="476"/>
        <v>0</v>
      </c>
      <c r="F1043" s="8">
        <f t="shared" si="477"/>
        <v>0</v>
      </c>
      <c r="G1043" s="8">
        <f t="shared" si="478"/>
        <v>0</v>
      </c>
      <c r="H1043" s="8">
        <f>IF(PĀRBAUDE!$D$3="NĒ",ROUND(G1043*(1+M1043),2),0)</f>
        <v>0</v>
      </c>
      <c r="I1043" s="11">
        <f>IF(PĀRBAUDE!$D$3="NĒ",H1043,G1043)/IF(PĀRBAUDE!$D$3="NĒ",$H$1315,$G$1315)</f>
        <v>0</v>
      </c>
      <c r="J1043" s="8">
        <f>IF(PĀRBAUDE!$D$3="NĒ",F1043-H1043,F1043-G1043)</f>
        <v>0</v>
      </c>
      <c r="L1043" s="42">
        <v>1</v>
      </c>
      <c r="M1043" s="42">
        <v>0.21</v>
      </c>
      <c r="N1043" s="12"/>
      <c r="O1043" s="12"/>
      <c r="Q1043" s="8">
        <f t="shared" si="479"/>
        <v>0</v>
      </c>
      <c r="R1043" s="8">
        <f t="shared" si="480"/>
        <v>0</v>
      </c>
      <c r="S1043" s="82"/>
    </row>
    <row r="1044" spans="1:19" hidden="1" outlineLevel="1">
      <c r="A1044" s="4" t="s">
        <v>166</v>
      </c>
      <c r="B1044" s="7"/>
      <c r="C1044" s="7"/>
      <c r="D1044" s="12"/>
      <c r="E1044" s="8">
        <f t="shared" si="476"/>
        <v>0</v>
      </c>
      <c r="F1044" s="8">
        <f t="shared" si="477"/>
        <v>0</v>
      </c>
      <c r="G1044" s="8">
        <f t="shared" si="478"/>
        <v>0</v>
      </c>
      <c r="H1044" s="8">
        <f>IF(PĀRBAUDE!$D$3="NĒ",ROUND(G1044*(1+M1044),2),0)</f>
        <v>0</v>
      </c>
      <c r="I1044" s="11">
        <f>IF(PĀRBAUDE!$D$3="NĒ",H1044,G1044)/IF(PĀRBAUDE!$D$3="NĒ",$H$1315,$G$1315)</f>
        <v>0</v>
      </c>
      <c r="J1044" s="8">
        <f>IF(PĀRBAUDE!$D$3="NĒ",F1044-H1044,F1044-G1044)</f>
        <v>0</v>
      </c>
      <c r="L1044" s="42">
        <v>1</v>
      </c>
      <c r="M1044" s="42">
        <v>0.21</v>
      </c>
      <c r="N1044" s="12"/>
      <c r="O1044" s="12"/>
      <c r="Q1044" s="8">
        <f t="shared" si="479"/>
        <v>0</v>
      </c>
      <c r="R1044" s="8">
        <f t="shared" si="480"/>
        <v>0</v>
      </c>
      <c r="S1044" s="82"/>
    </row>
    <row r="1045" spans="1:19" hidden="1" outlineLevel="1">
      <c r="A1045" s="4" t="s">
        <v>167</v>
      </c>
      <c r="B1045" s="7"/>
      <c r="C1045" s="7"/>
      <c r="D1045" s="12"/>
      <c r="E1045" s="8">
        <f t="shared" si="476"/>
        <v>0</v>
      </c>
      <c r="F1045" s="8">
        <f t="shared" si="477"/>
        <v>0</v>
      </c>
      <c r="G1045" s="8">
        <f t="shared" si="478"/>
        <v>0</v>
      </c>
      <c r="H1045" s="8">
        <f>IF(PĀRBAUDE!$D$3="NĒ",ROUND(G1045*(1+M1045),2),0)</f>
        <v>0</v>
      </c>
      <c r="I1045" s="11">
        <f>IF(PĀRBAUDE!$D$3="NĒ",H1045,G1045)/IF(PĀRBAUDE!$D$3="NĒ",$H$1315,$G$1315)</f>
        <v>0</v>
      </c>
      <c r="J1045" s="8">
        <f>IF(PĀRBAUDE!$D$3="NĒ",F1045-H1045,F1045-G1045)</f>
        <v>0</v>
      </c>
      <c r="L1045" s="42">
        <v>1</v>
      </c>
      <c r="M1045" s="42">
        <v>0.21</v>
      </c>
      <c r="N1045" s="12"/>
      <c r="O1045" s="12"/>
      <c r="Q1045" s="8">
        <f t="shared" si="479"/>
        <v>0</v>
      </c>
      <c r="R1045" s="8">
        <f t="shared" si="480"/>
        <v>0</v>
      </c>
      <c r="S1045" s="82"/>
    </row>
    <row r="1046" spans="1:19" hidden="1" outlineLevel="1">
      <c r="A1046" s="4" t="s">
        <v>168</v>
      </c>
      <c r="B1046" s="7"/>
      <c r="C1046" s="7"/>
      <c r="D1046" s="12"/>
      <c r="E1046" s="8">
        <f t="shared" si="476"/>
        <v>0</v>
      </c>
      <c r="F1046" s="8">
        <f t="shared" si="477"/>
        <v>0</v>
      </c>
      <c r="G1046" s="8">
        <f t="shared" si="478"/>
        <v>0</v>
      </c>
      <c r="H1046" s="8">
        <f>IF(PĀRBAUDE!$D$3="NĒ",ROUND(G1046*(1+M1046),2),0)</f>
        <v>0</v>
      </c>
      <c r="I1046" s="11">
        <f>IF(PĀRBAUDE!$D$3="NĒ",H1046,G1046)/IF(PĀRBAUDE!$D$3="NĒ",$H$1315,$G$1315)</f>
        <v>0</v>
      </c>
      <c r="J1046" s="8">
        <f>IF(PĀRBAUDE!$D$3="NĒ",F1046-H1046,F1046-G1046)</f>
        <v>0</v>
      </c>
      <c r="L1046" s="42">
        <v>1</v>
      </c>
      <c r="M1046" s="42">
        <v>0.21</v>
      </c>
      <c r="N1046" s="12"/>
      <c r="O1046" s="12"/>
      <c r="Q1046" s="8">
        <f t="shared" si="479"/>
        <v>0</v>
      </c>
      <c r="R1046" s="8">
        <f t="shared" si="480"/>
        <v>0</v>
      </c>
      <c r="S1046" s="82"/>
    </row>
    <row r="1047" spans="1:19" hidden="1" outlineLevel="1">
      <c r="A1047" s="4" t="s">
        <v>169</v>
      </c>
      <c r="B1047" s="7"/>
      <c r="C1047" s="7"/>
      <c r="D1047" s="12"/>
      <c r="E1047" s="8">
        <f t="shared" si="476"/>
        <v>0</v>
      </c>
      <c r="F1047" s="8">
        <f t="shared" si="477"/>
        <v>0</v>
      </c>
      <c r="G1047" s="8">
        <f t="shared" si="478"/>
        <v>0</v>
      </c>
      <c r="H1047" s="8">
        <f>IF(PĀRBAUDE!$D$3="NĒ",ROUND(G1047*(1+M1047),2),0)</f>
        <v>0</v>
      </c>
      <c r="I1047" s="11">
        <f>IF(PĀRBAUDE!$D$3="NĒ",H1047,G1047)/IF(PĀRBAUDE!$D$3="NĒ",$H$1315,$G$1315)</f>
        <v>0</v>
      </c>
      <c r="J1047" s="8">
        <f>IF(PĀRBAUDE!$D$3="NĒ",F1047-H1047,F1047-G1047)</f>
        <v>0</v>
      </c>
      <c r="L1047" s="42">
        <v>1</v>
      </c>
      <c r="M1047" s="42">
        <v>0.21</v>
      </c>
      <c r="N1047" s="12"/>
      <c r="O1047" s="12"/>
      <c r="Q1047" s="8">
        <f t="shared" si="479"/>
        <v>0</v>
      </c>
      <c r="R1047" s="8">
        <f t="shared" si="480"/>
        <v>0</v>
      </c>
      <c r="S1047" s="82"/>
    </row>
    <row r="1048" spans="1:19" hidden="1" outlineLevel="1">
      <c r="A1048" s="4" t="s">
        <v>170</v>
      </c>
      <c r="B1048" s="7"/>
      <c r="C1048" s="7"/>
      <c r="D1048" s="12"/>
      <c r="E1048" s="8">
        <f t="shared" si="476"/>
        <v>0</v>
      </c>
      <c r="F1048" s="8">
        <f t="shared" si="477"/>
        <v>0</v>
      </c>
      <c r="G1048" s="8">
        <f t="shared" si="478"/>
        <v>0</v>
      </c>
      <c r="H1048" s="8">
        <f>IF(PĀRBAUDE!$D$3="NĒ",ROUND(G1048*(1+M1048),2),0)</f>
        <v>0</v>
      </c>
      <c r="I1048" s="11">
        <f>IF(PĀRBAUDE!$D$3="NĒ",H1048,G1048)/IF(PĀRBAUDE!$D$3="NĒ",$H$1315,$G$1315)</f>
        <v>0</v>
      </c>
      <c r="J1048" s="8">
        <f>IF(PĀRBAUDE!$D$3="NĒ",F1048-H1048,F1048-G1048)</f>
        <v>0</v>
      </c>
      <c r="L1048" s="42">
        <v>1</v>
      </c>
      <c r="M1048" s="42">
        <v>0.21</v>
      </c>
      <c r="N1048" s="12"/>
      <c r="O1048" s="12"/>
      <c r="Q1048" s="8">
        <f t="shared" si="479"/>
        <v>0</v>
      </c>
      <c r="R1048" s="8">
        <f t="shared" si="480"/>
        <v>0</v>
      </c>
      <c r="S1048" s="82"/>
    </row>
    <row r="1049" spans="1:19" hidden="1" outlineLevel="1">
      <c r="A1049" s="4" t="s">
        <v>171</v>
      </c>
      <c r="B1049" s="7"/>
      <c r="C1049" s="7"/>
      <c r="D1049" s="12"/>
      <c r="E1049" s="8">
        <f t="shared" si="476"/>
        <v>0</v>
      </c>
      <c r="F1049" s="8">
        <f t="shared" si="477"/>
        <v>0</v>
      </c>
      <c r="G1049" s="8">
        <f t="shared" si="478"/>
        <v>0</v>
      </c>
      <c r="H1049" s="8">
        <f>IF(PĀRBAUDE!$D$3="NĒ",ROUND(G1049*(1+M1049),2),0)</f>
        <v>0</v>
      </c>
      <c r="I1049" s="11">
        <f>IF(PĀRBAUDE!$D$3="NĒ",H1049,G1049)/IF(PĀRBAUDE!$D$3="NĒ",$H$1315,$G$1315)</f>
        <v>0</v>
      </c>
      <c r="J1049" s="8">
        <f>IF(PĀRBAUDE!$D$3="NĒ",F1049-H1049,F1049-G1049)</f>
        <v>0</v>
      </c>
      <c r="L1049" s="42">
        <v>1</v>
      </c>
      <c r="M1049" s="42">
        <v>0.21</v>
      </c>
      <c r="N1049" s="12"/>
      <c r="O1049" s="12"/>
      <c r="Q1049" s="8">
        <f t="shared" si="479"/>
        <v>0</v>
      </c>
      <c r="R1049" s="8">
        <f t="shared" si="480"/>
        <v>0</v>
      </c>
      <c r="S1049" s="82"/>
    </row>
    <row r="1050" spans="1:19" ht="24" hidden="1" outlineLevel="1">
      <c r="A1050" s="2" t="s">
        <v>33</v>
      </c>
      <c r="B1050" s="2"/>
      <c r="C1050" s="2"/>
      <c r="D1050" s="12"/>
      <c r="E1050" s="13">
        <f>D1050</f>
        <v>0</v>
      </c>
      <c r="F1050" s="9">
        <f t="shared" si="477"/>
        <v>0</v>
      </c>
      <c r="G1050" s="9">
        <f>E1050-N1050</f>
        <v>0</v>
      </c>
      <c r="H1050" s="9">
        <f>IF(PĀRBAUDE!$D$3="NĒ",ROUND(G1050*(1+M1050),2),0)</f>
        <v>0</v>
      </c>
      <c r="I1050" s="10">
        <f>IF(PĀRBAUDE!$D$3="NĒ",H1050,G1050)/IF(PĀRBAUDE!$D$3="NĒ",$H$1315,$G$1315)</f>
        <v>0</v>
      </c>
      <c r="J1050" s="9">
        <f>IF(PĀRBAUDE!$D$3="NĒ",F1050-H1050,ROUND(N1050*(1+M1050),2))</f>
        <v>0</v>
      </c>
      <c r="L1050" s="42">
        <v>1</v>
      </c>
      <c r="M1050" s="42">
        <v>0.21</v>
      </c>
      <c r="N1050" s="12"/>
      <c r="Q1050" s="8">
        <f t="shared" si="479"/>
        <v>0</v>
      </c>
      <c r="R1050" s="8">
        <f>J1050*L1050</f>
        <v>0</v>
      </c>
    </row>
    <row r="1051" spans="1:19" hidden="1" outlineLevel="1">
      <c r="A1051" s="24" t="s">
        <v>34</v>
      </c>
      <c r="B1051" s="23"/>
      <c r="C1051" s="23"/>
      <c r="D1051" s="23"/>
      <c r="E1051" s="9">
        <f t="shared" ref="E1051:J1051" si="481">E1050+E1039+E1028+E1025+E1014+E1012+E1001+E990+E979+E968+E957+E946+E935+E924</f>
        <v>0</v>
      </c>
      <c r="F1051" s="9">
        <f t="shared" si="481"/>
        <v>0</v>
      </c>
      <c r="G1051" s="9">
        <f t="shared" si="481"/>
        <v>0</v>
      </c>
      <c r="H1051" s="9">
        <f t="shared" si="481"/>
        <v>0</v>
      </c>
      <c r="I1051" s="10">
        <f t="shared" si="481"/>
        <v>0</v>
      </c>
      <c r="J1051" s="9">
        <f t="shared" si="481"/>
        <v>0</v>
      </c>
      <c r="Q1051" s="9">
        <f>ROUND(SUM(Q925:Q1050),2)</f>
        <v>0</v>
      </c>
      <c r="R1051" s="9">
        <f>ROUND(SUM(R925:R1050),2)</f>
        <v>0</v>
      </c>
      <c r="S1051" s="83"/>
    </row>
    <row r="1052" spans="1:19" collapsed="1"/>
    <row r="1053" spans="1:19" hidden="1" outlineLevel="1">
      <c r="A1053" s="106">
        <f>'2.8. tabula'!B11</f>
        <v>9</v>
      </c>
      <c r="B1053" s="106"/>
      <c r="C1053" s="106"/>
      <c r="D1053" s="106"/>
      <c r="E1053" s="106"/>
      <c r="F1053" s="106"/>
      <c r="G1053" s="106"/>
      <c r="H1053" s="106"/>
      <c r="I1053" s="106"/>
      <c r="J1053" s="106"/>
    </row>
    <row r="1054" spans="1:19" hidden="1" outlineLevel="1">
      <c r="A1054" s="105" t="s">
        <v>5</v>
      </c>
      <c r="B1054" s="105"/>
      <c r="C1054" s="105"/>
      <c r="D1054" s="105"/>
      <c r="E1054" s="105"/>
      <c r="F1054" s="105"/>
      <c r="G1054" s="105"/>
      <c r="H1054" s="105"/>
      <c r="I1054" s="105"/>
      <c r="J1054" s="105"/>
    </row>
    <row r="1055" spans="1:19" ht="60" hidden="1" outlineLevel="1">
      <c r="A1055" s="2" t="s">
        <v>6</v>
      </c>
      <c r="B1055" s="23"/>
      <c r="C1055" s="23"/>
      <c r="D1055" s="9"/>
      <c r="E1055" s="9">
        <f>SUM(E1056:E1065)</f>
        <v>0</v>
      </c>
      <c r="F1055" s="9">
        <f>SUM(F1056:F1065)</f>
        <v>0</v>
      </c>
      <c r="G1055" s="9">
        <f>SUM(G1056:G1065)</f>
        <v>0</v>
      </c>
      <c r="H1055" s="9">
        <f>SUM(H1056:H1065)</f>
        <v>0</v>
      </c>
      <c r="I1055" s="10">
        <f>IF(PĀRBAUDE!$D$3="NĒ",H1055,G1055)/IF(PĀRBAUDE!$D$3="NĒ",$H$1315,$G$1315)</f>
        <v>0</v>
      </c>
      <c r="J1055" s="9">
        <f>SUM(J1056:J1065)</f>
        <v>0</v>
      </c>
    </row>
    <row r="1056" spans="1:19" hidden="1" outlineLevel="1">
      <c r="A1056" s="4" t="s">
        <v>210</v>
      </c>
      <c r="B1056" s="7" t="s">
        <v>8</v>
      </c>
      <c r="C1056" s="7"/>
      <c r="D1056" s="12"/>
      <c r="E1056" s="8">
        <f t="shared" ref="E1056:E1065" si="482">C1056*D1056</f>
        <v>0</v>
      </c>
      <c r="F1056" s="8">
        <f t="shared" ref="F1056:F1065" si="483">ROUND(E1056*(1+M1056),2)</f>
        <v>0</v>
      </c>
      <c r="G1056" s="8">
        <f t="shared" ref="G1056:G1065" si="484">E1056-N1056-O1056</f>
        <v>0</v>
      </c>
      <c r="H1056" s="8">
        <f>IF(PĀRBAUDE!$D$3="NĒ",ROUND(G1056*(1+M1056),2),0)</f>
        <v>0</v>
      </c>
      <c r="I1056" s="11">
        <f>IF(PĀRBAUDE!$D$3="NĒ",H1056,G1056)/IF(PĀRBAUDE!$D$3="NĒ",$H$1315,$G$1315)</f>
        <v>0</v>
      </c>
      <c r="J1056" s="8">
        <f>IF(PĀRBAUDE!$D$3="NĒ",F1056-H1056,F1056-G1056)</f>
        <v>0</v>
      </c>
      <c r="L1056" s="42">
        <v>1</v>
      </c>
      <c r="M1056" s="42">
        <v>0.21</v>
      </c>
      <c r="N1056" s="12"/>
      <c r="O1056" s="12"/>
      <c r="Q1056" s="8">
        <f t="shared" ref="Q1056:Q1065" si="485">IF(H1056=0,G1056,H1056)*L1056</f>
        <v>0</v>
      </c>
      <c r="R1056" s="8">
        <f t="shared" ref="R1056:R1065" si="486">J1056*L1056</f>
        <v>0</v>
      </c>
      <c r="S1056" s="82"/>
    </row>
    <row r="1057" spans="1:19" hidden="1" outlineLevel="1">
      <c r="A1057" s="4" t="s">
        <v>197</v>
      </c>
      <c r="B1057" s="7" t="s">
        <v>8</v>
      </c>
      <c r="C1057" s="7"/>
      <c r="D1057" s="12"/>
      <c r="E1057" s="8">
        <f t="shared" si="482"/>
        <v>0</v>
      </c>
      <c r="F1057" s="8">
        <f t="shared" si="483"/>
        <v>0</v>
      </c>
      <c r="G1057" s="8">
        <f t="shared" si="484"/>
        <v>0</v>
      </c>
      <c r="H1057" s="8">
        <f>IF(PĀRBAUDE!$D$3="NĒ",ROUND(G1057*(1+M1057),2),0)</f>
        <v>0</v>
      </c>
      <c r="I1057" s="11">
        <f>IF(PĀRBAUDE!$D$3="NĒ",H1057,G1057)/IF(PĀRBAUDE!$D$3="NĒ",$H$1315,$G$1315)</f>
        <v>0</v>
      </c>
      <c r="J1057" s="8">
        <f>IF(PĀRBAUDE!$D$3="NĒ",F1057-H1057,F1057-G1057)</f>
        <v>0</v>
      </c>
      <c r="L1057" s="42">
        <v>1</v>
      </c>
      <c r="M1057" s="42">
        <v>0.21</v>
      </c>
      <c r="N1057" s="12"/>
      <c r="O1057" s="12"/>
      <c r="Q1057" s="8">
        <f t="shared" si="485"/>
        <v>0</v>
      </c>
      <c r="R1057" s="8">
        <f t="shared" si="486"/>
        <v>0</v>
      </c>
      <c r="S1057" s="82"/>
    </row>
    <row r="1058" spans="1:19" hidden="1" outlineLevel="1">
      <c r="A1058" s="4" t="s">
        <v>46</v>
      </c>
      <c r="B1058" s="7"/>
      <c r="C1058" s="7"/>
      <c r="D1058" s="12"/>
      <c r="E1058" s="8">
        <f t="shared" si="482"/>
        <v>0</v>
      </c>
      <c r="F1058" s="8">
        <f t="shared" si="483"/>
        <v>0</v>
      </c>
      <c r="G1058" s="8">
        <f t="shared" si="484"/>
        <v>0</v>
      </c>
      <c r="H1058" s="8">
        <f>IF(PĀRBAUDE!$D$3="NĒ",ROUND(G1058*(1+M1058),2),0)</f>
        <v>0</v>
      </c>
      <c r="I1058" s="11">
        <f>IF(PĀRBAUDE!$D$3="NĒ",H1058,G1058)/IF(PĀRBAUDE!$D$3="NĒ",$H$1315,$G$1315)</f>
        <v>0</v>
      </c>
      <c r="J1058" s="8">
        <f>IF(PĀRBAUDE!$D$3="NĒ",F1058-H1058,F1058-G1058)</f>
        <v>0</v>
      </c>
      <c r="L1058" s="42">
        <v>1</v>
      </c>
      <c r="M1058" s="42">
        <v>0.21</v>
      </c>
      <c r="N1058" s="12"/>
      <c r="O1058" s="12"/>
      <c r="Q1058" s="8">
        <f t="shared" si="485"/>
        <v>0</v>
      </c>
      <c r="R1058" s="8">
        <f t="shared" si="486"/>
        <v>0</v>
      </c>
      <c r="S1058" s="82"/>
    </row>
    <row r="1059" spans="1:19" hidden="1" outlineLevel="1">
      <c r="A1059" s="4" t="s">
        <v>139</v>
      </c>
      <c r="B1059" s="7"/>
      <c r="C1059" s="7"/>
      <c r="D1059" s="12"/>
      <c r="E1059" s="8">
        <f t="shared" si="482"/>
        <v>0</v>
      </c>
      <c r="F1059" s="8">
        <f t="shared" si="483"/>
        <v>0</v>
      </c>
      <c r="G1059" s="8">
        <f t="shared" si="484"/>
        <v>0</v>
      </c>
      <c r="H1059" s="8">
        <f>IF(PĀRBAUDE!$D$3="NĒ",ROUND(G1059*(1+M1059),2),0)</f>
        <v>0</v>
      </c>
      <c r="I1059" s="11">
        <f>IF(PĀRBAUDE!$D$3="NĒ",H1059,G1059)/IF(PĀRBAUDE!$D$3="NĒ",$H$1315,$G$1315)</f>
        <v>0</v>
      </c>
      <c r="J1059" s="8">
        <f>IF(PĀRBAUDE!$D$3="NĒ",F1059-H1059,F1059-G1059)</f>
        <v>0</v>
      </c>
      <c r="L1059" s="42">
        <v>1</v>
      </c>
      <c r="M1059" s="42">
        <v>0.21</v>
      </c>
      <c r="N1059" s="12"/>
      <c r="O1059" s="12"/>
      <c r="Q1059" s="8">
        <f t="shared" si="485"/>
        <v>0</v>
      </c>
      <c r="R1059" s="8">
        <f t="shared" si="486"/>
        <v>0</v>
      </c>
      <c r="S1059" s="82"/>
    </row>
    <row r="1060" spans="1:19" hidden="1" outlineLevel="1">
      <c r="A1060" s="4" t="s">
        <v>140</v>
      </c>
      <c r="B1060" s="7"/>
      <c r="C1060" s="7"/>
      <c r="D1060" s="12"/>
      <c r="E1060" s="8">
        <f t="shared" si="482"/>
        <v>0</v>
      </c>
      <c r="F1060" s="8">
        <f t="shared" si="483"/>
        <v>0</v>
      </c>
      <c r="G1060" s="8">
        <f t="shared" si="484"/>
        <v>0</v>
      </c>
      <c r="H1060" s="8">
        <f>IF(PĀRBAUDE!$D$3="NĒ",ROUND(G1060*(1+M1060),2),0)</f>
        <v>0</v>
      </c>
      <c r="I1060" s="11">
        <f>IF(PĀRBAUDE!$D$3="NĒ",H1060,G1060)/IF(PĀRBAUDE!$D$3="NĒ",$H$1315,$G$1315)</f>
        <v>0</v>
      </c>
      <c r="J1060" s="8">
        <f>IF(PĀRBAUDE!$D$3="NĒ",F1060-H1060,F1060-G1060)</f>
        <v>0</v>
      </c>
      <c r="L1060" s="42">
        <v>1</v>
      </c>
      <c r="M1060" s="42">
        <v>0.21</v>
      </c>
      <c r="N1060" s="12"/>
      <c r="O1060" s="12"/>
      <c r="Q1060" s="8">
        <f t="shared" si="485"/>
        <v>0</v>
      </c>
      <c r="R1060" s="8">
        <f t="shared" si="486"/>
        <v>0</v>
      </c>
      <c r="S1060" s="82"/>
    </row>
    <row r="1061" spans="1:19" hidden="1" outlineLevel="1">
      <c r="A1061" s="4" t="s">
        <v>141</v>
      </c>
      <c r="B1061" s="7"/>
      <c r="C1061" s="7"/>
      <c r="D1061" s="12"/>
      <c r="E1061" s="8">
        <f t="shared" si="482"/>
        <v>0</v>
      </c>
      <c r="F1061" s="8">
        <f t="shared" si="483"/>
        <v>0</v>
      </c>
      <c r="G1061" s="8">
        <f t="shared" si="484"/>
        <v>0</v>
      </c>
      <c r="H1061" s="8">
        <f>IF(PĀRBAUDE!$D$3="NĒ",ROUND(G1061*(1+M1061),2),0)</f>
        <v>0</v>
      </c>
      <c r="I1061" s="11">
        <f>IF(PĀRBAUDE!$D$3="NĒ",H1061,G1061)/IF(PĀRBAUDE!$D$3="NĒ",$H$1315,$G$1315)</f>
        <v>0</v>
      </c>
      <c r="J1061" s="8">
        <f>IF(PĀRBAUDE!$D$3="NĒ",F1061-H1061,F1061-G1061)</f>
        <v>0</v>
      </c>
      <c r="L1061" s="42">
        <v>1</v>
      </c>
      <c r="M1061" s="42">
        <v>0.21</v>
      </c>
      <c r="N1061" s="12"/>
      <c r="O1061" s="12"/>
      <c r="Q1061" s="8">
        <f t="shared" si="485"/>
        <v>0</v>
      </c>
      <c r="R1061" s="8">
        <f t="shared" si="486"/>
        <v>0</v>
      </c>
      <c r="S1061" s="82"/>
    </row>
    <row r="1062" spans="1:19" hidden="1" outlineLevel="1">
      <c r="A1062" s="4" t="s">
        <v>142</v>
      </c>
      <c r="B1062" s="7"/>
      <c r="C1062" s="7"/>
      <c r="D1062" s="12"/>
      <c r="E1062" s="8">
        <f t="shared" si="482"/>
        <v>0</v>
      </c>
      <c r="F1062" s="8">
        <f t="shared" si="483"/>
        <v>0</v>
      </c>
      <c r="G1062" s="8">
        <f t="shared" si="484"/>
        <v>0</v>
      </c>
      <c r="H1062" s="8">
        <f>IF(PĀRBAUDE!$D$3="NĒ",ROUND(G1062*(1+M1062),2),0)</f>
        <v>0</v>
      </c>
      <c r="I1062" s="11">
        <f>IF(PĀRBAUDE!$D$3="NĒ",H1062,G1062)/IF(PĀRBAUDE!$D$3="NĒ",$H$1315,$G$1315)</f>
        <v>0</v>
      </c>
      <c r="J1062" s="8">
        <f>IF(PĀRBAUDE!$D$3="NĒ",F1062-H1062,F1062-G1062)</f>
        <v>0</v>
      </c>
      <c r="L1062" s="42">
        <v>1</v>
      </c>
      <c r="M1062" s="42">
        <v>0.21</v>
      </c>
      <c r="N1062" s="12"/>
      <c r="O1062" s="12"/>
      <c r="Q1062" s="8">
        <f t="shared" si="485"/>
        <v>0</v>
      </c>
      <c r="R1062" s="8">
        <f t="shared" si="486"/>
        <v>0</v>
      </c>
      <c r="S1062" s="82"/>
    </row>
    <row r="1063" spans="1:19" hidden="1" outlineLevel="1">
      <c r="A1063" s="4" t="s">
        <v>143</v>
      </c>
      <c r="B1063" s="7"/>
      <c r="C1063" s="7"/>
      <c r="D1063" s="12"/>
      <c r="E1063" s="8">
        <f t="shared" si="482"/>
        <v>0</v>
      </c>
      <c r="F1063" s="8">
        <f t="shared" si="483"/>
        <v>0</v>
      </c>
      <c r="G1063" s="8">
        <f t="shared" si="484"/>
        <v>0</v>
      </c>
      <c r="H1063" s="8">
        <f>IF(PĀRBAUDE!$D$3="NĒ",ROUND(G1063*(1+M1063),2),0)</f>
        <v>0</v>
      </c>
      <c r="I1063" s="11">
        <f>IF(PĀRBAUDE!$D$3="NĒ",H1063,G1063)/IF(PĀRBAUDE!$D$3="NĒ",$H$1315,$G$1315)</f>
        <v>0</v>
      </c>
      <c r="J1063" s="8">
        <f>IF(PĀRBAUDE!$D$3="NĒ",F1063-H1063,F1063-G1063)</f>
        <v>0</v>
      </c>
      <c r="L1063" s="42">
        <v>1</v>
      </c>
      <c r="M1063" s="42">
        <v>0.21</v>
      </c>
      <c r="N1063" s="12"/>
      <c r="O1063" s="12"/>
      <c r="Q1063" s="8">
        <f t="shared" si="485"/>
        <v>0</v>
      </c>
      <c r="R1063" s="8">
        <f t="shared" si="486"/>
        <v>0</v>
      </c>
      <c r="S1063" s="82"/>
    </row>
    <row r="1064" spans="1:19" hidden="1" outlineLevel="1">
      <c r="A1064" s="4" t="s">
        <v>144</v>
      </c>
      <c r="B1064" s="7"/>
      <c r="C1064" s="7"/>
      <c r="D1064" s="12"/>
      <c r="E1064" s="8">
        <f t="shared" si="482"/>
        <v>0</v>
      </c>
      <c r="F1064" s="8">
        <f t="shared" si="483"/>
        <v>0</v>
      </c>
      <c r="G1064" s="8">
        <f t="shared" si="484"/>
        <v>0</v>
      </c>
      <c r="H1064" s="8">
        <f>IF(PĀRBAUDE!$D$3="NĒ",ROUND(G1064*(1+M1064),2),0)</f>
        <v>0</v>
      </c>
      <c r="I1064" s="11">
        <f>IF(PĀRBAUDE!$D$3="NĒ",H1064,G1064)/IF(PĀRBAUDE!$D$3="NĒ",$H$1315,$G$1315)</f>
        <v>0</v>
      </c>
      <c r="J1064" s="8">
        <f>IF(PĀRBAUDE!$D$3="NĒ",F1064-H1064,F1064-G1064)</f>
        <v>0</v>
      </c>
      <c r="L1064" s="42">
        <v>1</v>
      </c>
      <c r="M1064" s="42">
        <v>0.21</v>
      </c>
      <c r="N1064" s="12"/>
      <c r="O1064" s="12"/>
      <c r="Q1064" s="8">
        <f t="shared" si="485"/>
        <v>0</v>
      </c>
      <c r="R1064" s="8">
        <f t="shared" si="486"/>
        <v>0</v>
      </c>
      <c r="S1064" s="82"/>
    </row>
    <row r="1065" spans="1:19" hidden="1" outlineLevel="1">
      <c r="A1065" s="4" t="s">
        <v>145</v>
      </c>
      <c r="B1065" s="7"/>
      <c r="C1065" s="7"/>
      <c r="D1065" s="12"/>
      <c r="E1065" s="8">
        <f t="shared" si="482"/>
        <v>0</v>
      </c>
      <c r="F1065" s="8">
        <f t="shared" si="483"/>
        <v>0</v>
      </c>
      <c r="G1065" s="8">
        <f t="shared" si="484"/>
        <v>0</v>
      </c>
      <c r="H1065" s="8">
        <f>IF(PĀRBAUDE!$D$3="NĒ",ROUND(G1065*(1+M1065),2),0)</f>
        <v>0</v>
      </c>
      <c r="I1065" s="11">
        <f>IF(PĀRBAUDE!$D$3="NĒ",H1065,G1065)/IF(PĀRBAUDE!$D$3="NĒ",$H$1315,$G$1315)</f>
        <v>0</v>
      </c>
      <c r="J1065" s="8">
        <f>IF(PĀRBAUDE!$D$3="NĒ",F1065-H1065,F1065-G1065)</f>
        <v>0</v>
      </c>
      <c r="L1065" s="42">
        <v>1</v>
      </c>
      <c r="M1065" s="42">
        <v>0.21</v>
      </c>
      <c r="N1065" s="12"/>
      <c r="O1065" s="12"/>
      <c r="Q1065" s="8">
        <f t="shared" si="485"/>
        <v>0</v>
      </c>
      <c r="R1065" s="8">
        <f t="shared" si="486"/>
        <v>0</v>
      </c>
      <c r="S1065" s="82"/>
    </row>
    <row r="1066" spans="1:19" ht="12.75" hidden="1" customHeight="1" outlineLevel="1">
      <c r="A1066" s="2" t="s">
        <v>10</v>
      </c>
      <c r="B1066" s="2"/>
      <c r="C1066" s="2"/>
      <c r="D1066" s="15"/>
      <c r="E1066" s="9">
        <f>SUM(E1067:E1076)</f>
        <v>0</v>
      </c>
      <c r="F1066" s="9">
        <f>SUM(F1067:F1076)</f>
        <v>0</v>
      </c>
      <c r="G1066" s="9">
        <f>SUM(G1067:G1076)</f>
        <v>0</v>
      </c>
      <c r="H1066" s="9">
        <f>SUM(H1067:H1076)</f>
        <v>0</v>
      </c>
      <c r="I1066" s="10">
        <f>IF(PĀRBAUDE!$D$3="NĒ",H1066,G1066)/IF(PĀRBAUDE!$D$3="NĒ",$H$1315,$G$1315)</f>
        <v>0</v>
      </c>
      <c r="J1066" s="9">
        <f>SUM(J1067:J1076)</f>
        <v>0</v>
      </c>
    </row>
    <row r="1067" spans="1:19" hidden="1" outlineLevel="1">
      <c r="A1067" s="4" t="s">
        <v>211</v>
      </c>
      <c r="B1067" s="7"/>
      <c r="C1067" s="7"/>
      <c r="D1067" s="12"/>
      <c r="E1067" s="8">
        <f t="shared" ref="E1067:E1076" si="487">C1067*D1067</f>
        <v>0</v>
      </c>
      <c r="F1067" s="8">
        <f t="shared" ref="F1067:F1076" si="488">ROUND(E1067*(1+M1067),2)</f>
        <v>0</v>
      </c>
      <c r="G1067" s="8">
        <f t="shared" ref="G1067:G1076" si="489">E1067-N1067-O1067</f>
        <v>0</v>
      </c>
      <c r="H1067" s="8">
        <f>IF(PĀRBAUDE!$D$3="NĒ",ROUND(G1067*(1+M1067),2),0)</f>
        <v>0</v>
      </c>
      <c r="I1067" s="11">
        <f>IF(PĀRBAUDE!$D$3="NĒ",H1067,G1067)/IF(PĀRBAUDE!$D$3="NĒ",$H$1315,$G$1315)</f>
        <v>0</v>
      </c>
      <c r="J1067" s="8">
        <f>IF(PĀRBAUDE!$D$3="NĒ",F1067-H1067,F1067-G1067)</f>
        <v>0</v>
      </c>
      <c r="L1067" s="42">
        <v>1</v>
      </c>
      <c r="M1067" s="42">
        <v>0.21</v>
      </c>
      <c r="N1067" s="12"/>
      <c r="O1067" s="12"/>
      <c r="Q1067" s="8">
        <f t="shared" ref="Q1067:Q1076" si="490">IF(H1067=0,G1067,H1067)*L1067</f>
        <v>0</v>
      </c>
      <c r="R1067" s="8">
        <f t="shared" ref="R1067:R1076" si="491">J1067*L1067</f>
        <v>0</v>
      </c>
      <c r="S1067" s="82"/>
    </row>
    <row r="1068" spans="1:19" hidden="1" outlineLevel="1">
      <c r="A1068" s="4" t="s">
        <v>212</v>
      </c>
      <c r="B1068" s="7"/>
      <c r="C1068" s="7"/>
      <c r="D1068" s="12"/>
      <c r="E1068" s="8">
        <f t="shared" si="487"/>
        <v>0</v>
      </c>
      <c r="F1068" s="8">
        <f t="shared" si="488"/>
        <v>0</v>
      </c>
      <c r="G1068" s="8">
        <f t="shared" si="489"/>
        <v>0</v>
      </c>
      <c r="H1068" s="8">
        <f>IF(PĀRBAUDE!$D$3="NĒ",ROUND(G1068*(1+M1068),2),0)</f>
        <v>0</v>
      </c>
      <c r="I1068" s="11">
        <f>IF(PĀRBAUDE!$D$3="NĒ",H1068,G1068)/IF(PĀRBAUDE!$D$3="NĒ",$H$1315,$G$1315)</f>
        <v>0</v>
      </c>
      <c r="J1068" s="8">
        <f>IF(PĀRBAUDE!$D$3="NĒ",F1068-H1068,F1068-G1068)</f>
        <v>0</v>
      </c>
      <c r="L1068" s="42">
        <v>1</v>
      </c>
      <c r="M1068" s="42">
        <v>0.21</v>
      </c>
      <c r="N1068" s="12"/>
      <c r="O1068" s="12"/>
      <c r="Q1068" s="8">
        <f t="shared" si="490"/>
        <v>0</v>
      </c>
      <c r="R1068" s="8">
        <f t="shared" si="491"/>
        <v>0</v>
      </c>
      <c r="S1068" s="82"/>
    </row>
    <row r="1069" spans="1:19" hidden="1" outlineLevel="1">
      <c r="A1069" s="4" t="s">
        <v>146</v>
      </c>
      <c r="B1069" s="7"/>
      <c r="C1069" s="7"/>
      <c r="D1069" s="12"/>
      <c r="E1069" s="8">
        <f t="shared" si="487"/>
        <v>0</v>
      </c>
      <c r="F1069" s="8">
        <f t="shared" si="488"/>
        <v>0</v>
      </c>
      <c r="G1069" s="8">
        <f t="shared" si="489"/>
        <v>0</v>
      </c>
      <c r="H1069" s="8">
        <f>IF(PĀRBAUDE!$D$3="NĒ",ROUND(G1069*(1+M1069),2),0)</f>
        <v>0</v>
      </c>
      <c r="I1069" s="11">
        <f>IF(PĀRBAUDE!$D$3="NĒ",H1069,G1069)/IF(PĀRBAUDE!$D$3="NĒ",$H$1315,$G$1315)</f>
        <v>0</v>
      </c>
      <c r="J1069" s="8">
        <f>IF(PĀRBAUDE!$D$3="NĒ",F1069-H1069,F1069-G1069)</f>
        <v>0</v>
      </c>
      <c r="L1069" s="42">
        <v>1</v>
      </c>
      <c r="M1069" s="42">
        <v>0.21</v>
      </c>
      <c r="N1069" s="12"/>
      <c r="O1069" s="12"/>
      <c r="Q1069" s="8">
        <f t="shared" si="490"/>
        <v>0</v>
      </c>
      <c r="R1069" s="8">
        <f t="shared" si="491"/>
        <v>0</v>
      </c>
      <c r="S1069" s="82"/>
    </row>
    <row r="1070" spans="1:19" hidden="1" outlineLevel="1">
      <c r="A1070" s="4" t="s">
        <v>147</v>
      </c>
      <c r="B1070" s="7"/>
      <c r="C1070" s="7"/>
      <c r="D1070" s="12"/>
      <c r="E1070" s="8">
        <f t="shared" si="487"/>
        <v>0</v>
      </c>
      <c r="F1070" s="8">
        <f t="shared" si="488"/>
        <v>0</v>
      </c>
      <c r="G1070" s="8">
        <f t="shared" si="489"/>
        <v>0</v>
      </c>
      <c r="H1070" s="8">
        <f>IF(PĀRBAUDE!$D$3="NĒ",ROUND(G1070*(1+M1070),2),0)</f>
        <v>0</v>
      </c>
      <c r="I1070" s="11">
        <f>IF(PĀRBAUDE!$D$3="NĒ",H1070,G1070)/IF(PĀRBAUDE!$D$3="NĒ",$H$1315,$G$1315)</f>
        <v>0</v>
      </c>
      <c r="J1070" s="8">
        <f>IF(PĀRBAUDE!$D$3="NĒ",F1070-H1070,F1070-G1070)</f>
        <v>0</v>
      </c>
      <c r="L1070" s="42">
        <v>1</v>
      </c>
      <c r="M1070" s="42">
        <v>0.21</v>
      </c>
      <c r="N1070" s="12"/>
      <c r="O1070" s="12"/>
      <c r="Q1070" s="8">
        <f t="shared" si="490"/>
        <v>0</v>
      </c>
      <c r="R1070" s="8">
        <f t="shared" si="491"/>
        <v>0</v>
      </c>
      <c r="S1070" s="82"/>
    </row>
    <row r="1071" spans="1:19" hidden="1" outlineLevel="1">
      <c r="A1071" s="4" t="s">
        <v>148</v>
      </c>
      <c r="B1071" s="7"/>
      <c r="C1071" s="7"/>
      <c r="D1071" s="12"/>
      <c r="E1071" s="8">
        <f t="shared" si="487"/>
        <v>0</v>
      </c>
      <c r="F1071" s="8">
        <f t="shared" si="488"/>
        <v>0</v>
      </c>
      <c r="G1071" s="8">
        <f t="shared" si="489"/>
        <v>0</v>
      </c>
      <c r="H1071" s="8">
        <f>IF(PĀRBAUDE!$D$3="NĒ",ROUND(G1071*(1+M1071),2),0)</f>
        <v>0</v>
      </c>
      <c r="I1071" s="11">
        <f>IF(PĀRBAUDE!$D$3="NĒ",H1071,G1071)/IF(PĀRBAUDE!$D$3="NĒ",$H$1315,$G$1315)</f>
        <v>0</v>
      </c>
      <c r="J1071" s="8">
        <f>IF(PĀRBAUDE!$D$3="NĒ",F1071-H1071,F1071-G1071)</f>
        <v>0</v>
      </c>
      <c r="L1071" s="42">
        <v>1</v>
      </c>
      <c r="M1071" s="42">
        <v>0.21</v>
      </c>
      <c r="N1071" s="12"/>
      <c r="O1071" s="12"/>
      <c r="Q1071" s="8">
        <f t="shared" si="490"/>
        <v>0</v>
      </c>
      <c r="R1071" s="8">
        <f t="shared" si="491"/>
        <v>0</v>
      </c>
      <c r="S1071" s="82"/>
    </row>
    <row r="1072" spans="1:19" hidden="1" outlineLevel="1">
      <c r="A1072" s="4" t="s">
        <v>149</v>
      </c>
      <c r="B1072" s="7"/>
      <c r="C1072" s="7"/>
      <c r="D1072" s="12"/>
      <c r="E1072" s="8">
        <f t="shared" si="487"/>
        <v>0</v>
      </c>
      <c r="F1072" s="8">
        <f t="shared" si="488"/>
        <v>0</v>
      </c>
      <c r="G1072" s="8">
        <f t="shared" si="489"/>
        <v>0</v>
      </c>
      <c r="H1072" s="8">
        <f>IF(PĀRBAUDE!$D$3="NĒ",ROUND(G1072*(1+M1072),2),0)</f>
        <v>0</v>
      </c>
      <c r="I1072" s="11">
        <f>IF(PĀRBAUDE!$D$3="NĒ",H1072,G1072)/IF(PĀRBAUDE!$D$3="NĒ",$H$1315,$G$1315)</f>
        <v>0</v>
      </c>
      <c r="J1072" s="8">
        <f>IF(PĀRBAUDE!$D$3="NĒ",F1072-H1072,F1072-G1072)</f>
        <v>0</v>
      </c>
      <c r="L1072" s="42">
        <v>1</v>
      </c>
      <c r="M1072" s="42">
        <v>0.21</v>
      </c>
      <c r="N1072" s="12"/>
      <c r="O1072" s="12"/>
      <c r="Q1072" s="8">
        <f t="shared" si="490"/>
        <v>0</v>
      </c>
      <c r="R1072" s="8">
        <f t="shared" si="491"/>
        <v>0</v>
      </c>
      <c r="S1072" s="82"/>
    </row>
    <row r="1073" spans="1:19" hidden="1" outlineLevel="1">
      <c r="A1073" s="4" t="s">
        <v>150</v>
      </c>
      <c r="B1073" s="7"/>
      <c r="C1073" s="7"/>
      <c r="D1073" s="12"/>
      <c r="E1073" s="8">
        <f t="shared" si="487"/>
        <v>0</v>
      </c>
      <c r="F1073" s="8">
        <f t="shared" si="488"/>
        <v>0</v>
      </c>
      <c r="G1073" s="8">
        <f t="shared" si="489"/>
        <v>0</v>
      </c>
      <c r="H1073" s="8">
        <f>IF(PĀRBAUDE!$D$3="NĒ",ROUND(G1073*(1+M1073),2),0)</f>
        <v>0</v>
      </c>
      <c r="I1073" s="11">
        <f>IF(PĀRBAUDE!$D$3="NĒ",H1073,G1073)/IF(PĀRBAUDE!$D$3="NĒ",$H$1315,$G$1315)</f>
        <v>0</v>
      </c>
      <c r="J1073" s="8">
        <f>IF(PĀRBAUDE!$D$3="NĒ",F1073-H1073,F1073-G1073)</f>
        <v>0</v>
      </c>
      <c r="L1073" s="42">
        <v>1</v>
      </c>
      <c r="M1073" s="42">
        <v>0.21</v>
      </c>
      <c r="N1073" s="12"/>
      <c r="O1073" s="12"/>
      <c r="Q1073" s="8">
        <f t="shared" si="490"/>
        <v>0</v>
      </c>
      <c r="R1073" s="8">
        <f t="shared" si="491"/>
        <v>0</v>
      </c>
      <c r="S1073" s="82"/>
    </row>
    <row r="1074" spans="1:19" hidden="1" outlineLevel="1">
      <c r="A1074" s="4" t="s">
        <v>151</v>
      </c>
      <c r="B1074" s="7"/>
      <c r="C1074" s="7"/>
      <c r="D1074" s="12"/>
      <c r="E1074" s="8">
        <f t="shared" si="487"/>
        <v>0</v>
      </c>
      <c r="F1074" s="8">
        <f t="shared" si="488"/>
        <v>0</v>
      </c>
      <c r="G1074" s="8">
        <f t="shared" si="489"/>
        <v>0</v>
      </c>
      <c r="H1074" s="8">
        <f>IF(PĀRBAUDE!$D$3="NĒ",ROUND(G1074*(1+M1074),2),0)</f>
        <v>0</v>
      </c>
      <c r="I1074" s="11">
        <f>IF(PĀRBAUDE!$D$3="NĒ",H1074,G1074)/IF(PĀRBAUDE!$D$3="NĒ",$H$1315,$G$1315)</f>
        <v>0</v>
      </c>
      <c r="J1074" s="8">
        <f>IF(PĀRBAUDE!$D$3="NĒ",F1074-H1074,F1074-G1074)</f>
        <v>0</v>
      </c>
      <c r="L1074" s="42">
        <v>1</v>
      </c>
      <c r="M1074" s="42">
        <v>0.21</v>
      </c>
      <c r="N1074" s="12"/>
      <c r="O1074" s="12"/>
      <c r="Q1074" s="8">
        <f t="shared" si="490"/>
        <v>0</v>
      </c>
      <c r="R1074" s="8">
        <f t="shared" si="491"/>
        <v>0</v>
      </c>
      <c r="S1074" s="82"/>
    </row>
    <row r="1075" spans="1:19" hidden="1" outlineLevel="1">
      <c r="A1075" s="4" t="s">
        <v>152</v>
      </c>
      <c r="B1075" s="7"/>
      <c r="C1075" s="7"/>
      <c r="D1075" s="12"/>
      <c r="E1075" s="8">
        <f t="shared" si="487"/>
        <v>0</v>
      </c>
      <c r="F1075" s="8">
        <f t="shared" si="488"/>
        <v>0</v>
      </c>
      <c r="G1075" s="8">
        <f t="shared" si="489"/>
        <v>0</v>
      </c>
      <c r="H1075" s="8">
        <f>IF(PĀRBAUDE!$D$3="NĒ",ROUND(G1075*(1+M1075),2),0)</f>
        <v>0</v>
      </c>
      <c r="I1075" s="11">
        <f>IF(PĀRBAUDE!$D$3="NĒ",H1075,G1075)/IF(PĀRBAUDE!$D$3="NĒ",$H$1315,$G$1315)</f>
        <v>0</v>
      </c>
      <c r="J1075" s="8">
        <f>IF(PĀRBAUDE!$D$3="NĒ",F1075-H1075,F1075-G1075)</f>
        <v>0</v>
      </c>
      <c r="L1075" s="42">
        <v>1</v>
      </c>
      <c r="M1075" s="42">
        <v>0.21</v>
      </c>
      <c r="N1075" s="12"/>
      <c r="O1075" s="12"/>
      <c r="Q1075" s="8">
        <f t="shared" si="490"/>
        <v>0</v>
      </c>
      <c r="R1075" s="8">
        <f t="shared" si="491"/>
        <v>0</v>
      </c>
      <c r="S1075" s="82"/>
    </row>
    <row r="1076" spans="1:19" hidden="1" outlineLevel="1">
      <c r="A1076" s="4" t="s">
        <v>153</v>
      </c>
      <c r="B1076" s="7"/>
      <c r="C1076" s="7"/>
      <c r="D1076" s="12"/>
      <c r="E1076" s="8">
        <f t="shared" si="487"/>
        <v>0</v>
      </c>
      <c r="F1076" s="8">
        <f t="shared" si="488"/>
        <v>0</v>
      </c>
      <c r="G1076" s="8">
        <f t="shared" si="489"/>
        <v>0</v>
      </c>
      <c r="H1076" s="8">
        <f>IF(PĀRBAUDE!$D$3="NĒ",ROUND(G1076*(1+M1076),2),0)</f>
        <v>0</v>
      </c>
      <c r="I1076" s="11">
        <f>IF(PĀRBAUDE!$D$3="NĒ",H1076,G1076)/IF(PĀRBAUDE!$D$3="NĒ",$H$1315,$G$1315)</f>
        <v>0</v>
      </c>
      <c r="J1076" s="8">
        <f>IF(PĀRBAUDE!$D$3="NĒ",F1076-H1076,F1076-G1076)</f>
        <v>0</v>
      </c>
      <c r="L1076" s="42">
        <v>1</v>
      </c>
      <c r="M1076" s="42">
        <v>0.21</v>
      </c>
      <c r="N1076" s="12"/>
      <c r="O1076" s="12"/>
      <c r="Q1076" s="8">
        <f t="shared" si="490"/>
        <v>0</v>
      </c>
      <c r="R1076" s="8">
        <f t="shared" si="491"/>
        <v>0</v>
      </c>
      <c r="S1076" s="82"/>
    </row>
    <row r="1077" spans="1:19" hidden="1" outlineLevel="1">
      <c r="A1077" s="2" t="s">
        <v>16</v>
      </c>
      <c r="B1077" s="2"/>
      <c r="C1077" s="2"/>
      <c r="D1077" s="2"/>
      <c r="E1077" s="9">
        <f>SUM(E1078:E1087)</f>
        <v>0</v>
      </c>
      <c r="F1077" s="9">
        <f>SUM(F1078:F1087)</f>
        <v>0</v>
      </c>
      <c r="G1077" s="9">
        <f>SUM(G1078:G1087)</f>
        <v>0</v>
      </c>
      <c r="H1077" s="9">
        <f>SUM(H1078:H1087)</f>
        <v>0</v>
      </c>
      <c r="I1077" s="10">
        <f>IF(PĀRBAUDE!$D$3="NĒ",H1077,G1077)/IF(PĀRBAUDE!$D$3="NĒ",$H$1315,$G$1315)</f>
        <v>0</v>
      </c>
      <c r="J1077" s="9">
        <f>SUM(J1078:J1087)</f>
        <v>0</v>
      </c>
    </row>
    <row r="1078" spans="1:19" hidden="1" outlineLevel="1">
      <c r="A1078" s="4" t="s">
        <v>17</v>
      </c>
      <c r="B1078" s="7"/>
      <c r="C1078" s="7"/>
      <c r="D1078" s="12"/>
      <c r="E1078" s="8">
        <f t="shared" ref="E1078:E1087" si="492">C1078*D1078</f>
        <v>0</v>
      </c>
      <c r="F1078" s="8">
        <f t="shared" ref="F1078:F1087" si="493">ROUND(E1078*(1+M1078),2)</f>
        <v>0</v>
      </c>
      <c r="G1078" s="8">
        <f t="shared" ref="G1078:G1087" si="494">E1078-N1078-O1078</f>
        <v>0</v>
      </c>
      <c r="H1078" s="8">
        <f>IF(PĀRBAUDE!$D$3="NĒ",ROUND(G1078*(1+M1078),2),0)</f>
        <v>0</v>
      </c>
      <c r="I1078" s="11">
        <f>IF(PĀRBAUDE!$D$3="NĒ",H1078,G1078)/IF(PĀRBAUDE!$D$3="NĒ",$H$1315,$G$1315)</f>
        <v>0</v>
      </c>
      <c r="J1078" s="8">
        <f>IF(PĀRBAUDE!$D$3="NĒ",F1078-H1078,F1078-G1078)</f>
        <v>0</v>
      </c>
      <c r="L1078" s="42">
        <v>1</v>
      </c>
      <c r="M1078" s="42">
        <v>0.21</v>
      </c>
      <c r="N1078" s="12"/>
      <c r="O1078" s="12"/>
      <c r="Q1078" s="8">
        <f t="shared" ref="Q1078:Q1087" si="495">IF(H1078=0,G1078,H1078)*L1078</f>
        <v>0</v>
      </c>
      <c r="R1078" s="8">
        <f t="shared" ref="R1078:R1087" si="496">J1078*L1078</f>
        <v>0</v>
      </c>
      <c r="S1078" s="82"/>
    </row>
    <row r="1079" spans="1:19" hidden="1" outlineLevel="1">
      <c r="A1079" s="4" t="s">
        <v>154</v>
      </c>
      <c r="B1079" s="7"/>
      <c r="C1079" s="7"/>
      <c r="D1079" s="12"/>
      <c r="E1079" s="8">
        <f t="shared" si="492"/>
        <v>0</v>
      </c>
      <c r="F1079" s="8">
        <f t="shared" si="493"/>
        <v>0</v>
      </c>
      <c r="G1079" s="8">
        <f t="shared" si="494"/>
        <v>0</v>
      </c>
      <c r="H1079" s="8">
        <f>IF(PĀRBAUDE!$D$3="NĒ",ROUND(G1079*(1+M1079),2),0)</f>
        <v>0</v>
      </c>
      <c r="I1079" s="11">
        <f>IF(PĀRBAUDE!$D$3="NĒ",H1079,G1079)/IF(PĀRBAUDE!$D$3="NĒ",$H$1315,$G$1315)</f>
        <v>0</v>
      </c>
      <c r="J1079" s="8">
        <f>IF(PĀRBAUDE!$D$3="NĒ",F1079-H1079,F1079-G1079)</f>
        <v>0</v>
      </c>
      <c r="L1079" s="42">
        <v>1</v>
      </c>
      <c r="M1079" s="42">
        <v>0.21</v>
      </c>
      <c r="N1079" s="12"/>
      <c r="O1079" s="12"/>
      <c r="Q1079" s="8">
        <f t="shared" si="495"/>
        <v>0</v>
      </c>
      <c r="R1079" s="8">
        <f t="shared" si="496"/>
        <v>0</v>
      </c>
      <c r="S1079" s="82"/>
    </row>
    <row r="1080" spans="1:19" hidden="1" outlineLevel="1">
      <c r="A1080" s="4" t="s">
        <v>155</v>
      </c>
      <c r="B1080" s="7"/>
      <c r="C1080" s="7"/>
      <c r="D1080" s="12"/>
      <c r="E1080" s="8">
        <f t="shared" si="492"/>
        <v>0</v>
      </c>
      <c r="F1080" s="8">
        <f t="shared" si="493"/>
        <v>0</v>
      </c>
      <c r="G1080" s="8">
        <f t="shared" si="494"/>
        <v>0</v>
      </c>
      <c r="H1080" s="8">
        <f>IF(PĀRBAUDE!$D$3="NĒ",ROUND(G1080*(1+M1080),2),0)</f>
        <v>0</v>
      </c>
      <c r="I1080" s="11">
        <f>IF(PĀRBAUDE!$D$3="NĒ",H1080,G1080)/IF(PĀRBAUDE!$D$3="NĒ",$H$1315,$G$1315)</f>
        <v>0</v>
      </c>
      <c r="J1080" s="8">
        <f>IF(PĀRBAUDE!$D$3="NĒ",F1080-H1080,F1080-G1080)</f>
        <v>0</v>
      </c>
      <c r="L1080" s="42">
        <v>1</v>
      </c>
      <c r="M1080" s="42">
        <v>0.21</v>
      </c>
      <c r="N1080" s="12"/>
      <c r="O1080" s="12"/>
      <c r="Q1080" s="8">
        <f t="shared" si="495"/>
        <v>0</v>
      </c>
      <c r="R1080" s="8">
        <f t="shared" si="496"/>
        <v>0</v>
      </c>
      <c r="S1080" s="82"/>
    </row>
    <row r="1081" spans="1:19" hidden="1" outlineLevel="1">
      <c r="A1081" s="4" t="s">
        <v>156</v>
      </c>
      <c r="B1081" s="7"/>
      <c r="C1081" s="7"/>
      <c r="D1081" s="12"/>
      <c r="E1081" s="8">
        <f t="shared" si="492"/>
        <v>0</v>
      </c>
      <c r="F1081" s="8">
        <f t="shared" si="493"/>
        <v>0</v>
      </c>
      <c r="G1081" s="8">
        <f t="shared" si="494"/>
        <v>0</v>
      </c>
      <c r="H1081" s="8">
        <f>IF(PĀRBAUDE!$D$3="NĒ",ROUND(G1081*(1+M1081),2),0)</f>
        <v>0</v>
      </c>
      <c r="I1081" s="11">
        <f>IF(PĀRBAUDE!$D$3="NĒ",H1081,G1081)/IF(PĀRBAUDE!$D$3="NĒ",$H$1315,$G$1315)</f>
        <v>0</v>
      </c>
      <c r="J1081" s="8">
        <f>IF(PĀRBAUDE!$D$3="NĒ",F1081-H1081,F1081-G1081)</f>
        <v>0</v>
      </c>
      <c r="L1081" s="42">
        <v>1</v>
      </c>
      <c r="M1081" s="42">
        <v>0.21</v>
      </c>
      <c r="N1081" s="12"/>
      <c r="O1081" s="12"/>
      <c r="Q1081" s="8">
        <f t="shared" si="495"/>
        <v>0</v>
      </c>
      <c r="R1081" s="8">
        <f t="shared" si="496"/>
        <v>0</v>
      </c>
      <c r="S1081" s="82"/>
    </row>
    <row r="1082" spans="1:19" hidden="1" outlineLevel="1">
      <c r="A1082" s="4" t="s">
        <v>157</v>
      </c>
      <c r="B1082" s="7"/>
      <c r="C1082" s="7"/>
      <c r="D1082" s="12"/>
      <c r="E1082" s="8">
        <f t="shared" si="492"/>
        <v>0</v>
      </c>
      <c r="F1082" s="8">
        <f t="shared" si="493"/>
        <v>0</v>
      </c>
      <c r="G1082" s="8">
        <f t="shared" si="494"/>
        <v>0</v>
      </c>
      <c r="H1082" s="8">
        <f>IF(PĀRBAUDE!$D$3="NĒ",ROUND(G1082*(1+M1082),2),0)</f>
        <v>0</v>
      </c>
      <c r="I1082" s="11">
        <f>IF(PĀRBAUDE!$D$3="NĒ",H1082,G1082)/IF(PĀRBAUDE!$D$3="NĒ",$H$1315,$G$1315)</f>
        <v>0</v>
      </c>
      <c r="J1082" s="8">
        <f>IF(PĀRBAUDE!$D$3="NĒ",F1082-H1082,F1082-G1082)</f>
        <v>0</v>
      </c>
      <c r="L1082" s="42">
        <v>1</v>
      </c>
      <c r="M1082" s="42">
        <v>0.21</v>
      </c>
      <c r="N1082" s="12"/>
      <c r="O1082" s="12"/>
      <c r="Q1082" s="8">
        <f t="shared" si="495"/>
        <v>0</v>
      </c>
      <c r="R1082" s="8">
        <f t="shared" si="496"/>
        <v>0</v>
      </c>
      <c r="S1082" s="82"/>
    </row>
    <row r="1083" spans="1:19" hidden="1" outlineLevel="1">
      <c r="A1083" s="4" t="s">
        <v>158</v>
      </c>
      <c r="B1083" s="7"/>
      <c r="C1083" s="7"/>
      <c r="D1083" s="12"/>
      <c r="E1083" s="8">
        <f t="shared" si="492"/>
        <v>0</v>
      </c>
      <c r="F1083" s="8">
        <f t="shared" si="493"/>
        <v>0</v>
      </c>
      <c r="G1083" s="8">
        <f t="shared" si="494"/>
        <v>0</v>
      </c>
      <c r="H1083" s="8">
        <f>IF(PĀRBAUDE!$D$3="NĒ",ROUND(G1083*(1+M1083),2),0)</f>
        <v>0</v>
      </c>
      <c r="I1083" s="11">
        <f>IF(PĀRBAUDE!$D$3="NĒ",H1083,G1083)/IF(PĀRBAUDE!$D$3="NĒ",$H$1315,$G$1315)</f>
        <v>0</v>
      </c>
      <c r="J1083" s="8">
        <f>IF(PĀRBAUDE!$D$3="NĒ",F1083-H1083,F1083-G1083)</f>
        <v>0</v>
      </c>
      <c r="L1083" s="42">
        <v>1</v>
      </c>
      <c r="M1083" s="42">
        <v>0.21</v>
      </c>
      <c r="N1083" s="12"/>
      <c r="O1083" s="12"/>
      <c r="Q1083" s="8">
        <f t="shared" si="495"/>
        <v>0</v>
      </c>
      <c r="R1083" s="8">
        <f t="shared" si="496"/>
        <v>0</v>
      </c>
      <c r="S1083" s="82"/>
    </row>
    <row r="1084" spans="1:19" hidden="1" outlineLevel="1">
      <c r="A1084" s="4" t="s">
        <v>159</v>
      </c>
      <c r="B1084" s="7"/>
      <c r="C1084" s="7"/>
      <c r="D1084" s="12"/>
      <c r="E1084" s="8">
        <f t="shared" si="492"/>
        <v>0</v>
      </c>
      <c r="F1084" s="8">
        <f t="shared" si="493"/>
        <v>0</v>
      </c>
      <c r="G1084" s="8">
        <f t="shared" si="494"/>
        <v>0</v>
      </c>
      <c r="H1084" s="8">
        <f>IF(PĀRBAUDE!$D$3="NĒ",ROUND(G1084*(1+M1084),2),0)</f>
        <v>0</v>
      </c>
      <c r="I1084" s="11">
        <f>IF(PĀRBAUDE!$D$3="NĒ",H1084,G1084)/IF(PĀRBAUDE!$D$3="NĒ",$H$1315,$G$1315)</f>
        <v>0</v>
      </c>
      <c r="J1084" s="8">
        <f>IF(PĀRBAUDE!$D$3="NĒ",F1084-H1084,F1084-G1084)</f>
        <v>0</v>
      </c>
      <c r="L1084" s="42">
        <v>1</v>
      </c>
      <c r="M1084" s="42">
        <v>0.21</v>
      </c>
      <c r="N1084" s="12"/>
      <c r="O1084" s="12"/>
      <c r="Q1084" s="8">
        <f t="shared" si="495"/>
        <v>0</v>
      </c>
      <c r="R1084" s="8">
        <f t="shared" si="496"/>
        <v>0</v>
      </c>
      <c r="S1084" s="82"/>
    </row>
    <row r="1085" spans="1:19" hidden="1" outlineLevel="1">
      <c r="A1085" s="4" t="s">
        <v>160</v>
      </c>
      <c r="B1085" s="7"/>
      <c r="C1085" s="7"/>
      <c r="D1085" s="12"/>
      <c r="E1085" s="8">
        <f t="shared" si="492"/>
        <v>0</v>
      </c>
      <c r="F1085" s="8">
        <f t="shared" si="493"/>
        <v>0</v>
      </c>
      <c r="G1085" s="8">
        <f t="shared" si="494"/>
        <v>0</v>
      </c>
      <c r="H1085" s="8">
        <f>IF(PĀRBAUDE!$D$3="NĒ",ROUND(G1085*(1+M1085),2),0)</f>
        <v>0</v>
      </c>
      <c r="I1085" s="11">
        <f>IF(PĀRBAUDE!$D$3="NĒ",H1085,G1085)/IF(PĀRBAUDE!$D$3="NĒ",$H$1315,$G$1315)</f>
        <v>0</v>
      </c>
      <c r="J1085" s="8">
        <f>IF(PĀRBAUDE!$D$3="NĒ",F1085-H1085,F1085-G1085)</f>
        <v>0</v>
      </c>
      <c r="L1085" s="42">
        <v>1</v>
      </c>
      <c r="M1085" s="42">
        <v>0.21</v>
      </c>
      <c r="N1085" s="12"/>
      <c r="O1085" s="12"/>
      <c r="Q1085" s="8">
        <f t="shared" si="495"/>
        <v>0</v>
      </c>
      <c r="R1085" s="8">
        <f t="shared" si="496"/>
        <v>0</v>
      </c>
      <c r="S1085" s="82"/>
    </row>
    <row r="1086" spans="1:19" hidden="1" outlineLevel="1">
      <c r="A1086" s="4" t="s">
        <v>161</v>
      </c>
      <c r="B1086" s="7"/>
      <c r="C1086" s="7"/>
      <c r="D1086" s="12"/>
      <c r="E1086" s="8">
        <f t="shared" si="492"/>
        <v>0</v>
      </c>
      <c r="F1086" s="8">
        <f t="shared" si="493"/>
        <v>0</v>
      </c>
      <c r="G1086" s="8">
        <f t="shared" si="494"/>
        <v>0</v>
      </c>
      <c r="H1086" s="8">
        <f>IF(PĀRBAUDE!$D$3="NĒ",ROUND(G1086*(1+M1086),2),0)</f>
        <v>0</v>
      </c>
      <c r="I1086" s="11">
        <f>IF(PĀRBAUDE!$D$3="NĒ",H1086,G1086)/IF(PĀRBAUDE!$D$3="NĒ",$H$1315,$G$1315)</f>
        <v>0</v>
      </c>
      <c r="J1086" s="8">
        <f>IF(PĀRBAUDE!$D$3="NĒ",F1086-H1086,F1086-G1086)</f>
        <v>0</v>
      </c>
      <c r="L1086" s="42">
        <v>1</v>
      </c>
      <c r="M1086" s="42">
        <v>0.21</v>
      </c>
      <c r="N1086" s="12"/>
      <c r="O1086" s="12"/>
      <c r="Q1086" s="8">
        <f t="shared" si="495"/>
        <v>0</v>
      </c>
      <c r="R1086" s="8">
        <f t="shared" si="496"/>
        <v>0</v>
      </c>
      <c r="S1086" s="82"/>
    </row>
    <row r="1087" spans="1:19" hidden="1" outlineLevel="1">
      <c r="A1087" s="4" t="s">
        <v>162</v>
      </c>
      <c r="B1087" s="7"/>
      <c r="C1087" s="7"/>
      <c r="D1087" s="12"/>
      <c r="E1087" s="8">
        <f t="shared" si="492"/>
        <v>0</v>
      </c>
      <c r="F1087" s="8">
        <f t="shared" si="493"/>
        <v>0</v>
      </c>
      <c r="G1087" s="8">
        <f t="shared" si="494"/>
        <v>0</v>
      </c>
      <c r="H1087" s="8">
        <f>IF(PĀRBAUDE!$D$3="NĒ",ROUND(G1087*(1+M1087),2),0)</f>
        <v>0</v>
      </c>
      <c r="I1087" s="11">
        <f>IF(PĀRBAUDE!$D$3="NĒ",H1087,G1087)/IF(PĀRBAUDE!$D$3="NĒ",$H$1315,$G$1315)</f>
        <v>0</v>
      </c>
      <c r="J1087" s="8">
        <f>IF(PĀRBAUDE!$D$3="NĒ",F1087-H1087,F1087-G1087)</f>
        <v>0</v>
      </c>
      <c r="L1087" s="42">
        <v>1</v>
      </c>
      <c r="M1087" s="42">
        <v>0.21</v>
      </c>
      <c r="N1087" s="12"/>
      <c r="O1087" s="12"/>
      <c r="Q1087" s="8">
        <f t="shared" si="495"/>
        <v>0</v>
      </c>
      <c r="R1087" s="8">
        <f t="shared" si="496"/>
        <v>0</v>
      </c>
      <c r="S1087" s="82"/>
    </row>
    <row r="1088" spans="1:19" ht="36" hidden="1" outlineLevel="1">
      <c r="A1088" s="2" t="s">
        <v>18</v>
      </c>
      <c r="B1088" s="2"/>
      <c r="C1088" s="2"/>
      <c r="D1088" s="2"/>
      <c r="E1088" s="9">
        <f>SUM(E1089:E1098)</f>
        <v>0</v>
      </c>
      <c r="F1088" s="9">
        <f>SUM(F1089:F1098)</f>
        <v>0</v>
      </c>
      <c r="G1088" s="9">
        <f>SUM(G1089:G1098)</f>
        <v>0</v>
      </c>
      <c r="H1088" s="9">
        <f>SUM(H1089:H1098)</f>
        <v>0</v>
      </c>
      <c r="I1088" s="10">
        <f>IF(PĀRBAUDE!$D$3="NĒ",H1088,G1088)/IF(PĀRBAUDE!$D$3="NĒ",$H$1315,$G$1315)</f>
        <v>0</v>
      </c>
      <c r="J1088" s="9">
        <f>SUM(J1089:J1098)</f>
        <v>0</v>
      </c>
    </row>
    <row r="1089" spans="1:19" hidden="1" outlineLevel="1">
      <c r="A1089" s="4" t="s">
        <v>163</v>
      </c>
      <c r="B1089" s="7"/>
      <c r="C1089" s="7"/>
      <c r="D1089" s="12"/>
      <c r="E1089" s="8">
        <f t="shared" ref="E1089:E1098" si="497">C1089*D1089</f>
        <v>0</v>
      </c>
      <c r="F1089" s="8">
        <f t="shared" ref="F1089:F1098" si="498">ROUND(E1089*(1+M1089),2)</f>
        <v>0</v>
      </c>
      <c r="G1089" s="8">
        <f t="shared" ref="G1089:G1098" si="499">E1089-N1089-O1089</f>
        <v>0</v>
      </c>
      <c r="H1089" s="8">
        <f>IF(PĀRBAUDE!$D$3="NĒ",ROUND(G1089*(1+M1089),2),0)</f>
        <v>0</v>
      </c>
      <c r="I1089" s="11">
        <f>IF(PĀRBAUDE!$D$3="NĒ",H1089,G1089)/IF(PĀRBAUDE!$D$3="NĒ",$H$1315,$G$1315)</f>
        <v>0</v>
      </c>
      <c r="J1089" s="8">
        <f>IF(PĀRBAUDE!$D$3="NĒ",F1089-H1089,F1089-G1089)</f>
        <v>0</v>
      </c>
      <c r="L1089" s="42">
        <v>1</v>
      </c>
      <c r="M1089" s="42">
        <v>0.21</v>
      </c>
      <c r="N1089" s="12"/>
      <c r="O1089" s="12"/>
      <c r="Q1089" s="8">
        <f t="shared" ref="Q1089:Q1098" si="500">IF(H1089=0,G1089,H1089)*L1089</f>
        <v>0</v>
      </c>
      <c r="R1089" s="8">
        <f t="shared" ref="R1089:R1098" si="501">J1089*L1089</f>
        <v>0</v>
      </c>
      <c r="S1089" s="82"/>
    </row>
    <row r="1090" spans="1:19" hidden="1" outlineLevel="1">
      <c r="A1090" s="4" t="s">
        <v>164</v>
      </c>
      <c r="B1090" s="7"/>
      <c r="C1090" s="7"/>
      <c r="D1090" s="12"/>
      <c r="E1090" s="8">
        <f t="shared" si="497"/>
        <v>0</v>
      </c>
      <c r="F1090" s="8">
        <f t="shared" si="498"/>
        <v>0</v>
      </c>
      <c r="G1090" s="8">
        <f t="shared" si="499"/>
        <v>0</v>
      </c>
      <c r="H1090" s="8">
        <f>IF(PĀRBAUDE!$D$3="NĒ",ROUND(G1090*(1+M1090),2),0)</f>
        <v>0</v>
      </c>
      <c r="I1090" s="11">
        <f>IF(PĀRBAUDE!$D$3="NĒ",H1090,G1090)/IF(PĀRBAUDE!$D$3="NĒ",$H$1315,$G$1315)</f>
        <v>0</v>
      </c>
      <c r="J1090" s="8">
        <f>IF(PĀRBAUDE!$D$3="NĒ",F1090-H1090,F1090-G1090)</f>
        <v>0</v>
      </c>
      <c r="L1090" s="42">
        <v>1</v>
      </c>
      <c r="M1090" s="42">
        <v>0.21</v>
      </c>
      <c r="N1090" s="12"/>
      <c r="O1090" s="12"/>
      <c r="Q1090" s="8">
        <f t="shared" si="500"/>
        <v>0</v>
      </c>
      <c r="R1090" s="8">
        <f t="shared" si="501"/>
        <v>0</v>
      </c>
      <c r="S1090" s="82"/>
    </row>
    <row r="1091" spans="1:19" hidden="1" outlineLevel="1">
      <c r="A1091" s="4" t="s">
        <v>165</v>
      </c>
      <c r="B1091" s="7"/>
      <c r="C1091" s="7"/>
      <c r="D1091" s="12"/>
      <c r="E1091" s="8">
        <f t="shared" si="497"/>
        <v>0</v>
      </c>
      <c r="F1091" s="8">
        <f t="shared" si="498"/>
        <v>0</v>
      </c>
      <c r="G1091" s="8">
        <f t="shared" si="499"/>
        <v>0</v>
      </c>
      <c r="H1091" s="8">
        <f>IF(PĀRBAUDE!$D$3="NĒ",ROUND(G1091*(1+M1091),2),0)</f>
        <v>0</v>
      </c>
      <c r="I1091" s="11">
        <f>IF(PĀRBAUDE!$D$3="NĒ",H1091,G1091)/IF(PĀRBAUDE!$D$3="NĒ",$H$1315,$G$1315)</f>
        <v>0</v>
      </c>
      <c r="J1091" s="8">
        <f>IF(PĀRBAUDE!$D$3="NĒ",F1091-H1091,F1091-G1091)</f>
        <v>0</v>
      </c>
      <c r="L1091" s="42">
        <v>1</v>
      </c>
      <c r="M1091" s="42">
        <v>0.21</v>
      </c>
      <c r="N1091" s="12"/>
      <c r="O1091" s="12"/>
      <c r="Q1091" s="8">
        <f t="shared" si="500"/>
        <v>0</v>
      </c>
      <c r="R1091" s="8">
        <f t="shared" si="501"/>
        <v>0</v>
      </c>
      <c r="S1091" s="82"/>
    </row>
    <row r="1092" spans="1:19" hidden="1" outlineLevel="1">
      <c r="A1092" s="4" t="s">
        <v>165</v>
      </c>
      <c r="B1092" s="7"/>
      <c r="C1092" s="7"/>
      <c r="D1092" s="12"/>
      <c r="E1092" s="8">
        <f t="shared" si="497"/>
        <v>0</v>
      </c>
      <c r="F1092" s="8">
        <f t="shared" si="498"/>
        <v>0</v>
      </c>
      <c r="G1092" s="8">
        <f t="shared" si="499"/>
        <v>0</v>
      </c>
      <c r="H1092" s="8">
        <f>IF(PĀRBAUDE!$D$3="NĒ",ROUND(G1092*(1+M1092),2),0)</f>
        <v>0</v>
      </c>
      <c r="I1092" s="11">
        <f>IF(PĀRBAUDE!$D$3="NĒ",H1092,G1092)/IF(PĀRBAUDE!$D$3="NĒ",$H$1315,$G$1315)</f>
        <v>0</v>
      </c>
      <c r="J1092" s="8">
        <f>IF(PĀRBAUDE!$D$3="NĒ",F1092-H1092,F1092-G1092)</f>
        <v>0</v>
      </c>
      <c r="L1092" s="42">
        <v>1</v>
      </c>
      <c r="M1092" s="42">
        <v>0.21</v>
      </c>
      <c r="N1092" s="12"/>
      <c r="O1092" s="12"/>
      <c r="Q1092" s="8">
        <f t="shared" si="500"/>
        <v>0</v>
      </c>
      <c r="R1092" s="8">
        <f t="shared" si="501"/>
        <v>0</v>
      </c>
      <c r="S1092" s="82"/>
    </row>
    <row r="1093" spans="1:19" hidden="1" outlineLevel="1">
      <c r="A1093" s="4" t="s">
        <v>166</v>
      </c>
      <c r="B1093" s="7"/>
      <c r="C1093" s="7"/>
      <c r="D1093" s="12"/>
      <c r="E1093" s="8">
        <f t="shared" si="497"/>
        <v>0</v>
      </c>
      <c r="F1093" s="8">
        <f t="shared" si="498"/>
        <v>0</v>
      </c>
      <c r="G1093" s="8">
        <f t="shared" si="499"/>
        <v>0</v>
      </c>
      <c r="H1093" s="8">
        <f>IF(PĀRBAUDE!$D$3="NĒ",ROUND(G1093*(1+M1093),2),0)</f>
        <v>0</v>
      </c>
      <c r="I1093" s="11">
        <f>IF(PĀRBAUDE!$D$3="NĒ",H1093,G1093)/IF(PĀRBAUDE!$D$3="NĒ",$H$1315,$G$1315)</f>
        <v>0</v>
      </c>
      <c r="J1093" s="8">
        <f>IF(PĀRBAUDE!$D$3="NĒ",F1093-H1093,F1093-G1093)</f>
        <v>0</v>
      </c>
      <c r="L1093" s="42">
        <v>1</v>
      </c>
      <c r="M1093" s="42">
        <v>0.21</v>
      </c>
      <c r="N1093" s="12"/>
      <c r="O1093" s="12"/>
      <c r="Q1093" s="8">
        <f t="shared" si="500"/>
        <v>0</v>
      </c>
      <c r="R1093" s="8">
        <f t="shared" si="501"/>
        <v>0</v>
      </c>
      <c r="S1093" s="82"/>
    </row>
    <row r="1094" spans="1:19" hidden="1" outlineLevel="1">
      <c r="A1094" s="4" t="s">
        <v>167</v>
      </c>
      <c r="B1094" s="7"/>
      <c r="C1094" s="7"/>
      <c r="D1094" s="12"/>
      <c r="E1094" s="8">
        <f t="shared" si="497"/>
        <v>0</v>
      </c>
      <c r="F1094" s="8">
        <f t="shared" si="498"/>
        <v>0</v>
      </c>
      <c r="G1094" s="8">
        <f t="shared" si="499"/>
        <v>0</v>
      </c>
      <c r="H1094" s="8">
        <f>IF(PĀRBAUDE!$D$3="NĒ",ROUND(G1094*(1+M1094),2),0)</f>
        <v>0</v>
      </c>
      <c r="I1094" s="11">
        <f>IF(PĀRBAUDE!$D$3="NĒ",H1094,G1094)/IF(PĀRBAUDE!$D$3="NĒ",$H$1315,$G$1315)</f>
        <v>0</v>
      </c>
      <c r="J1094" s="8">
        <f>IF(PĀRBAUDE!$D$3="NĒ",F1094-H1094,F1094-G1094)</f>
        <v>0</v>
      </c>
      <c r="L1094" s="42">
        <v>1</v>
      </c>
      <c r="M1094" s="42">
        <v>0.21</v>
      </c>
      <c r="N1094" s="12"/>
      <c r="O1094" s="12"/>
      <c r="Q1094" s="8">
        <f t="shared" si="500"/>
        <v>0</v>
      </c>
      <c r="R1094" s="8">
        <f t="shared" si="501"/>
        <v>0</v>
      </c>
      <c r="S1094" s="82"/>
    </row>
    <row r="1095" spans="1:19" hidden="1" outlineLevel="1">
      <c r="A1095" s="4" t="s">
        <v>168</v>
      </c>
      <c r="B1095" s="7"/>
      <c r="C1095" s="7"/>
      <c r="D1095" s="12"/>
      <c r="E1095" s="8">
        <f t="shared" si="497"/>
        <v>0</v>
      </c>
      <c r="F1095" s="8">
        <f t="shared" si="498"/>
        <v>0</v>
      </c>
      <c r="G1095" s="8">
        <f t="shared" si="499"/>
        <v>0</v>
      </c>
      <c r="H1095" s="8">
        <f>IF(PĀRBAUDE!$D$3="NĒ",ROUND(G1095*(1+M1095),2),0)</f>
        <v>0</v>
      </c>
      <c r="I1095" s="11">
        <f>IF(PĀRBAUDE!$D$3="NĒ",H1095,G1095)/IF(PĀRBAUDE!$D$3="NĒ",$H$1315,$G$1315)</f>
        <v>0</v>
      </c>
      <c r="J1095" s="8">
        <f>IF(PĀRBAUDE!$D$3="NĒ",F1095-H1095,F1095-G1095)</f>
        <v>0</v>
      </c>
      <c r="L1095" s="42">
        <v>1</v>
      </c>
      <c r="M1095" s="42">
        <v>0.21</v>
      </c>
      <c r="N1095" s="12"/>
      <c r="O1095" s="12"/>
      <c r="Q1095" s="8">
        <f t="shared" si="500"/>
        <v>0</v>
      </c>
      <c r="R1095" s="8">
        <f t="shared" si="501"/>
        <v>0</v>
      </c>
      <c r="S1095" s="82"/>
    </row>
    <row r="1096" spans="1:19" hidden="1" outlineLevel="1">
      <c r="A1096" s="4" t="s">
        <v>169</v>
      </c>
      <c r="B1096" s="7"/>
      <c r="C1096" s="7"/>
      <c r="D1096" s="12"/>
      <c r="E1096" s="8">
        <f t="shared" si="497"/>
        <v>0</v>
      </c>
      <c r="F1096" s="8">
        <f t="shared" si="498"/>
        <v>0</v>
      </c>
      <c r="G1096" s="8">
        <f t="shared" si="499"/>
        <v>0</v>
      </c>
      <c r="H1096" s="8">
        <f>IF(PĀRBAUDE!$D$3="NĒ",ROUND(G1096*(1+M1096),2),0)</f>
        <v>0</v>
      </c>
      <c r="I1096" s="11">
        <f>IF(PĀRBAUDE!$D$3="NĒ",H1096,G1096)/IF(PĀRBAUDE!$D$3="NĒ",$H$1315,$G$1315)</f>
        <v>0</v>
      </c>
      <c r="J1096" s="8">
        <f>IF(PĀRBAUDE!$D$3="NĒ",F1096-H1096,F1096-G1096)</f>
        <v>0</v>
      </c>
      <c r="L1096" s="42">
        <v>1</v>
      </c>
      <c r="M1096" s="42">
        <v>0.21</v>
      </c>
      <c r="N1096" s="12"/>
      <c r="O1096" s="12"/>
      <c r="Q1096" s="8">
        <f t="shared" si="500"/>
        <v>0</v>
      </c>
      <c r="R1096" s="8">
        <f t="shared" si="501"/>
        <v>0</v>
      </c>
      <c r="S1096" s="82"/>
    </row>
    <row r="1097" spans="1:19" hidden="1" outlineLevel="1">
      <c r="A1097" s="4" t="s">
        <v>170</v>
      </c>
      <c r="B1097" s="7"/>
      <c r="C1097" s="7"/>
      <c r="D1097" s="12"/>
      <c r="E1097" s="8">
        <f t="shared" si="497"/>
        <v>0</v>
      </c>
      <c r="F1097" s="8">
        <f t="shared" si="498"/>
        <v>0</v>
      </c>
      <c r="G1097" s="8">
        <f t="shared" si="499"/>
        <v>0</v>
      </c>
      <c r="H1097" s="8">
        <f>IF(PĀRBAUDE!$D$3="NĒ",ROUND(G1097*(1+M1097),2),0)</f>
        <v>0</v>
      </c>
      <c r="I1097" s="11">
        <f>IF(PĀRBAUDE!$D$3="NĒ",H1097,G1097)/IF(PĀRBAUDE!$D$3="NĒ",$H$1315,$G$1315)</f>
        <v>0</v>
      </c>
      <c r="J1097" s="8">
        <f>IF(PĀRBAUDE!$D$3="NĒ",F1097-H1097,F1097-G1097)</f>
        <v>0</v>
      </c>
      <c r="L1097" s="42">
        <v>1</v>
      </c>
      <c r="M1097" s="42">
        <v>0.21</v>
      </c>
      <c r="N1097" s="12"/>
      <c r="O1097" s="12"/>
      <c r="Q1097" s="8">
        <f t="shared" si="500"/>
        <v>0</v>
      </c>
      <c r="R1097" s="8">
        <f t="shared" si="501"/>
        <v>0</v>
      </c>
      <c r="S1097" s="82"/>
    </row>
    <row r="1098" spans="1:19" hidden="1" outlineLevel="1">
      <c r="A1098" s="4" t="s">
        <v>171</v>
      </c>
      <c r="B1098" s="7"/>
      <c r="C1098" s="7"/>
      <c r="D1098" s="12"/>
      <c r="E1098" s="8">
        <f t="shared" si="497"/>
        <v>0</v>
      </c>
      <c r="F1098" s="8">
        <f t="shared" si="498"/>
        <v>0</v>
      </c>
      <c r="G1098" s="8">
        <f t="shared" si="499"/>
        <v>0</v>
      </c>
      <c r="H1098" s="8">
        <f>IF(PĀRBAUDE!$D$3="NĒ",ROUND(G1098*(1+M1098),2),0)</f>
        <v>0</v>
      </c>
      <c r="I1098" s="11">
        <f>IF(PĀRBAUDE!$D$3="NĒ",H1098,G1098)/IF(PĀRBAUDE!$D$3="NĒ",$H$1315,$G$1315)</f>
        <v>0</v>
      </c>
      <c r="J1098" s="8">
        <f>IF(PĀRBAUDE!$D$3="NĒ",F1098-H1098,F1098-G1098)</f>
        <v>0</v>
      </c>
      <c r="L1098" s="42">
        <v>1</v>
      </c>
      <c r="M1098" s="42">
        <v>0.21</v>
      </c>
      <c r="N1098" s="12"/>
      <c r="O1098" s="12"/>
      <c r="Q1098" s="8">
        <f t="shared" si="500"/>
        <v>0</v>
      </c>
      <c r="R1098" s="8">
        <f t="shared" si="501"/>
        <v>0</v>
      </c>
      <c r="S1098" s="82"/>
    </row>
    <row r="1099" spans="1:19" ht="36" hidden="1" outlineLevel="1">
      <c r="A1099" s="2" t="s">
        <v>20</v>
      </c>
      <c r="B1099" s="2"/>
      <c r="C1099" s="2"/>
      <c r="D1099" s="2"/>
      <c r="E1099" s="9">
        <f>SUM(E1100:E1109)</f>
        <v>0</v>
      </c>
      <c r="F1099" s="9">
        <f>SUM(F1100:F1109)</f>
        <v>0</v>
      </c>
      <c r="G1099" s="9">
        <f>SUM(G1100:G1109)</f>
        <v>0</v>
      </c>
      <c r="H1099" s="9">
        <f>SUM(H1100:H1109)</f>
        <v>0</v>
      </c>
      <c r="I1099" s="10">
        <f>IF(PĀRBAUDE!$D$3="NĒ",H1099,G1099)/IF(PĀRBAUDE!$D$3="NĒ",$H$1315,$G$1315)</f>
        <v>0</v>
      </c>
      <c r="J1099" s="9">
        <f>SUM(J1100:J1109)</f>
        <v>0</v>
      </c>
    </row>
    <row r="1100" spans="1:19" hidden="1" outlineLevel="1">
      <c r="A1100" s="4" t="s">
        <v>172</v>
      </c>
      <c r="B1100" s="7"/>
      <c r="C1100" s="7"/>
      <c r="D1100" s="12"/>
      <c r="E1100" s="8">
        <f t="shared" ref="E1100:E1109" si="502">C1100*D1100</f>
        <v>0</v>
      </c>
      <c r="F1100" s="8">
        <f t="shared" ref="F1100:F1109" si="503">ROUND(E1100*(1+M1100),2)</f>
        <v>0</v>
      </c>
      <c r="G1100" s="8">
        <f t="shared" ref="G1100:G1109" si="504">E1100-N1100-O1100</f>
        <v>0</v>
      </c>
      <c r="H1100" s="8">
        <f>IF(PĀRBAUDE!$D$3="NĒ",ROUND(G1100*(1+M1100),2),0)</f>
        <v>0</v>
      </c>
      <c r="I1100" s="11">
        <f>IF(PĀRBAUDE!$D$3="NĒ",H1100,G1100)/IF(PĀRBAUDE!$D$3="NĒ",$H$1315,$G$1315)</f>
        <v>0</v>
      </c>
      <c r="J1100" s="8">
        <f>IF(PĀRBAUDE!$D$3="NĒ",F1100-H1100,F1100-G1100)</f>
        <v>0</v>
      </c>
      <c r="L1100" s="42">
        <v>1</v>
      </c>
      <c r="M1100" s="42">
        <v>0.21</v>
      </c>
      <c r="N1100" s="12"/>
      <c r="O1100" s="12"/>
      <c r="Q1100" s="8">
        <f t="shared" ref="Q1100:Q1109" si="505">IF(H1100=0,G1100,H1100)*L1100</f>
        <v>0</v>
      </c>
      <c r="R1100" s="8">
        <f t="shared" ref="R1100:R1109" si="506">J1100*L1100</f>
        <v>0</v>
      </c>
      <c r="S1100" s="82"/>
    </row>
    <row r="1101" spans="1:19" hidden="1" outlineLevel="1">
      <c r="A1101" s="4" t="s">
        <v>173</v>
      </c>
      <c r="B1101" s="7"/>
      <c r="C1101" s="7"/>
      <c r="D1101" s="12"/>
      <c r="E1101" s="8">
        <f t="shared" si="502"/>
        <v>0</v>
      </c>
      <c r="F1101" s="8">
        <f t="shared" si="503"/>
        <v>0</v>
      </c>
      <c r="G1101" s="8">
        <f t="shared" si="504"/>
        <v>0</v>
      </c>
      <c r="H1101" s="8">
        <f>IF(PĀRBAUDE!$D$3="NĒ",ROUND(G1101*(1+M1101),2),0)</f>
        <v>0</v>
      </c>
      <c r="I1101" s="11">
        <f>IF(PĀRBAUDE!$D$3="NĒ",H1101,G1101)/IF(PĀRBAUDE!$D$3="NĒ",$H$1315,$G$1315)</f>
        <v>0</v>
      </c>
      <c r="J1101" s="8">
        <f>IF(PĀRBAUDE!$D$3="NĒ",F1101-H1101,F1101-G1101)</f>
        <v>0</v>
      </c>
      <c r="L1101" s="42">
        <v>1</v>
      </c>
      <c r="M1101" s="42">
        <v>0.21</v>
      </c>
      <c r="N1101" s="12"/>
      <c r="O1101" s="12"/>
      <c r="Q1101" s="8">
        <f t="shared" si="505"/>
        <v>0</v>
      </c>
      <c r="R1101" s="8">
        <f t="shared" si="506"/>
        <v>0</v>
      </c>
      <c r="S1101" s="82"/>
    </row>
    <row r="1102" spans="1:19" hidden="1" outlineLevel="1">
      <c r="A1102" s="4" t="s">
        <v>174</v>
      </c>
      <c r="B1102" s="7"/>
      <c r="C1102" s="7"/>
      <c r="D1102" s="12"/>
      <c r="E1102" s="8">
        <f t="shared" si="502"/>
        <v>0</v>
      </c>
      <c r="F1102" s="8">
        <f t="shared" si="503"/>
        <v>0</v>
      </c>
      <c r="G1102" s="8">
        <f t="shared" si="504"/>
        <v>0</v>
      </c>
      <c r="H1102" s="8">
        <f>IF(PĀRBAUDE!$D$3="NĒ",ROUND(G1102*(1+M1102),2),0)</f>
        <v>0</v>
      </c>
      <c r="I1102" s="11">
        <f>IF(PĀRBAUDE!$D$3="NĒ",H1102,G1102)/IF(PĀRBAUDE!$D$3="NĒ",$H$1315,$G$1315)</f>
        <v>0</v>
      </c>
      <c r="J1102" s="8">
        <f>IF(PĀRBAUDE!$D$3="NĒ",F1102-H1102,F1102-G1102)</f>
        <v>0</v>
      </c>
      <c r="L1102" s="42">
        <v>1</v>
      </c>
      <c r="M1102" s="42">
        <v>0.21</v>
      </c>
      <c r="N1102" s="12"/>
      <c r="O1102" s="12"/>
      <c r="Q1102" s="8">
        <f t="shared" si="505"/>
        <v>0</v>
      </c>
      <c r="R1102" s="8">
        <f t="shared" si="506"/>
        <v>0</v>
      </c>
      <c r="S1102" s="82"/>
    </row>
    <row r="1103" spans="1:19" hidden="1" outlineLevel="1">
      <c r="A1103" s="4" t="s">
        <v>174</v>
      </c>
      <c r="B1103" s="7"/>
      <c r="C1103" s="7"/>
      <c r="D1103" s="12"/>
      <c r="E1103" s="8">
        <f t="shared" si="502"/>
        <v>0</v>
      </c>
      <c r="F1103" s="8">
        <f t="shared" si="503"/>
        <v>0</v>
      </c>
      <c r="G1103" s="8">
        <f t="shared" si="504"/>
        <v>0</v>
      </c>
      <c r="H1103" s="8">
        <f>IF(PĀRBAUDE!$D$3="NĒ",ROUND(G1103*(1+M1103),2),0)</f>
        <v>0</v>
      </c>
      <c r="I1103" s="11">
        <f>IF(PĀRBAUDE!$D$3="NĒ",H1103,G1103)/IF(PĀRBAUDE!$D$3="NĒ",$H$1315,$G$1315)</f>
        <v>0</v>
      </c>
      <c r="J1103" s="8">
        <f>IF(PĀRBAUDE!$D$3="NĒ",F1103-H1103,F1103-G1103)</f>
        <v>0</v>
      </c>
      <c r="L1103" s="42">
        <v>1</v>
      </c>
      <c r="M1103" s="42">
        <v>0.21</v>
      </c>
      <c r="N1103" s="12"/>
      <c r="O1103" s="12"/>
      <c r="Q1103" s="8">
        <f t="shared" si="505"/>
        <v>0</v>
      </c>
      <c r="R1103" s="8">
        <f t="shared" si="506"/>
        <v>0</v>
      </c>
      <c r="S1103" s="82"/>
    </row>
    <row r="1104" spans="1:19" hidden="1" outlineLevel="1">
      <c r="A1104" s="4" t="s">
        <v>174</v>
      </c>
      <c r="B1104" s="7"/>
      <c r="C1104" s="7"/>
      <c r="D1104" s="12"/>
      <c r="E1104" s="8">
        <f t="shared" si="502"/>
        <v>0</v>
      </c>
      <c r="F1104" s="8">
        <f t="shared" si="503"/>
        <v>0</v>
      </c>
      <c r="G1104" s="8">
        <f t="shared" si="504"/>
        <v>0</v>
      </c>
      <c r="H1104" s="8">
        <f>IF(PĀRBAUDE!$D$3="NĒ",ROUND(G1104*(1+M1104),2),0)</f>
        <v>0</v>
      </c>
      <c r="I1104" s="11">
        <f>IF(PĀRBAUDE!$D$3="NĒ",H1104,G1104)/IF(PĀRBAUDE!$D$3="NĒ",$H$1315,$G$1315)</f>
        <v>0</v>
      </c>
      <c r="J1104" s="8">
        <f>IF(PĀRBAUDE!$D$3="NĒ",F1104-H1104,F1104-G1104)</f>
        <v>0</v>
      </c>
      <c r="L1104" s="42">
        <v>1</v>
      </c>
      <c r="M1104" s="42">
        <v>0.21</v>
      </c>
      <c r="N1104" s="12"/>
      <c r="O1104" s="12"/>
      <c r="Q1104" s="8">
        <f t="shared" si="505"/>
        <v>0</v>
      </c>
      <c r="R1104" s="8">
        <f t="shared" si="506"/>
        <v>0</v>
      </c>
      <c r="S1104" s="82"/>
    </row>
    <row r="1105" spans="1:19" hidden="1" outlineLevel="1">
      <c r="A1105" s="4" t="s">
        <v>175</v>
      </c>
      <c r="B1105" s="7"/>
      <c r="C1105" s="7"/>
      <c r="D1105" s="12"/>
      <c r="E1105" s="8">
        <f t="shared" si="502"/>
        <v>0</v>
      </c>
      <c r="F1105" s="8">
        <f t="shared" si="503"/>
        <v>0</v>
      </c>
      <c r="G1105" s="8">
        <f t="shared" si="504"/>
        <v>0</v>
      </c>
      <c r="H1105" s="8">
        <f>IF(PĀRBAUDE!$D$3="NĒ",ROUND(G1105*(1+M1105),2),0)</f>
        <v>0</v>
      </c>
      <c r="I1105" s="11">
        <f>IF(PĀRBAUDE!$D$3="NĒ",H1105,G1105)/IF(PĀRBAUDE!$D$3="NĒ",$H$1315,$G$1315)</f>
        <v>0</v>
      </c>
      <c r="J1105" s="8">
        <f>IF(PĀRBAUDE!$D$3="NĒ",F1105-H1105,F1105-G1105)</f>
        <v>0</v>
      </c>
      <c r="L1105" s="42">
        <v>1</v>
      </c>
      <c r="M1105" s="42">
        <v>0.21</v>
      </c>
      <c r="N1105" s="12"/>
      <c r="O1105" s="12"/>
      <c r="Q1105" s="8">
        <f t="shared" si="505"/>
        <v>0</v>
      </c>
      <c r="R1105" s="8">
        <f t="shared" si="506"/>
        <v>0</v>
      </c>
      <c r="S1105" s="82"/>
    </row>
    <row r="1106" spans="1:19" hidden="1" outlineLevel="1">
      <c r="A1106" s="4" t="s">
        <v>176</v>
      </c>
      <c r="B1106" s="7"/>
      <c r="C1106" s="7"/>
      <c r="D1106" s="12"/>
      <c r="E1106" s="8">
        <f t="shared" si="502"/>
        <v>0</v>
      </c>
      <c r="F1106" s="8">
        <f t="shared" si="503"/>
        <v>0</v>
      </c>
      <c r="G1106" s="8">
        <f t="shared" si="504"/>
        <v>0</v>
      </c>
      <c r="H1106" s="8">
        <f>IF(PĀRBAUDE!$D$3="NĒ",ROUND(G1106*(1+M1106),2),0)</f>
        <v>0</v>
      </c>
      <c r="I1106" s="11">
        <f>IF(PĀRBAUDE!$D$3="NĒ",H1106,G1106)/IF(PĀRBAUDE!$D$3="NĒ",$H$1315,$G$1315)</f>
        <v>0</v>
      </c>
      <c r="J1106" s="8">
        <f>IF(PĀRBAUDE!$D$3="NĒ",F1106-H1106,F1106-G1106)</f>
        <v>0</v>
      </c>
      <c r="L1106" s="42">
        <v>1</v>
      </c>
      <c r="M1106" s="42">
        <v>0.21</v>
      </c>
      <c r="N1106" s="12"/>
      <c r="O1106" s="12"/>
      <c r="Q1106" s="8">
        <f t="shared" si="505"/>
        <v>0</v>
      </c>
      <c r="R1106" s="8">
        <f t="shared" si="506"/>
        <v>0</v>
      </c>
      <c r="S1106" s="82"/>
    </row>
    <row r="1107" spans="1:19" hidden="1" outlineLevel="1">
      <c r="A1107" s="4" t="s">
        <v>177</v>
      </c>
      <c r="B1107" s="7"/>
      <c r="C1107" s="7"/>
      <c r="D1107" s="12"/>
      <c r="E1107" s="8">
        <f t="shared" si="502"/>
        <v>0</v>
      </c>
      <c r="F1107" s="8">
        <f t="shared" si="503"/>
        <v>0</v>
      </c>
      <c r="G1107" s="8">
        <f t="shared" si="504"/>
        <v>0</v>
      </c>
      <c r="H1107" s="8">
        <f>IF(PĀRBAUDE!$D$3="NĒ",ROUND(G1107*(1+M1107),2),0)</f>
        <v>0</v>
      </c>
      <c r="I1107" s="11">
        <f>IF(PĀRBAUDE!$D$3="NĒ",H1107,G1107)/IF(PĀRBAUDE!$D$3="NĒ",$H$1315,$G$1315)</f>
        <v>0</v>
      </c>
      <c r="J1107" s="8">
        <f>IF(PĀRBAUDE!$D$3="NĒ",F1107-H1107,F1107-G1107)</f>
        <v>0</v>
      </c>
      <c r="L1107" s="42">
        <v>1</v>
      </c>
      <c r="M1107" s="42">
        <v>0.21</v>
      </c>
      <c r="N1107" s="12"/>
      <c r="O1107" s="12"/>
      <c r="Q1107" s="8">
        <f t="shared" si="505"/>
        <v>0</v>
      </c>
      <c r="R1107" s="8">
        <f t="shared" si="506"/>
        <v>0</v>
      </c>
      <c r="S1107" s="82"/>
    </row>
    <row r="1108" spans="1:19" hidden="1" outlineLevel="1">
      <c r="A1108" s="4" t="s">
        <v>178</v>
      </c>
      <c r="B1108" s="7"/>
      <c r="C1108" s="7"/>
      <c r="D1108" s="12"/>
      <c r="E1108" s="8">
        <f t="shared" si="502"/>
        <v>0</v>
      </c>
      <c r="F1108" s="8">
        <f t="shared" si="503"/>
        <v>0</v>
      </c>
      <c r="G1108" s="8">
        <f t="shared" si="504"/>
        <v>0</v>
      </c>
      <c r="H1108" s="8">
        <f>IF(PĀRBAUDE!$D$3="NĒ",ROUND(G1108*(1+M1108),2),0)</f>
        <v>0</v>
      </c>
      <c r="I1108" s="11">
        <f>IF(PĀRBAUDE!$D$3="NĒ",H1108,G1108)/IF(PĀRBAUDE!$D$3="NĒ",$H$1315,$G$1315)</f>
        <v>0</v>
      </c>
      <c r="J1108" s="8">
        <f>IF(PĀRBAUDE!$D$3="NĒ",F1108-H1108,F1108-G1108)</f>
        <v>0</v>
      </c>
      <c r="L1108" s="42">
        <v>1</v>
      </c>
      <c r="M1108" s="42">
        <v>0.21</v>
      </c>
      <c r="N1108" s="12"/>
      <c r="O1108" s="12"/>
      <c r="Q1108" s="8">
        <f t="shared" si="505"/>
        <v>0</v>
      </c>
      <c r="R1108" s="8">
        <f t="shared" si="506"/>
        <v>0</v>
      </c>
      <c r="S1108" s="82"/>
    </row>
    <row r="1109" spans="1:19" hidden="1" outlineLevel="1">
      <c r="A1109" s="4" t="s">
        <v>179</v>
      </c>
      <c r="B1109" s="7"/>
      <c r="C1109" s="7"/>
      <c r="D1109" s="12"/>
      <c r="E1109" s="8">
        <f t="shared" si="502"/>
        <v>0</v>
      </c>
      <c r="F1109" s="8">
        <f t="shared" si="503"/>
        <v>0</v>
      </c>
      <c r="G1109" s="8">
        <f t="shared" si="504"/>
        <v>0</v>
      </c>
      <c r="H1109" s="8">
        <f>IF(PĀRBAUDE!$D$3="NĒ",ROUND(G1109*(1+M1109),2),0)</f>
        <v>0</v>
      </c>
      <c r="I1109" s="11">
        <f>IF(PĀRBAUDE!$D$3="NĒ",H1109,G1109)/IF(PĀRBAUDE!$D$3="NĒ",$H$1315,$G$1315)</f>
        <v>0</v>
      </c>
      <c r="J1109" s="8">
        <f>IF(PĀRBAUDE!$D$3="NĒ",F1109-H1109,F1109-G1109)</f>
        <v>0</v>
      </c>
      <c r="L1109" s="42">
        <v>1</v>
      </c>
      <c r="M1109" s="42">
        <v>0.21</v>
      </c>
      <c r="N1109" s="12"/>
      <c r="O1109" s="12"/>
      <c r="Q1109" s="8">
        <f t="shared" si="505"/>
        <v>0</v>
      </c>
      <c r="R1109" s="8">
        <f t="shared" si="506"/>
        <v>0</v>
      </c>
      <c r="S1109" s="82"/>
    </row>
    <row r="1110" spans="1:19" ht="60" hidden="1" outlineLevel="1">
      <c r="A1110" s="5" t="s">
        <v>21</v>
      </c>
      <c r="B1110" s="2"/>
      <c r="C1110" s="2"/>
      <c r="D1110" s="2"/>
      <c r="E1110" s="9">
        <f>SUM(E1111:E1120)</f>
        <v>0</v>
      </c>
      <c r="F1110" s="9">
        <f>SUM(F1111:F1120)</f>
        <v>0</v>
      </c>
      <c r="G1110" s="9">
        <f>SUM(G1111:G1120)</f>
        <v>0</v>
      </c>
      <c r="H1110" s="9">
        <f>SUM(H1111:H1120)</f>
        <v>0</v>
      </c>
      <c r="I1110" s="10">
        <f>IF(PĀRBAUDE!$D$3="NĒ",H1110,G1110)/IF(PĀRBAUDE!$D$3="NĒ",$H$1315,$G$1315)</f>
        <v>0</v>
      </c>
      <c r="J1110" s="9">
        <f>SUM(J1111:J1120)</f>
        <v>0</v>
      </c>
    </row>
    <row r="1111" spans="1:19" hidden="1" outlineLevel="1">
      <c r="A1111" s="4" t="s">
        <v>180</v>
      </c>
      <c r="B1111" s="7"/>
      <c r="C1111" s="7"/>
      <c r="D1111" s="12"/>
      <c r="E1111" s="8">
        <f t="shared" ref="E1111:E1120" si="507">C1111*D1111</f>
        <v>0</v>
      </c>
      <c r="F1111" s="8">
        <f t="shared" ref="F1111:F1120" si="508">ROUND(E1111*(1+M1111),2)</f>
        <v>0</v>
      </c>
      <c r="G1111" s="8">
        <f t="shared" ref="G1111:G1120" si="509">E1111-N1111-O1111</f>
        <v>0</v>
      </c>
      <c r="H1111" s="8">
        <f>IF(PĀRBAUDE!$D$3="NĒ",ROUND(G1111*(1+M1111),2),0)</f>
        <v>0</v>
      </c>
      <c r="I1111" s="11">
        <f>IF(PĀRBAUDE!$D$3="NĒ",H1111,G1111)/IF(PĀRBAUDE!$D$3="NĒ",$H$1315,$G$1315)</f>
        <v>0</v>
      </c>
      <c r="J1111" s="8">
        <f>IF(PĀRBAUDE!$D$3="NĒ",F1111-H1111,F1111-G1111)</f>
        <v>0</v>
      </c>
      <c r="L1111" s="42">
        <v>1</v>
      </c>
      <c r="M1111" s="42">
        <v>0.21</v>
      </c>
      <c r="N1111" s="12"/>
      <c r="O1111" s="12"/>
      <c r="Q1111" s="8">
        <f t="shared" ref="Q1111:Q1120" si="510">IF(H1111=0,G1111,H1111)*L1111</f>
        <v>0</v>
      </c>
      <c r="R1111" s="8">
        <f t="shared" ref="R1111:R1120" si="511">J1111*L1111</f>
        <v>0</v>
      </c>
      <c r="S1111" s="82"/>
    </row>
    <row r="1112" spans="1:19" hidden="1" outlineLevel="1">
      <c r="A1112" s="4" t="s">
        <v>181</v>
      </c>
      <c r="B1112" s="7"/>
      <c r="C1112" s="7"/>
      <c r="D1112" s="12"/>
      <c r="E1112" s="8">
        <f t="shared" si="507"/>
        <v>0</v>
      </c>
      <c r="F1112" s="8">
        <f t="shared" si="508"/>
        <v>0</v>
      </c>
      <c r="G1112" s="8">
        <f t="shared" si="509"/>
        <v>0</v>
      </c>
      <c r="H1112" s="8">
        <f>IF(PĀRBAUDE!$D$3="NĒ",ROUND(G1112*(1+M1112),2),0)</f>
        <v>0</v>
      </c>
      <c r="I1112" s="11">
        <f>IF(PĀRBAUDE!$D$3="NĒ",H1112,G1112)/IF(PĀRBAUDE!$D$3="NĒ",$H$1315,$G$1315)</f>
        <v>0</v>
      </c>
      <c r="J1112" s="8">
        <f>IF(PĀRBAUDE!$D$3="NĒ",F1112-H1112,F1112-G1112)</f>
        <v>0</v>
      </c>
      <c r="L1112" s="42">
        <v>1</v>
      </c>
      <c r="M1112" s="42">
        <v>0.21</v>
      </c>
      <c r="N1112" s="12"/>
      <c r="O1112" s="12"/>
      <c r="Q1112" s="8">
        <f t="shared" si="510"/>
        <v>0</v>
      </c>
      <c r="R1112" s="8">
        <f t="shared" si="511"/>
        <v>0</v>
      </c>
      <c r="S1112" s="82"/>
    </row>
    <row r="1113" spans="1:19" hidden="1" outlineLevel="1">
      <c r="A1113" s="4" t="s">
        <v>182</v>
      </c>
      <c r="B1113" s="7"/>
      <c r="C1113" s="7"/>
      <c r="D1113" s="12"/>
      <c r="E1113" s="8">
        <f t="shared" si="507"/>
        <v>0</v>
      </c>
      <c r="F1113" s="8">
        <f t="shared" si="508"/>
        <v>0</v>
      </c>
      <c r="G1113" s="8">
        <f t="shared" si="509"/>
        <v>0</v>
      </c>
      <c r="H1113" s="8">
        <f>IF(PĀRBAUDE!$D$3="NĒ",ROUND(G1113*(1+M1113),2),0)</f>
        <v>0</v>
      </c>
      <c r="I1113" s="11">
        <f>IF(PĀRBAUDE!$D$3="NĒ",H1113,G1113)/IF(PĀRBAUDE!$D$3="NĒ",$H$1315,$G$1315)</f>
        <v>0</v>
      </c>
      <c r="J1113" s="8">
        <f>IF(PĀRBAUDE!$D$3="NĒ",F1113-H1113,F1113-G1113)</f>
        <v>0</v>
      </c>
      <c r="L1113" s="42">
        <v>1</v>
      </c>
      <c r="M1113" s="42">
        <v>0.21</v>
      </c>
      <c r="N1113" s="12"/>
      <c r="O1113" s="12"/>
      <c r="Q1113" s="8">
        <f t="shared" si="510"/>
        <v>0</v>
      </c>
      <c r="R1113" s="8">
        <f t="shared" si="511"/>
        <v>0</v>
      </c>
      <c r="S1113" s="82"/>
    </row>
    <row r="1114" spans="1:19" hidden="1" outlineLevel="1">
      <c r="A1114" s="4" t="s">
        <v>182</v>
      </c>
      <c r="B1114" s="7"/>
      <c r="C1114" s="7"/>
      <c r="D1114" s="12"/>
      <c r="E1114" s="8">
        <f t="shared" si="507"/>
        <v>0</v>
      </c>
      <c r="F1114" s="8">
        <f t="shared" si="508"/>
        <v>0</v>
      </c>
      <c r="G1114" s="8">
        <f t="shared" si="509"/>
        <v>0</v>
      </c>
      <c r="H1114" s="8">
        <f>IF(PĀRBAUDE!$D$3="NĒ",ROUND(G1114*(1+M1114),2),0)</f>
        <v>0</v>
      </c>
      <c r="I1114" s="11">
        <f>IF(PĀRBAUDE!$D$3="NĒ",H1114,G1114)/IF(PĀRBAUDE!$D$3="NĒ",$H$1315,$G$1315)</f>
        <v>0</v>
      </c>
      <c r="J1114" s="8">
        <f>IF(PĀRBAUDE!$D$3="NĒ",F1114-H1114,F1114-G1114)</f>
        <v>0</v>
      </c>
      <c r="L1114" s="42">
        <v>1</v>
      </c>
      <c r="M1114" s="42">
        <v>0.21</v>
      </c>
      <c r="N1114" s="12"/>
      <c r="O1114" s="12"/>
      <c r="Q1114" s="8">
        <f t="shared" si="510"/>
        <v>0</v>
      </c>
      <c r="R1114" s="8">
        <f t="shared" si="511"/>
        <v>0</v>
      </c>
      <c r="S1114" s="82"/>
    </row>
    <row r="1115" spans="1:19" hidden="1" outlineLevel="1">
      <c r="A1115" s="4" t="s">
        <v>182</v>
      </c>
      <c r="B1115" s="7"/>
      <c r="C1115" s="7"/>
      <c r="D1115" s="12"/>
      <c r="E1115" s="8">
        <f t="shared" si="507"/>
        <v>0</v>
      </c>
      <c r="F1115" s="8">
        <f t="shared" si="508"/>
        <v>0</v>
      </c>
      <c r="G1115" s="8">
        <f t="shared" si="509"/>
        <v>0</v>
      </c>
      <c r="H1115" s="8">
        <f>IF(PĀRBAUDE!$D$3="NĒ",ROUND(G1115*(1+M1115),2),0)</f>
        <v>0</v>
      </c>
      <c r="I1115" s="11">
        <f>IF(PĀRBAUDE!$D$3="NĒ",H1115,G1115)/IF(PĀRBAUDE!$D$3="NĒ",$H$1315,$G$1315)</f>
        <v>0</v>
      </c>
      <c r="J1115" s="8">
        <f>IF(PĀRBAUDE!$D$3="NĒ",F1115-H1115,F1115-G1115)</f>
        <v>0</v>
      </c>
      <c r="L1115" s="42">
        <v>1</v>
      </c>
      <c r="M1115" s="42">
        <v>0.21</v>
      </c>
      <c r="N1115" s="12"/>
      <c r="O1115" s="12"/>
      <c r="Q1115" s="8">
        <f t="shared" si="510"/>
        <v>0</v>
      </c>
      <c r="R1115" s="8">
        <f t="shared" si="511"/>
        <v>0</v>
      </c>
      <c r="S1115" s="82"/>
    </row>
    <row r="1116" spans="1:19" hidden="1" outlineLevel="1">
      <c r="A1116" s="4" t="s">
        <v>182</v>
      </c>
      <c r="B1116" s="7"/>
      <c r="C1116" s="7"/>
      <c r="D1116" s="12"/>
      <c r="E1116" s="8">
        <f t="shared" si="507"/>
        <v>0</v>
      </c>
      <c r="F1116" s="8">
        <f t="shared" si="508"/>
        <v>0</v>
      </c>
      <c r="G1116" s="8">
        <f t="shared" si="509"/>
        <v>0</v>
      </c>
      <c r="H1116" s="8">
        <f>IF(PĀRBAUDE!$D$3="NĒ",ROUND(G1116*(1+M1116),2),0)</f>
        <v>0</v>
      </c>
      <c r="I1116" s="11">
        <f>IF(PĀRBAUDE!$D$3="NĒ",H1116,G1116)/IF(PĀRBAUDE!$D$3="NĒ",$H$1315,$G$1315)</f>
        <v>0</v>
      </c>
      <c r="J1116" s="8">
        <f>IF(PĀRBAUDE!$D$3="NĒ",F1116-H1116,F1116-G1116)</f>
        <v>0</v>
      </c>
      <c r="L1116" s="42">
        <v>1</v>
      </c>
      <c r="M1116" s="42">
        <v>0.21</v>
      </c>
      <c r="N1116" s="12"/>
      <c r="O1116" s="12"/>
      <c r="Q1116" s="8">
        <f t="shared" si="510"/>
        <v>0</v>
      </c>
      <c r="R1116" s="8">
        <f t="shared" si="511"/>
        <v>0</v>
      </c>
      <c r="S1116" s="82"/>
    </row>
    <row r="1117" spans="1:19" hidden="1" outlineLevel="1">
      <c r="A1117" s="4" t="s">
        <v>183</v>
      </c>
      <c r="B1117" s="7"/>
      <c r="C1117" s="7"/>
      <c r="D1117" s="12"/>
      <c r="E1117" s="8">
        <f t="shared" si="507"/>
        <v>0</v>
      </c>
      <c r="F1117" s="8">
        <f t="shared" si="508"/>
        <v>0</v>
      </c>
      <c r="G1117" s="8">
        <f t="shared" si="509"/>
        <v>0</v>
      </c>
      <c r="H1117" s="8">
        <f>IF(PĀRBAUDE!$D$3="NĒ",ROUND(G1117*(1+M1117),2),0)</f>
        <v>0</v>
      </c>
      <c r="I1117" s="11">
        <f>IF(PĀRBAUDE!$D$3="NĒ",H1117,G1117)/IF(PĀRBAUDE!$D$3="NĒ",$H$1315,$G$1315)</f>
        <v>0</v>
      </c>
      <c r="J1117" s="8">
        <f>IF(PĀRBAUDE!$D$3="NĒ",F1117-H1117,F1117-G1117)</f>
        <v>0</v>
      </c>
      <c r="L1117" s="42">
        <v>1</v>
      </c>
      <c r="M1117" s="42">
        <v>0.21</v>
      </c>
      <c r="N1117" s="12"/>
      <c r="O1117" s="12"/>
      <c r="Q1117" s="8">
        <f t="shared" si="510"/>
        <v>0</v>
      </c>
      <c r="R1117" s="8">
        <f t="shared" si="511"/>
        <v>0</v>
      </c>
      <c r="S1117" s="82"/>
    </row>
    <row r="1118" spans="1:19" hidden="1" outlineLevel="1">
      <c r="A1118" s="4" t="s">
        <v>184</v>
      </c>
      <c r="B1118" s="7"/>
      <c r="C1118" s="7"/>
      <c r="D1118" s="12"/>
      <c r="E1118" s="8">
        <f t="shared" si="507"/>
        <v>0</v>
      </c>
      <c r="F1118" s="8">
        <f t="shared" si="508"/>
        <v>0</v>
      </c>
      <c r="G1118" s="8">
        <f t="shared" si="509"/>
        <v>0</v>
      </c>
      <c r="H1118" s="8">
        <f>IF(PĀRBAUDE!$D$3="NĒ",ROUND(G1118*(1+M1118),2),0)</f>
        <v>0</v>
      </c>
      <c r="I1118" s="11">
        <f>IF(PĀRBAUDE!$D$3="NĒ",H1118,G1118)/IF(PĀRBAUDE!$D$3="NĒ",$H$1315,$G$1315)</f>
        <v>0</v>
      </c>
      <c r="J1118" s="8">
        <f>IF(PĀRBAUDE!$D$3="NĒ",F1118-H1118,F1118-G1118)</f>
        <v>0</v>
      </c>
      <c r="L1118" s="42">
        <v>1</v>
      </c>
      <c r="M1118" s="42">
        <v>0.21</v>
      </c>
      <c r="N1118" s="12"/>
      <c r="O1118" s="12"/>
      <c r="Q1118" s="8">
        <f t="shared" si="510"/>
        <v>0</v>
      </c>
      <c r="R1118" s="8">
        <f t="shared" si="511"/>
        <v>0</v>
      </c>
      <c r="S1118" s="82"/>
    </row>
    <row r="1119" spans="1:19" hidden="1" outlineLevel="1">
      <c r="A1119" s="4" t="s">
        <v>185</v>
      </c>
      <c r="B1119" s="7"/>
      <c r="C1119" s="7"/>
      <c r="D1119" s="12"/>
      <c r="E1119" s="8">
        <f t="shared" si="507"/>
        <v>0</v>
      </c>
      <c r="F1119" s="8">
        <f t="shared" si="508"/>
        <v>0</v>
      </c>
      <c r="G1119" s="8">
        <f t="shared" si="509"/>
        <v>0</v>
      </c>
      <c r="H1119" s="8">
        <f>IF(PĀRBAUDE!$D$3="NĒ",ROUND(G1119*(1+M1119),2),0)</f>
        <v>0</v>
      </c>
      <c r="I1119" s="11">
        <f>IF(PĀRBAUDE!$D$3="NĒ",H1119,G1119)/IF(PĀRBAUDE!$D$3="NĒ",$H$1315,$G$1315)</f>
        <v>0</v>
      </c>
      <c r="J1119" s="8">
        <f>IF(PĀRBAUDE!$D$3="NĒ",F1119-H1119,F1119-G1119)</f>
        <v>0</v>
      </c>
      <c r="L1119" s="42">
        <v>1</v>
      </c>
      <c r="M1119" s="42">
        <v>0.21</v>
      </c>
      <c r="N1119" s="12"/>
      <c r="O1119" s="12"/>
      <c r="Q1119" s="8">
        <f t="shared" si="510"/>
        <v>0</v>
      </c>
      <c r="R1119" s="8">
        <f t="shared" si="511"/>
        <v>0</v>
      </c>
      <c r="S1119" s="82"/>
    </row>
    <row r="1120" spans="1:19" hidden="1" outlineLevel="1">
      <c r="A1120" s="4" t="s">
        <v>186</v>
      </c>
      <c r="B1120" s="7"/>
      <c r="C1120" s="7"/>
      <c r="D1120" s="12"/>
      <c r="E1120" s="8">
        <f t="shared" si="507"/>
        <v>0</v>
      </c>
      <c r="F1120" s="8">
        <f t="shared" si="508"/>
        <v>0</v>
      </c>
      <c r="G1120" s="8">
        <f t="shared" si="509"/>
        <v>0</v>
      </c>
      <c r="H1120" s="8">
        <f>IF(PĀRBAUDE!$D$3="NĒ",ROUND(G1120*(1+M1120),2),0)</f>
        <v>0</v>
      </c>
      <c r="I1120" s="11">
        <f>IF(PĀRBAUDE!$D$3="NĒ",H1120,G1120)/IF(PĀRBAUDE!$D$3="NĒ",$H$1315,$G$1315)</f>
        <v>0</v>
      </c>
      <c r="J1120" s="8">
        <f>IF(PĀRBAUDE!$D$3="NĒ",F1120-H1120,F1120-G1120)</f>
        <v>0</v>
      </c>
      <c r="L1120" s="42">
        <v>1</v>
      </c>
      <c r="M1120" s="42">
        <v>0.21</v>
      </c>
      <c r="N1120" s="12"/>
      <c r="O1120" s="12"/>
      <c r="Q1120" s="8">
        <f t="shared" si="510"/>
        <v>0</v>
      </c>
      <c r="R1120" s="8">
        <f t="shared" si="511"/>
        <v>0</v>
      </c>
      <c r="S1120" s="82"/>
    </row>
    <row r="1121" spans="1:19" ht="24" hidden="1" outlineLevel="1">
      <c r="A1121" s="2" t="s">
        <v>22</v>
      </c>
      <c r="B1121" s="2"/>
      <c r="C1121" s="2"/>
      <c r="D1121" s="2"/>
      <c r="E1121" s="9">
        <f>SUM(E1122:E1131)</f>
        <v>0</v>
      </c>
      <c r="F1121" s="9">
        <f>SUM(F1122:F1131)</f>
        <v>0</v>
      </c>
      <c r="G1121" s="9">
        <f>SUM(G1122:G1131)</f>
        <v>0</v>
      </c>
      <c r="H1121" s="9">
        <f>SUM(H1122:H1131)</f>
        <v>0</v>
      </c>
      <c r="I1121" s="10">
        <f>IF(PĀRBAUDE!$D$3="NĒ",H1121,G1121)/IF(PĀRBAUDE!$D$3="NĒ",$H$1315,$G$1315)</f>
        <v>0</v>
      </c>
      <c r="J1121" s="9">
        <f>SUM(J1122:J1131)</f>
        <v>0</v>
      </c>
    </row>
    <row r="1122" spans="1:19" hidden="1" outlineLevel="1">
      <c r="A1122" s="4" t="s">
        <v>187</v>
      </c>
      <c r="B1122" s="7"/>
      <c r="C1122" s="7"/>
      <c r="D1122" s="12"/>
      <c r="E1122" s="8">
        <f t="shared" ref="E1122:E1131" si="512">C1122*D1122</f>
        <v>0</v>
      </c>
      <c r="F1122" s="8">
        <f t="shared" ref="F1122:F1131" si="513">ROUND(E1122*(1+M1122),2)</f>
        <v>0</v>
      </c>
      <c r="G1122" s="8">
        <f t="shared" ref="G1122:G1131" si="514">E1122-N1122-O1122</f>
        <v>0</v>
      </c>
      <c r="H1122" s="8">
        <f>IF(PĀRBAUDE!$D$3="NĒ",ROUND(G1122*(1+M1122),2),0)</f>
        <v>0</v>
      </c>
      <c r="I1122" s="11">
        <f>IF(PĀRBAUDE!$D$3="NĒ",H1122,G1122)/IF(PĀRBAUDE!$D$3="NĒ",$H$1315,$G$1315)</f>
        <v>0</v>
      </c>
      <c r="J1122" s="8">
        <f>IF(PĀRBAUDE!$D$3="NĒ",F1122-H1122,F1122-G1122)</f>
        <v>0</v>
      </c>
      <c r="L1122" s="42">
        <v>1</v>
      </c>
      <c r="M1122" s="42">
        <v>0.21</v>
      </c>
      <c r="N1122" s="12"/>
      <c r="O1122" s="12"/>
      <c r="Q1122" s="8">
        <f t="shared" ref="Q1122:Q1131" si="515">IF(H1122=0,G1122,H1122)*L1122</f>
        <v>0</v>
      </c>
      <c r="R1122" s="8">
        <f t="shared" ref="R1122:R1131" si="516">J1122*L1122</f>
        <v>0</v>
      </c>
      <c r="S1122" s="82"/>
    </row>
    <row r="1123" spans="1:19" hidden="1" outlineLevel="1">
      <c r="A1123" s="4" t="s">
        <v>188</v>
      </c>
      <c r="B1123" s="7"/>
      <c r="C1123" s="7"/>
      <c r="D1123" s="12"/>
      <c r="E1123" s="8">
        <f t="shared" si="512"/>
        <v>0</v>
      </c>
      <c r="F1123" s="8">
        <f t="shared" si="513"/>
        <v>0</v>
      </c>
      <c r="G1123" s="8">
        <f t="shared" si="514"/>
        <v>0</v>
      </c>
      <c r="H1123" s="8">
        <f>IF(PĀRBAUDE!$D$3="NĒ",ROUND(G1123*(1+M1123),2),0)</f>
        <v>0</v>
      </c>
      <c r="I1123" s="11">
        <f>IF(PĀRBAUDE!$D$3="NĒ",H1123,G1123)/IF(PĀRBAUDE!$D$3="NĒ",$H$1315,$G$1315)</f>
        <v>0</v>
      </c>
      <c r="J1123" s="8">
        <f>IF(PĀRBAUDE!$D$3="NĒ",F1123-H1123,F1123-G1123)</f>
        <v>0</v>
      </c>
      <c r="L1123" s="42">
        <v>1</v>
      </c>
      <c r="M1123" s="42">
        <v>0.21</v>
      </c>
      <c r="N1123" s="12"/>
      <c r="O1123" s="12"/>
      <c r="Q1123" s="8">
        <f t="shared" si="515"/>
        <v>0</v>
      </c>
      <c r="R1123" s="8">
        <f t="shared" si="516"/>
        <v>0</v>
      </c>
      <c r="S1123" s="82"/>
    </row>
    <row r="1124" spans="1:19" hidden="1" outlineLevel="1">
      <c r="A1124" s="4" t="s">
        <v>189</v>
      </c>
      <c r="B1124" s="7"/>
      <c r="C1124" s="7"/>
      <c r="D1124" s="12"/>
      <c r="E1124" s="8">
        <f t="shared" si="512"/>
        <v>0</v>
      </c>
      <c r="F1124" s="8">
        <f t="shared" si="513"/>
        <v>0</v>
      </c>
      <c r="G1124" s="8">
        <f t="shared" si="514"/>
        <v>0</v>
      </c>
      <c r="H1124" s="8">
        <f>IF(PĀRBAUDE!$D$3="NĒ",ROUND(G1124*(1+M1124),2),0)</f>
        <v>0</v>
      </c>
      <c r="I1124" s="11">
        <f>IF(PĀRBAUDE!$D$3="NĒ",H1124,G1124)/IF(PĀRBAUDE!$D$3="NĒ",$H$1315,$G$1315)</f>
        <v>0</v>
      </c>
      <c r="J1124" s="8">
        <f>IF(PĀRBAUDE!$D$3="NĒ",F1124-H1124,F1124-G1124)</f>
        <v>0</v>
      </c>
      <c r="L1124" s="42">
        <v>1</v>
      </c>
      <c r="M1124" s="42">
        <v>0.21</v>
      </c>
      <c r="N1124" s="12"/>
      <c r="O1124" s="12"/>
      <c r="Q1124" s="8">
        <f t="shared" si="515"/>
        <v>0</v>
      </c>
      <c r="R1124" s="8">
        <f t="shared" si="516"/>
        <v>0</v>
      </c>
      <c r="S1124" s="82"/>
    </row>
    <row r="1125" spans="1:19" hidden="1" outlineLevel="1">
      <c r="A1125" s="4" t="s">
        <v>189</v>
      </c>
      <c r="B1125" s="7"/>
      <c r="C1125" s="7"/>
      <c r="D1125" s="12"/>
      <c r="E1125" s="8">
        <f t="shared" ref="E1125:E1126" si="517">C1125*D1125</f>
        <v>0</v>
      </c>
      <c r="F1125" s="8">
        <f t="shared" ref="F1125:F1126" si="518">ROUND(E1125*(1+M1125),2)</f>
        <v>0</v>
      </c>
      <c r="G1125" s="8">
        <f t="shared" ref="G1125:G1126" si="519">E1125-N1125-O1125</f>
        <v>0</v>
      </c>
      <c r="H1125" s="8">
        <f>IF(PĀRBAUDE!$D$3="NĒ",ROUND(G1125*(1+M1125),2),0)</f>
        <v>0</v>
      </c>
      <c r="I1125" s="11">
        <f>IF(PĀRBAUDE!$D$3="NĒ",H1125,G1125)/IF(PĀRBAUDE!$D$3="NĒ",$H$1315,$G$1315)</f>
        <v>0</v>
      </c>
      <c r="J1125" s="8">
        <f>IF(PĀRBAUDE!$D$3="NĒ",F1125-H1125,F1125-G1125)</f>
        <v>0</v>
      </c>
      <c r="L1125" s="42">
        <v>1</v>
      </c>
      <c r="M1125" s="42">
        <v>0.21</v>
      </c>
      <c r="N1125" s="12"/>
      <c r="O1125" s="12"/>
      <c r="Q1125" s="8">
        <f t="shared" si="515"/>
        <v>0</v>
      </c>
      <c r="R1125" s="8">
        <f t="shared" ref="R1125:R1126" si="520">J1125*L1125</f>
        <v>0</v>
      </c>
      <c r="S1125" s="82"/>
    </row>
    <row r="1126" spans="1:19" hidden="1" outlineLevel="1">
      <c r="A1126" s="4" t="s">
        <v>189</v>
      </c>
      <c r="B1126" s="7"/>
      <c r="C1126" s="7"/>
      <c r="D1126" s="12"/>
      <c r="E1126" s="8">
        <f t="shared" si="517"/>
        <v>0</v>
      </c>
      <c r="F1126" s="8">
        <f t="shared" si="518"/>
        <v>0</v>
      </c>
      <c r="G1126" s="8">
        <f t="shared" si="519"/>
        <v>0</v>
      </c>
      <c r="H1126" s="8">
        <f>IF(PĀRBAUDE!$D$3="NĒ",ROUND(G1126*(1+M1126),2),0)</f>
        <v>0</v>
      </c>
      <c r="I1126" s="11">
        <f>IF(PĀRBAUDE!$D$3="NĒ",H1126,G1126)/IF(PĀRBAUDE!$D$3="NĒ",$H$1315,$G$1315)</f>
        <v>0</v>
      </c>
      <c r="J1126" s="8">
        <f>IF(PĀRBAUDE!$D$3="NĒ",F1126-H1126,F1126-G1126)</f>
        <v>0</v>
      </c>
      <c r="L1126" s="42">
        <v>1</v>
      </c>
      <c r="M1126" s="42">
        <v>0.21</v>
      </c>
      <c r="N1126" s="12"/>
      <c r="O1126" s="12"/>
      <c r="Q1126" s="8">
        <f t="shared" si="515"/>
        <v>0</v>
      </c>
      <c r="R1126" s="8">
        <f t="shared" si="520"/>
        <v>0</v>
      </c>
      <c r="S1126" s="82"/>
    </row>
    <row r="1127" spans="1:19" hidden="1" outlineLevel="1">
      <c r="A1127" s="4" t="s">
        <v>189</v>
      </c>
      <c r="B1127" s="7"/>
      <c r="C1127" s="7"/>
      <c r="D1127" s="12"/>
      <c r="E1127" s="8">
        <f t="shared" si="512"/>
        <v>0</v>
      </c>
      <c r="F1127" s="8">
        <f t="shared" si="513"/>
        <v>0</v>
      </c>
      <c r="G1127" s="8">
        <f t="shared" si="514"/>
        <v>0</v>
      </c>
      <c r="H1127" s="8">
        <f>IF(PĀRBAUDE!$D$3="NĒ",ROUND(G1127*(1+M1127),2),0)</f>
        <v>0</v>
      </c>
      <c r="I1127" s="11">
        <f>IF(PĀRBAUDE!$D$3="NĒ",H1127,G1127)/IF(PĀRBAUDE!$D$3="NĒ",$H$1315,$G$1315)</f>
        <v>0</v>
      </c>
      <c r="J1127" s="8">
        <f>IF(PĀRBAUDE!$D$3="NĒ",F1127-H1127,F1127-G1127)</f>
        <v>0</v>
      </c>
      <c r="L1127" s="42">
        <v>1</v>
      </c>
      <c r="M1127" s="42">
        <v>0.21</v>
      </c>
      <c r="N1127" s="12"/>
      <c r="O1127" s="12"/>
      <c r="Q1127" s="8">
        <f t="shared" si="515"/>
        <v>0</v>
      </c>
      <c r="R1127" s="8">
        <f t="shared" si="516"/>
        <v>0</v>
      </c>
      <c r="S1127" s="82"/>
    </row>
    <row r="1128" spans="1:19" hidden="1" outlineLevel="1">
      <c r="A1128" s="4" t="s">
        <v>189</v>
      </c>
      <c r="B1128" s="7"/>
      <c r="C1128" s="7"/>
      <c r="D1128" s="12"/>
      <c r="E1128" s="8">
        <f t="shared" si="512"/>
        <v>0</v>
      </c>
      <c r="F1128" s="8">
        <f t="shared" si="513"/>
        <v>0</v>
      </c>
      <c r="G1128" s="8">
        <f t="shared" si="514"/>
        <v>0</v>
      </c>
      <c r="H1128" s="8">
        <f>IF(PĀRBAUDE!$D$3="NĒ",ROUND(G1128*(1+M1128),2),0)</f>
        <v>0</v>
      </c>
      <c r="I1128" s="11">
        <f>IF(PĀRBAUDE!$D$3="NĒ",H1128,G1128)/IF(PĀRBAUDE!$D$3="NĒ",$H$1315,$G$1315)</f>
        <v>0</v>
      </c>
      <c r="J1128" s="8">
        <f>IF(PĀRBAUDE!$D$3="NĒ",F1128-H1128,F1128-G1128)</f>
        <v>0</v>
      </c>
      <c r="L1128" s="42">
        <v>1</v>
      </c>
      <c r="M1128" s="42">
        <v>0.21</v>
      </c>
      <c r="N1128" s="12"/>
      <c r="O1128" s="12"/>
      <c r="Q1128" s="8">
        <f t="shared" si="515"/>
        <v>0</v>
      </c>
      <c r="R1128" s="8">
        <f t="shared" si="516"/>
        <v>0</v>
      </c>
      <c r="S1128" s="82"/>
    </row>
    <row r="1129" spans="1:19" hidden="1" outlineLevel="1">
      <c r="A1129" s="4" t="s">
        <v>190</v>
      </c>
      <c r="B1129" s="7"/>
      <c r="C1129" s="7"/>
      <c r="D1129" s="12"/>
      <c r="E1129" s="8">
        <f t="shared" si="512"/>
        <v>0</v>
      </c>
      <c r="F1129" s="8">
        <f t="shared" si="513"/>
        <v>0</v>
      </c>
      <c r="G1129" s="8">
        <f t="shared" si="514"/>
        <v>0</v>
      </c>
      <c r="H1129" s="8">
        <f>IF(PĀRBAUDE!$D$3="NĒ",ROUND(G1129*(1+M1129),2),0)</f>
        <v>0</v>
      </c>
      <c r="I1129" s="11">
        <f>IF(PĀRBAUDE!$D$3="NĒ",H1129,G1129)/IF(PĀRBAUDE!$D$3="NĒ",$H$1315,$G$1315)</f>
        <v>0</v>
      </c>
      <c r="J1129" s="8">
        <f>IF(PĀRBAUDE!$D$3="NĒ",F1129-H1129,F1129-G1129)</f>
        <v>0</v>
      </c>
      <c r="L1129" s="42">
        <v>1</v>
      </c>
      <c r="M1129" s="42">
        <v>0.21</v>
      </c>
      <c r="N1129" s="12"/>
      <c r="O1129" s="12"/>
      <c r="Q1129" s="8">
        <f t="shared" si="515"/>
        <v>0</v>
      </c>
      <c r="R1129" s="8">
        <f t="shared" si="516"/>
        <v>0</v>
      </c>
      <c r="S1129" s="82"/>
    </row>
    <row r="1130" spans="1:19" hidden="1" outlineLevel="1">
      <c r="A1130" s="4" t="s">
        <v>191</v>
      </c>
      <c r="B1130" s="7"/>
      <c r="C1130" s="7"/>
      <c r="D1130" s="12"/>
      <c r="E1130" s="8">
        <f t="shared" si="512"/>
        <v>0</v>
      </c>
      <c r="F1130" s="8">
        <f t="shared" si="513"/>
        <v>0</v>
      </c>
      <c r="G1130" s="8">
        <f t="shared" si="514"/>
        <v>0</v>
      </c>
      <c r="H1130" s="8">
        <f>IF(PĀRBAUDE!$D$3="NĒ",ROUND(G1130*(1+M1130),2),0)</f>
        <v>0</v>
      </c>
      <c r="I1130" s="11">
        <f>IF(PĀRBAUDE!$D$3="NĒ",H1130,G1130)/IF(PĀRBAUDE!$D$3="NĒ",$H$1315,$G$1315)</f>
        <v>0</v>
      </c>
      <c r="J1130" s="8">
        <f>IF(PĀRBAUDE!$D$3="NĒ",F1130-H1130,F1130-G1130)</f>
        <v>0</v>
      </c>
      <c r="L1130" s="42">
        <v>1</v>
      </c>
      <c r="M1130" s="42">
        <v>0.21</v>
      </c>
      <c r="N1130" s="12"/>
      <c r="O1130" s="12"/>
      <c r="Q1130" s="8">
        <f t="shared" si="515"/>
        <v>0</v>
      </c>
      <c r="R1130" s="8">
        <f t="shared" si="516"/>
        <v>0</v>
      </c>
      <c r="S1130" s="82"/>
    </row>
    <row r="1131" spans="1:19" hidden="1" outlineLevel="1">
      <c r="A1131" s="4" t="s">
        <v>192</v>
      </c>
      <c r="B1131" s="7"/>
      <c r="C1131" s="7"/>
      <c r="D1131" s="12"/>
      <c r="E1131" s="8">
        <f t="shared" si="512"/>
        <v>0</v>
      </c>
      <c r="F1131" s="8">
        <f t="shared" si="513"/>
        <v>0</v>
      </c>
      <c r="G1131" s="8">
        <f t="shared" si="514"/>
        <v>0</v>
      </c>
      <c r="H1131" s="8">
        <f>IF(PĀRBAUDE!$D$3="NĒ",ROUND(G1131*(1+M1131),2),0)</f>
        <v>0</v>
      </c>
      <c r="I1131" s="11">
        <f>IF(PĀRBAUDE!$D$3="NĒ",H1131,G1131)/IF(PĀRBAUDE!$D$3="NĒ",$H$1315,$G$1315)</f>
        <v>0</v>
      </c>
      <c r="J1131" s="8">
        <f>IF(PĀRBAUDE!$D$3="NĒ",F1131-H1131,F1131-G1131)</f>
        <v>0</v>
      </c>
      <c r="L1131" s="42">
        <v>1</v>
      </c>
      <c r="M1131" s="42">
        <v>0.21</v>
      </c>
      <c r="N1131" s="12"/>
      <c r="O1131" s="12"/>
      <c r="Q1131" s="8">
        <f t="shared" si="515"/>
        <v>0</v>
      </c>
      <c r="R1131" s="8">
        <f t="shared" si="516"/>
        <v>0</v>
      </c>
      <c r="S1131" s="82"/>
    </row>
    <row r="1132" spans="1:19" ht="24" hidden="1" outlineLevel="1">
      <c r="A1132" s="2" t="s">
        <v>23</v>
      </c>
      <c r="B1132" s="2"/>
      <c r="C1132" s="2"/>
      <c r="D1132" s="2"/>
      <c r="E1132" s="9">
        <f>SUM(E1133:E1142)</f>
        <v>0</v>
      </c>
      <c r="F1132" s="9">
        <f>SUM(F1133:F1142)</f>
        <v>0</v>
      </c>
      <c r="G1132" s="9">
        <f>SUM(G1133:G1142)</f>
        <v>0</v>
      </c>
      <c r="H1132" s="9">
        <f>SUM(H1133:H1142)</f>
        <v>0</v>
      </c>
      <c r="I1132" s="10">
        <f>IF(PĀRBAUDE!$D$3="NĒ",H1132,G1132)/IF(PĀRBAUDE!$D$3="NĒ",$H$1315,$G$1315)</f>
        <v>0</v>
      </c>
      <c r="J1132" s="9">
        <f>SUM(J1133:J1142)</f>
        <v>0</v>
      </c>
    </row>
    <row r="1133" spans="1:19" hidden="1" outlineLevel="1">
      <c r="A1133" s="4" t="s">
        <v>213</v>
      </c>
      <c r="B1133" s="7"/>
      <c r="C1133" s="7"/>
      <c r="D1133" s="12"/>
      <c r="E1133" s="8">
        <f t="shared" ref="E1133:E1142" si="521">C1133*D1133</f>
        <v>0</v>
      </c>
      <c r="F1133" s="8">
        <f t="shared" ref="F1133:F1143" si="522">ROUND(E1133*(1+M1133),2)</f>
        <v>0</v>
      </c>
      <c r="G1133" s="8">
        <f t="shared" ref="G1133:G1142" si="523">E1133-N1133-O1133</f>
        <v>0</v>
      </c>
      <c r="H1133" s="8">
        <f>IF(PĀRBAUDE!$D$3="NĒ",ROUND(G1133*(1+M1133),2),0)</f>
        <v>0</v>
      </c>
      <c r="I1133" s="11">
        <f>IF(PĀRBAUDE!$D$3="NĒ",H1133,G1133)/IF(PĀRBAUDE!$D$3="NĒ",$H$1315,$G$1315)</f>
        <v>0</v>
      </c>
      <c r="J1133" s="8">
        <f>IF(PĀRBAUDE!$D$3="NĒ",F1133-H1133,F1133-G1133)</f>
        <v>0</v>
      </c>
      <c r="L1133" s="42">
        <v>1</v>
      </c>
      <c r="M1133" s="42">
        <v>0.21</v>
      </c>
      <c r="N1133" s="12"/>
      <c r="O1133" s="12"/>
      <c r="Q1133" s="8">
        <f t="shared" ref="Q1133:Q1143" si="524">IF(H1133=0,G1133,H1133)*L1133</f>
        <v>0</v>
      </c>
      <c r="R1133" s="8">
        <f t="shared" ref="R1133:R1142" si="525">J1133*L1133</f>
        <v>0</v>
      </c>
      <c r="S1133" s="82"/>
    </row>
    <row r="1134" spans="1:19" hidden="1" outlineLevel="1">
      <c r="A1134" s="4" t="s">
        <v>193</v>
      </c>
      <c r="B1134" s="7"/>
      <c r="C1134" s="7"/>
      <c r="D1134" s="12"/>
      <c r="E1134" s="8">
        <f t="shared" si="521"/>
        <v>0</v>
      </c>
      <c r="F1134" s="8">
        <f t="shared" si="522"/>
        <v>0</v>
      </c>
      <c r="G1134" s="8">
        <f t="shared" si="523"/>
        <v>0</v>
      </c>
      <c r="H1134" s="8">
        <f>IF(PĀRBAUDE!$D$3="NĒ",ROUND(G1134*(1+M1134),2),0)</f>
        <v>0</v>
      </c>
      <c r="I1134" s="11">
        <f>IF(PĀRBAUDE!$D$3="NĒ",H1134,G1134)/IF(PĀRBAUDE!$D$3="NĒ",$H$1315,$G$1315)</f>
        <v>0</v>
      </c>
      <c r="J1134" s="8">
        <f>IF(PĀRBAUDE!$D$3="NĒ",F1134-H1134,F1134-G1134)</f>
        <v>0</v>
      </c>
      <c r="L1134" s="42">
        <v>1</v>
      </c>
      <c r="M1134" s="42">
        <v>0.21</v>
      </c>
      <c r="N1134" s="12"/>
      <c r="O1134" s="12"/>
      <c r="Q1134" s="8">
        <f t="shared" si="524"/>
        <v>0</v>
      </c>
      <c r="R1134" s="8">
        <f t="shared" si="525"/>
        <v>0</v>
      </c>
      <c r="S1134" s="82"/>
    </row>
    <row r="1135" spans="1:19" hidden="1" outlineLevel="1">
      <c r="A1135" s="4" t="s">
        <v>194</v>
      </c>
      <c r="B1135" s="7"/>
      <c r="C1135" s="7"/>
      <c r="D1135" s="12"/>
      <c r="E1135" s="8">
        <f t="shared" si="521"/>
        <v>0</v>
      </c>
      <c r="F1135" s="8">
        <f t="shared" si="522"/>
        <v>0</v>
      </c>
      <c r="G1135" s="8">
        <f t="shared" si="523"/>
        <v>0</v>
      </c>
      <c r="H1135" s="8">
        <f>IF(PĀRBAUDE!$D$3="NĒ",ROUND(G1135*(1+M1135),2),0)</f>
        <v>0</v>
      </c>
      <c r="I1135" s="11">
        <f>IF(PĀRBAUDE!$D$3="NĒ",H1135,G1135)/IF(PĀRBAUDE!$D$3="NĒ",$H$1315,$G$1315)</f>
        <v>0</v>
      </c>
      <c r="J1135" s="8">
        <f>IF(PĀRBAUDE!$D$3="NĒ",F1135-H1135,F1135-G1135)</f>
        <v>0</v>
      </c>
      <c r="L1135" s="42">
        <v>1</v>
      </c>
      <c r="M1135" s="42">
        <v>0.21</v>
      </c>
      <c r="N1135" s="12"/>
      <c r="O1135" s="12"/>
      <c r="Q1135" s="8">
        <f t="shared" si="524"/>
        <v>0</v>
      </c>
      <c r="R1135" s="8">
        <f t="shared" si="525"/>
        <v>0</v>
      </c>
      <c r="S1135" s="82"/>
    </row>
    <row r="1136" spans="1:19" hidden="1" outlineLevel="1">
      <c r="A1136" s="4" t="s">
        <v>194</v>
      </c>
      <c r="B1136" s="7"/>
      <c r="C1136" s="7"/>
      <c r="D1136" s="12"/>
      <c r="E1136" s="8">
        <f t="shared" si="521"/>
        <v>0</v>
      </c>
      <c r="F1136" s="8">
        <f t="shared" si="522"/>
        <v>0</v>
      </c>
      <c r="G1136" s="8">
        <f t="shared" si="523"/>
        <v>0</v>
      </c>
      <c r="H1136" s="8">
        <f>IF(PĀRBAUDE!$D$3="NĒ",ROUND(G1136*(1+M1136),2),0)</f>
        <v>0</v>
      </c>
      <c r="I1136" s="11">
        <f>IF(PĀRBAUDE!$D$3="NĒ",H1136,G1136)/IF(PĀRBAUDE!$D$3="NĒ",$H$1315,$G$1315)</f>
        <v>0</v>
      </c>
      <c r="J1136" s="8">
        <f>IF(PĀRBAUDE!$D$3="NĒ",F1136-H1136,F1136-G1136)</f>
        <v>0</v>
      </c>
      <c r="L1136" s="42">
        <v>1</v>
      </c>
      <c r="M1136" s="42">
        <v>0.21</v>
      </c>
      <c r="N1136" s="12"/>
      <c r="O1136" s="12"/>
      <c r="Q1136" s="8">
        <f t="shared" si="524"/>
        <v>0</v>
      </c>
      <c r="R1136" s="8">
        <f t="shared" si="525"/>
        <v>0</v>
      </c>
      <c r="S1136" s="82"/>
    </row>
    <row r="1137" spans="1:19" hidden="1" outlineLevel="1">
      <c r="A1137" s="4" t="s">
        <v>194</v>
      </c>
      <c r="B1137" s="7"/>
      <c r="C1137" s="7"/>
      <c r="D1137" s="12"/>
      <c r="E1137" s="8">
        <f t="shared" si="521"/>
        <v>0</v>
      </c>
      <c r="F1137" s="8">
        <f t="shared" si="522"/>
        <v>0</v>
      </c>
      <c r="G1137" s="8">
        <f t="shared" si="523"/>
        <v>0</v>
      </c>
      <c r="H1137" s="8">
        <f>IF(PĀRBAUDE!$D$3="NĒ",ROUND(G1137*(1+M1137),2),0)</f>
        <v>0</v>
      </c>
      <c r="I1137" s="11">
        <f>IF(PĀRBAUDE!$D$3="NĒ",H1137,G1137)/IF(PĀRBAUDE!$D$3="NĒ",$H$1315,$G$1315)</f>
        <v>0</v>
      </c>
      <c r="J1137" s="8">
        <f>IF(PĀRBAUDE!$D$3="NĒ",F1137-H1137,F1137-G1137)</f>
        <v>0</v>
      </c>
      <c r="L1137" s="42">
        <v>1</v>
      </c>
      <c r="M1137" s="42">
        <v>0.21</v>
      </c>
      <c r="N1137" s="12"/>
      <c r="O1137" s="12"/>
      <c r="Q1137" s="8">
        <f t="shared" si="524"/>
        <v>0</v>
      </c>
      <c r="R1137" s="8">
        <f t="shared" si="525"/>
        <v>0</v>
      </c>
      <c r="S1137" s="82"/>
    </row>
    <row r="1138" spans="1:19" hidden="1" outlineLevel="1">
      <c r="A1138" s="4" t="s">
        <v>194</v>
      </c>
      <c r="B1138" s="7"/>
      <c r="C1138" s="7"/>
      <c r="D1138" s="12"/>
      <c r="E1138" s="8">
        <f t="shared" si="521"/>
        <v>0</v>
      </c>
      <c r="F1138" s="8">
        <f t="shared" si="522"/>
        <v>0</v>
      </c>
      <c r="G1138" s="8">
        <f t="shared" si="523"/>
        <v>0</v>
      </c>
      <c r="H1138" s="8">
        <f>IF(PĀRBAUDE!$D$3="NĒ",ROUND(G1138*(1+M1138),2),0)</f>
        <v>0</v>
      </c>
      <c r="I1138" s="11">
        <f>IF(PĀRBAUDE!$D$3="NĒ",H1138,G1138)/IF(PĀRBAUDE!$D$3="NĒ",$H$1315,$G$1315)</f>
        <v>0</v>
      </c>
      <c r="J1138" s="8">
        <f>IF(PĀRBAUDE!$D$3="NĒ",F1138-H1138,F1138-G1138)</f>
        <v>0</v>
      </c>
      <c r="L1138" s="42">
        <v>1</v>
      </c>
      <c r="M1138" s="42">
        <v>0.21</v>
      </c>
      <c r="N1138" s="12"/>
      <c r="O1138" s="12"/>
      <c r="Q1138" s="8">
        <f t="shared" si="524"/>
        <v>0</v>
      </c>
      <c r="R1138" s="8">
        <f t="shared" si="525"/>
        <v>0</v>
      </c>
      <c r="S1138" s="82"/>
    </row>
    <row r="1139" spans="1:19" hidden="1" outlineLevel="1">
      <c r="A1139" s="4" t="s">
        <v>194</v>
      </c>
      <c r="B1139" s="7"/>
      <c r="C1139" s="7"/>
      <c r="D1139" s="12"/>
      <c r="E1139" s="8">
        <f t="shared" si="521"/>
        <v>0</v>
      </c>
      <c r="F1139" s="8">
        <f t="shared" si="522"/>
        <v>0</v>
      </c>
      <c r="G1139" s="8">
        <f t="shared" si="523"/>
        <v>0</v>
      </c>
      <c r="H1139" s="8">
        <f>IF(PĀRBAUDE!$D$3="NĒ",ROUND(G1139*(1+M1139),2),0)</f>
        <v>0</v>
      </c>
      <c r="I1139" s="11">
        <f>IF(PĀRBAUDE!$D$3="NĒ",H1139,G1139)/IF(PĀRBAUDE!$D$3="NĒ",$H$1315,$G$1315)</f>
        <v>0</v>
      </c>
      <c r="J1139" s="8">
        <f>IF(PĀRBAUDE!$D$3="NĒ",F1139-H1139,F1139-G1139)</f>
        <v>0</v>
      </c>
      <c r="L1139" s="42">
        <v>1</v>
      </c>
      <c r="M1139" s="42">
        <v>0.21</v>
      </c>
      <c r="N1139" s="12"/>
      <c r="O1139" s="12"/>
      <c r="Q1139" s="8">
        <f t="shared" si="524"/>
        <v>0</v>
      </c>
      <c r="R1139" s="8">
        <f t="shared" si="525"/>
        <v>0</v>
      </c>
      <c r="S1139" s="82"/>
    </row>
    <row r="1140" spans="1:19" hidden="1" outlineLevel="1">
      <c r="A1140" s="4" t="s">
        <v>194</v>
      </c>
      <c r="B1140" s="7"/>
      <c r="C1140" s="7"/>
      <c r="D1140" s="12"/>
      <c r="E1140" s="8">
        <f t="shared" si="521"/>
        <v>0</v>
      </c>
      <c r="F1140" s="8">
        <f t="shared" si="522"/>
        <v>0</v>
      </c>
      <c r="G1140" s="8">
        <f t="shared" si="523"/>
        <v>0</v>
      </c>
      <c r="H1140" s="8">
        <f>IF(PĀRBAUDE!$D$3="NĒ",ROUND(G1140*(1+M1140),2),0)</f>
        <v>0</v>
      </c>
      <c r="I1140" s="11">
        <f>IF(PĀRBAUDE!$D$3="NĒ",H1140,G1140)/IF(PĀRBAUDE!$D$3="NĒ",$H$1315,$G$1315)</f>
        <v>0</v>
      </c>
      <c r="J1140" s="8">
        <f>IF(PĀRBAUDE!$D$3="NĒ",F1140-H1140,F1140-G1140)</f>
        <v>0</v>
      </c>
      <c r="L1140" s="42">
        <v>1</v>
      </c>
      <c r="M1140" s="42">
        <v>0.21</v>
      </c>
      <c r="N1140" s="12"/>
      <c r="O1140" s="12"/>
      <c r="Q1140" s="8">
        <f t="shared" si="524"/>
        <v>0</v>
      </c>
      <c r="R1140" s="8">
        <f t="shared" si="525"/>
        <v>0</v>
      </c>
      <c r="S1140" s="82"/>
    </row>
    <row r="1141" spans="1:19" hidden="1" outlineLevel="1">
      <c r="A1141" s="4" t="s">
        <v>195</v>
      </c>
      <c r="B1141" s="7"/>
      <c r="C1141" s="7"/>
      <c r="D1141" s="12"/>
      <c r="E1141" s="8">
        <f t="shared" si="521"/>
        <v>0</v>
      </c>
      <c r="F1141" s="8">
        <f t="shared" si="522"/>
        <v>0</v>
      </c>
      <c r="G1141" s="8">
        <f t="shared" si="523"/>
        <v>0</v>
      </c>
      <c r="H1141" s="8">
        <f>IF(PĀRBAUDE!$D$3="NĒ",ROUND(G1141*(1+M1141),2),0)</f>
        <v>0</v>
      </c>
      <c r="I1141" s="11">
        <f>IF(PĀRBAUDE!$D$3="NĒ",H1141,G1141)/IF(PĀRBAUDE!$D$3="NĒ",$H$1315,$G$1315)</f>
        <v>0</v>
      </c>
      <c r="J1141" s="8">
        <f>IF(PĀRBAUDE!$D$3="NĒ",F1141-H1141,F1141-G1141)</f>
        <v>0</v>
      </c>
      <c r="L1141" s="42">
        <v>1</v>
      </c>
      <c r="M1141" s="42">
        <v>0.21</v>
      </c>
      <c r="N1141" s="12"/>
      <c r="O1141" s="12"/>
      <c r="Q1141" s="8">
        <f t="shared" si="524"/>
        <v>0</v>
      </c>
      <c r="R1141" s="8">
        <f t="shared" si="525"/>
        <v>0</v>
      </c>
      <c r="S1141" s="82"/>
    </row>
    <row r="1142" spans="1:19" hidden="1" outlineLevel="1">
      <c r="A1142" s="4" t="s">
        <v>196</v>
      </c>
      <c r="B1142" s="7"/>
      <c r="C1142" s="7"/>
      <c r="D1142" s="12"/>
      <c r="E1142" s="8">
        <f t="shared" si="521"/>
        <v>0</v>
      </c>
      <c r="F1142" s="8">
        <f t="shared" si="522"/>
        <v>0</v>
      </c>
      <c r="G1142" s="8">
        <f t="shared" si="523"/>
        <v>0</v>
      </c>
      <c r="H1142" s="8">
        <f>IF(PĀRBAUDE!$D$3="NĒ",ROUND(G1142*(1+M1142),2),0)</f>
        <v>0</v>
      </c>
      <c r="I1142" s="11">
        <f>IF(PĀRBAUDE!$D$3="NĒ",H1142,G1142)/IF(PĀRBAUDE!$D$3="NĒ",$H$1315,$G$1315)</f>
        <v>0</v>
      </c>
      <c r="J1142" s="8">
        <f>IF(PĀRBAUDE!$D$3="NĒ",F1142-H1142,F1142-G1142)</f>
        <v>0</v>
      </c>
      <c r="L1142" s="42">
        <v>1</v>
      </c>
      <c r="M1142" s="42">
        <v>0.21</v>
      </c>
      <c r="N1142" s="12"/>
      <c r="O1142" s="12"/>
      <c r="Q1142" s="8">
        <f t="shared" si="524"/>
        <v>0</v>
      </c>
      <c r="R1142" s="8">
        <f t="shared" si="525"/>
        <v>0</v>
      </c>
      <c r="S1142" s="82"/>
    </row>
    <row r="1143" spans="1:19" ht="24" hidden="1" outlineLevel="1">
      <c r="A1143" s="2" t="s">
        <v>24</v>
      </c>
      <c r="B1143" s="23"/>
      <c r="C1143" s="23"/>
      <c r="D1143" s="12"/>
      <c r="E1143" s="13">
        <f>D1143</f>
        <v>0</v>
      </c>
      <c r="F1143" s="9">
        <f t="shared" si="522"/>
        <v>0</v>
      </c>
      <c r="G1143" s="9">
        <f>E1143-N1143</f>
        <v>0</v>
      </c>
      <c r="H1143" s="9">
        <f>IF(PĀRBAUDE!$D$3="NĒ",ROUND(G1143*(1+M1143),2),0)</f>
        <v>0</v>
      </c>
      <c r="I1143" s="10">
        <f>IF(PĀRBAUDE!$D$3="NĒ",H1143,G1143)/IF(PĀRBAUDE!$D$3="NĒ",$H$1315,$G$1315)</f>
        <v>0</v>
      </c>
      <c r="J1143" s="9">
        <f>IF(PĀRBAUDE!$D$3="NĒ",F1143-H1143,ROUND(N1143*(1+M1143),2))</f>
        <v>0</v>
      </c>
      <c r="L1143" s="42">
        <v>1</v>
      </c>
      <c r="M1143" s="42">
        <v>0.21</v>
      </c>
      <c r="N1143" s="12"/>
      <c r="Q1143" s="8">
        <f t="shared" si="524"/>
        <v>0</v>
      </c>
      <c r="R1143" s="8">
        <f>J1143*L1143</f>
        <v>0</v>
      </c>
      <c r="S1143" s="82"/>
    </row>
    <row r="1144" spans="1:19" hidden="1" outlineLevel="1">
      <c r="A1144" s="105" t="s">
        <v>25</v>
      </c>
      <c r="B1144" s="105"/>
      <c r="C1144" s="105"/>
      <c r="D1144" s="105"/>
      <c r="E1144" s="105"/>
      <c r="F1144" s="105"/>
      <c r="G1144" s="105"/>
      <c r="H1144" s="105"/>
      <c r="I1144" s="105"/>
      <c r="J1144" s="105"/>
    </row>
    <row r="1145" spans="1:19" ht="36" hidden="1" outlineLevel="1">
      <c r="A1145" s="2" t="s">
        <v>26</v>
      </c>
      <c r="B1145" s="2"/>
      <c r="C1145" s="23"/>
      <c r="D1145" s="23"/>
      <c r="E1145" s="9">
        <f>SUM(E1146:E1155)</f>
        <v>0</v>
      </c>
      <c r="F1145" s="9">
        <f>SUM(F1146:F1155)</f>
        <v>0</v>
      </c>
      <c r="G1145" s="9">
        <f>SUM(G1146:G1155)</f>
        <v>0</v>
      </c>
      <c r="H1145" s="9">
        <f>SUM(H1146:H1155)</f>
        <v>0</v>
      </c>
      <c r="I1145" s="10">
        <f>IF(PĀRBAUDE!$D$3="NĒ",H1145,G1145)/IF(PĀRBAUDE!$D$3="NĒ",$H$1315,$G$1315)</f>
        <v>0</v>
      </c>
      <c r="J1145" s="9">
        <f>SUM(J1146:J1155)</f>
        <v>0</v>
      </c>
    </row>
    <row r="1146" spans="1:19" hidden="1" outlineLevel="1">
      <c r="A1146" s="4" t="s">
        <v>210</v>
      </c>
      <c r="B1146" s="7" t="s">
        <v>8</v>
      </c>
      <c r="C1146" s="7">
        <v>1</v>
      </c>
      <c r="D1146" s="12"/>
      <c r="E1146" s="8">
        <f t="shared" ref="E1146:E1155" si="526">C1146*D1146</f>
        <v>0</v>
      </c>
      <c r="F1146" s="8">
        <f t="shared" ref="F1146:F1155" si="527">ROUND(E1146*(1+M1146),2)</f>
        <v>0</v>
      </c>
      <c r="G1146" s="8">
        <f t="shared" ref="G1146:G1155" si="528">E1146-N1146-O1146</f>
        <v>0</v>
      </c>
      <c r="H1146" s="8">
        <f>IF(PĀRBAUDE!$D$3="NĒ",ROUND(G1146*(1+M1146),2),0)</f>
        <v>0</v>
      </c>
      <c r="I1146" s="11">
        <f>IF(PĀRBAUDE!$D$3="NĒ",H1146,G1146)/IF(PĀRBAUDE!$D$3="NĒ",$H$1315,$G$1315)</f>
        <v>0</v>
      </c>
      <c r="J1146" s="8">
        <f>IF(PĀRBAUDE!$D$3="NĒ",F1146-H1146,F1146-G1146)</f>
        <v>0</v>
      </c>
      <c r="L1146" s="42">
        <v>1</v>
      </c>
      <c r="M1146" s="42">
        <v>0.21</v>
      </c>
      <c r="N1146" s="12"/>
      <c r="O1146" s="12"/>
      <c r="Q1146" s="8">
        <f t="shared" ref="Q1146:Q1155" si="529">IF(H1146=0,G1146,H1146)*L1146</f>
        <v>0</v>
      </c>
      <c r="R1146" s="8">
        <f t="shared" ref="R1146:R1155" si="530">J1146*L1146</f>
        <v>0</v>
      </c>
      <c r="S1146" s="82"/>
    </row>
    <row r="1147" spans="1:19" hidden="1" outlineLevel="1">
      <c r="A1147" s="4" t="s">
        <v>197</v>
      </c>
      <c r="B1147" s="7"/>
      <c r="C1147" s="7"/>
      <c r="D1147" s="12"/>
      <c r="E1147" s="8">
        <f t="shared" si="526"/>
        <v>0</v>
      </c>
      <c r="F1147" s="8">
        <f t="shared" si="527"/>
        <v>0</v>
      </c>
      <c r="G1147" s="8">
        <f t="shared" si="528"/>
        <v>0</v>
      </c>
      <c r="H1147" s="8">
        <f>IF(PĀRBAUDE!$D$3="NĒ",ROUND(G1147*(1+M1147),2),0)</f>
        <v>0</v>
      </c>
      <c r="I1147" s="11">
        <f>IF(PĀRBAUDE!$D$3="NĒ",H1147,G1147)/IF(PĀRBAUDE!$D$3="NĒ",$H$1315,$G$1315)</f>
        <v>0</v>
      </c>
      <c r="J1147" s="8">
        <f>IF(PĀRBAUDE!$D$3="NĒ",F1147-H1147,F1147-G1147)</f>
        <v>0</v>
      </c>
      <c r="L1147" s="42">
        <v>1</v>
      </c>
      <c r="M1147" s="42">
        <v>0.21</v>
      </c>
      <c r="N1147" s="12"/>
      <c r="O1147" s="12"/>
      <c r="Q1147" s="8">
        <f t="shared" si="529"/>
        <v>0</v>
      </c>
      <c r="R1147" s="8">
        <f t="shared" si="530"/>
        <v>0</v>
      </c>
      <c r="S1147" s="82"/>
    </row>
    <row r="1148" spans="1:19" hidden="1" outlineLevel="1">
      <c r="A1148" s="4" t="s">
        <v>46</v>
      </c>
      <c r="B1148" s="7"/>
      <c r="C1148" s="7"/>
      <c r="D1148" s="12"/>
      <c r="E1148" s="8">
        <f t="shared" si="526"/>
        <v>0</v>
      </c>
      <c r="F1148" s="8">
        <f t="shared" si="527"/>
        <v>0</v>
      </c>
      <c r="G1148" s="8">
        <f t="shared" si="528"/>
        <v>0</v>
      </c>
      <c r="H1148" s="8">
        <f>IF(PĀRBAUDE!$D$3="NĒ",ROUND(G1148*(1+M1148),2),0)</f>
        <v>0</v>
      </c>
      <c r="I1148" s="11">
        <f>IF(PĀRBAUDE!$D$3="NĒ",H1148,G1148)/IF(PĀRBAUDE!$D$3="NĒ",$H$1315,$G$1315)</f>
        <v>0</v>
      </c>
      <c r="J1148" s="8">
        <f>IF(PĀRBAUDE!$D$3="NĒ",F1148-H1148,F1148-G1148)</f>
        <v>0</v>
      </c>
      <c r="L1148" s="42">
        <v>1</v>
      </c>
      <c r="M1148" s="42">
        <v>0.21</v>
      </c>
      <c r="N1148" s="12"/>
      <c r="O1148" s="12"/>
      <c r="Q1148" s="8">
        <f t="shared" si="529"/>
        <v>0</v>
      </c>
      <c r="R1148" s="8">
        <f t="shared" si="530"/>
        <v>0</v>
      </c>
      <c r="S1148" s="82"/>
    </row>
    <row r="1149" spans="1:19" hidden="1" outlineLevel="1">
      <c r="A1149" s="4" t="s">
        <v>139</v>
      </c>
      <c r="B1149" s="7"/>
      <c r="C1149" s="7"/>
      <c r="D1149" s="12"/>
      <c r="E1149" s="8">
        <f t="shared" si="526"/>
        <v>0</v>
      </c>
      <c r="F1149" s="8">
        <f t="shared" si="527"/>
        <v>0</v>
      </c>
      <c r="G1149" s="8">
        <f t="shared" si="528"/>
        <v>0</v>
      </c>
      <c r="H1149" s="8">
        <f>IF(PĀRBAUDE!$D$3="NĒ",ROUND(G1149*(1+M1149),2),0)</f>
        <v>0</v>
      </c>
      <c r="I1149" s="11">
        <f>IF(PĀRBAUDE!$D$3="NĒ",H1149,G1149)/IF(PĀRBAUDE!$D$3="NĒ",$H$1315,$G$1315)</f>
        <v>0</v>
      </c>
      <c r="J1149" s="8">
        <f>IF(PĀRBAUDE!$D$3="NĒ",F1149-H1149,F1149-G1149)</f>
        <v>0</v>
      </c>
      <c r="L1149" s="42">
        <v>1</v>
      </c>
      <c r="M1149" s="42">
        <v>0.21</v>
      </c>
      <c r="N1149" s="12"/>
      <c r="O1149" s="12"/>
      <c r="Q1149" s="8">
        <f t="shared" si="529"/>
        <v>0</v>
      </c>
      <c r="R1149" s="8">
        <f t="shared" si="530"/>
        <v>0</v>
      </c>
      <c r="S1149" s="82"/>
    </row>
    <row r="1150" spans="1:19" hidden="1" outlineLevel="1">
      <c r="A1150" s="4" t="s">
        <v>140</v>
      </c>
      <c r="B1150" s="7"/>
      <c r="C1150" s="7"/>
      <c r="D1150" s="12"/>
      <c r="E1150" s="8">
        <f t="shared" si="526"/>
        <v>0</v>
      </c>
      <c r="F1150" s="8">
        <f t="shared" si="527"/>
        <v>0</v>
      </c>
      <c r="G1150" s="8">
        <f t="shared" si="528"/>
        <v>0</v>
      </c>
      <c r="H1150" s="8">
        <f>IF(PĀRBAUDE!$D$3="NĒ",ROUND(G1150*(1+M1150),2),0)</f>
        <v>0</v>
      </c>
      <c r="I1150" s="11">
        <f>IF(PĀRBAUDE!$D$3="NĒ",H1150,G1150)/IF(PĀRBAUDE!$D$3="NĒ",$H$1315,$G$1315)</f>
        <v>0</v>
      </c>
      <c r="J1150" s="8">
        <f>IF(PĀRBAUDE!$D$3="NĒ",F1150-H1150,F1150-G1150)</f>
        <v>0</v>
      </c>
      <c r="L1150" s="42">
        <v>1</v>
      </c>
      <c r="M1150" s="42">
        <v>0.21</v>
      </c>
      <c r="N1150" s="12"/>
      <c r="O1150" s="12"/>
      <c r="Q1150" s="8">
        <f t="shared" si="529"/>
        <v>0</v>
      </c>
      <c r="R1150" s="8">
        <f t="shared" si="530"/>
        <v>0</v>
      </c>
      <c r="S1150" s="82"/>
    </row>
    <row r="1151" spans="1:19" hidden="1" outlineLevel="1">
      <c r="A1151" s="4" t="s">
        <v>141</v>
      </c>
      <c r="B1151" s="7"/>
      <c r="C1151" s="7"/>
      <c r="D1151" s="12"/>
      <c r="E1151" s="8">
        <f t="shared" si="526"/>
        <v>0</v>
      </c>
      <c r="F1151" s="8">
        <f t="shared" si="527"/>
        <v>0</v>
      </c>
      <c r="G1151" s="8">
        <f t="shared" si="528"/>
        <v>0</v>
      </c>
      <c r="H1151" s="8">
        <f>IF(PĀRBAUDE!$D$3="NĒ",ROUND(G1151*(1+M1151),2),0)</f>
        <v>0</v>
      </c>
      <c r="I1151" s="11">
        <f>IF(PĀRBAUDE!$D$3="NĒ",H1151,G1151)/IF(PĀRBAUDE!$D$3="NĒ",$H$1315,$G$1315)</f>
        <v>0</v>
      </c>
      <c r="J1151" s="8">
        <f>IF(PĀRBAUDE!$D$3="NĒ",F1151-H1151,F1151-G1151)</f>
        <v>0</v>
      </c>
      <c r="L1151" s="42">
        <v>1</v>
      </c>
      <c r="M1151" s="42">
        <v>0.21</v>
      </c>
      <c r="N1151" s="12"/>
      <c r="O1151" s="12"/>
      <c r="Q1151" s="8">
        <f t="shared" si="529"/>
        <v>0</v>
      </c>
      <c r="R1151" s="8">
        <f t="shared" si="530"/>
        <v>0</v>
      </c>
      <c r="S1151" s="82"/>
    </row>
    <row r="1152" spans="1:19" hidden="1" outlineLevel="1">
      <c r="A1152" s="4" t="s">
        <v>142</v>
      </c>
      <c r="B1152" s="7"/>
      <c r="C1152" s="7"/>
      <c r="D1152" s="12"/>
      <c r="E1152" s="8">
        <f t="shared" si="526"/>
        <v>0</v>
      </c>
      <c r="F1152" s="8">
        <f t="shared" si="527"/>
        <v>0</v>
      </c>
      <c r="G1152" s="8">
        <f t="shared" si="528"/>
        <v>0</v>
      </c>
      <c r="H1152" s="8">
        <f>IF(PĀRBAUDE!$D$3="NĒ",ROUND(G1152*(1+M1152),2),0)</f>
        <v>0</v>
      </c>
      <c r="I1152" s="11">
        <f>IF(PĀRBAUDE!$D$3="NĒ",H1152,G1152)/IF(PĀRBAUDE!$D$3="NĒ",$H$1315,$G$1315)</f>
        <v>0</v>
      </c>
      <c r="J1152" s="8">
        <f>IF(PĀRBAUDE!$D$3="NĒ",F1152-H1152,F1152-G1152)</f>
        <v>0</v>
      </c>
      <c r="L1152" s="42">
        <v>1</v>
      </c>
      <c r="M1152" s="42">
        <v>0.21</v>
      </c>
      <c r="N1152" s="12"/>
      <c r="O1152" s="12"/>
      <c r="Q1152" s="8">
        <f t="shared" si="529"/>
        <v>0</v>
      </c>
      <c r="R1152" s="8">
        <f t="shared" si="530"/>
        <v>0</v>
      </c>
      <c r="S1152" s="82"/>
    </row>
    <row r="1153" spans="1:19" hidden="1" outlineLevel="1">
      <c r="A1153" s="4" t="s">
        <v>143</v>
      </c>
      <c r="B1153" s="7"/>
      <c r="C1153" s="7"/>
      <c r="D1153" s="12"/>
      <c r="E1153" s="8">
        <f t="shared" si="526"/>
        <v>0</v>
      </c>
      <c r="F1153" s="8">
        <f t="shared" si="527"/>
        <v>0</v>
      </c>
      <c r="G1153" s="8">
        <f t="shared" si="528"/>
        <v>0</v>
      </c>
      <c r="H1153" s="8">
        <f>IF(PĀRBAUDE!$D$3="NĒ",ROUND(G1153*(1+M1153),2),0)</f>
        <v>0</v>
      </c>
      <c r="I1153" s="11">
        <f>IF(PĀRBAUDE!$D$3="NĒ",H1153,G1153)/IF(PĀRBAUDE!$D$3="NĒ",$H$1315,$G$1315)</f>
        <v>0</v>
      </c>
      <c r="J1153" s="8">
        <f>IF(PĀRBAUDE!$D$3="NĒ",F1153-H1153,F1153-G1153)</f>
        <v>0</v>
      </c>
      <c r="L1153" s="42">
        <v>1</v>
      </c>
      <c r="M1153" s="42">
        <v>0.21</v>
      </c>
      <c r="N1153" s="12"/>
      <c r="O1153" s="12"/>
      <c r="Q1153" s="8">
        <f t="shared" si="529"/>
        <v>0</v>
      </c>
      <c r="R1153" s="8">
        <f t="shared" si="530"/>
        <v>0</v>
      </c>
      <c r="S1153" s="82"/>
    </row>
    <row r="1154" spans="1:19" hidden="1" outlineLevel="1">
      <c r="A1154" s="4" t="s">
        <v>144</v>
      </c>
      <c r="B1154" s="7"/>
      <c r="C1154" s="7"/>
      <c r="D1154" s="12"/>
      <c r="E1154" s="8">
        <f t="shared" si="526"/>
        <v>0</v>
      </c>
      <c r="F1154" s="8">
        <f t="shared" si="527"/>
        <v>0</v>
      </c>
      <c r="G1154" s="8">
        <f t="shared" si="528"/>
        <v>0</v>
      </c>
      <c r="H1154" s="8">
        <f>IF(PĀRBAUDE!$D$3="NĒ",ROUND(G1154*(1+M1154),2),0)</f>
        <v>0</v>
      </c>
      <c r="I1154" s="11">
        <f>IF(PĀRBAUDE!$D$3="NĒ",H1154,G1154)/IF(PĀRBAUDE!$D$3="NĒ",$H$1315,$G$1315)</f>
        <v>0</v>
      </c>
      <c r="J1154" s="8">
        <f>IF(PĀRBAUDE!$D$3="NĒ",F1154-H1154,F1154-G1154)</f>
        <v>0</v>
      </c>
      <c r="L1154" s="42">
        <v>1</v>
      </c>
      <c r="M1154" s="42">
        <v>0.21</v>
      </c>
      <c r="N1154" s="12"/>
      <c r="O1154" s="12"/>
      <c r="Q1154" s="8">
        <f t="shared" si="529"/>
        <v>0</v>
      </c>
      <c r="R1154" s="8">
        <f t="shared" si="530"/>
        <v>0</v>
      </c>
      <c r="S1154" s="82"/>
    </row>
    <row r="1155" spans="1:19" hidden="1" outlineLevel="1">
      <c r="A1155" s="4" t="s">
        <v>145</v>
      </c>
      <c r="B1155" s="7"/>
      <c r="C1155" s="7"/>
      <c r="D1155" s="12"/>
      <c r="E1155" s="8">
        <f t="shared" si="526"/>
        <v>0</v>
      </c>
      <c r="F1155" s="8">
        <f t="shared" si="527"/>
        <v>0</v>
      </c>
      <c r="G1155" s="8">
        <f t="shared" si="528"/>
        <v>0</v>
      </c>
      <c r="H1155" s="8">
        <f>IF(PĀRBAUDE!$D$3="NĒ",ROUND(G1155*(1+M1155),2),0)</f>
        <v>0</v>
      </c>
      <c r="I1155" s="11">
        <f>IF(PĀRBAUDE!$D$3="NĒ",H1155,G1155)/IF(PĀRBAUDE!$D$3="NĒ",$H$1315,$G$1315)</f>
        <v>0</v>
      </c>
      <c r="J1155" s="8">
        <f>IF(PĀRBAUDE!$D$3="NĒ",F1155-H1155,F1155-G1155)</f>
        <v>0</v>
      </c>
      <c r="L1155" s="42">
        <v>1</v>
      </c>
      <c r="M1155" s="42">
        <v>0.21</v>
      </c>
      <c r="N1155" s="12"/>
      <c r="O1155" s="12"/>
      <c r="Q1155" s="8">
        <f t="shared" si="529"/>
        <v>0</v>
      </c>
      <c r="R1155" s="8">
        <f t="shared" si="530"/>
        <v>0</v>
      </c>
      <c r="S1155" s="82"/>
    </row>
    <row r="1156" spans="1:19" ht="24" hidden="1" outlineLevel="1">
      <c r="A1156" s="2" t="s">
        <v>28</v>
      </c>
      <c r="B1156" s="23"/>
      <c r="C1156" s="23"/>
      <c r="D1156" s="23"/>
      <c r="E1156" s="9">
        <f>SUM(E1157:E1158)</f>
        <v>0</v>
      </c>
      <c r="F1156" s="9">
        <f>SUM(F1157:F1158)</f>
        <v>0</v>
      </c>
      <c r="G1156" s="9">
        <f>SUM(G1157:G1158)</f>
        <v>0</v>
      </c>
      <c r="H1156" s="9">
        <f>SUM(H1157:H1158)</f>
        <v>0</v>
      </c>
      <c r="I1156" s="10">
        <f>IF(PĀRBAUDE!$D$3="NĒ",H1156,G1156)/IF(PĀRBAUDE!$D$3="NĒ",$H$1315,$G$1315)</f>
        <v>0</v>
      </c>
      <c r="J1156" s="9">
        <f>SUM(J1157:J1158)</f>
        <v>0</v>
      </c>
    </row>
    <row r="1157" spans="1:19" hidden="1" outlineLevel="1">
      <c r="A1157" s="38" t="str">
        <f>IF(LEN('2. pielikums'!A28)&gt;5,'2. pielikums'!A28,"")</f>
        <v/>
      </c>
      <c r="B1157" s="7" t="s">
        <v>15</v>
      </c>
      <c r="C1157" s="7">
        <v>1</v>
      </c>
      <c r="D1157" s="39">
        <f>IF(A1157="",,'2. pielikums'!F28)</f>
        <v>0</v>
      </c>
      <c r="E1157" s="8">
        <f>C1157*D1157</f>
        <v>0</v>
      </c>
      <c r="F1157" s="8">
        <f>ROUND(E1157*(1+M1157),2)</f>
        <v>0</v>
      </c>
      <c r="G1157" s="8">
        <f>E1157-'2. pielikums'!K28*C1157</f>
        <v>0</v>
      </c>
      <c r="H1157" s="8">
        <f>IF(PĀRBAUDE!$D$3="NĒ",ROUND(G1157*(1+M1157),2),0)</f>
        <v>0</v>
      </c>
      <c r="I1157" s="11">
        <f>IF(PĀRBAUDE!$D$3="NĒ",H1157,G1157)/IF(PĀRBAUDE!$D$3="NĒ",$H$1315,$G$1315)</f>
        <v>0</v>
      </c>
      <c r="J1157" s="8">
        <f>IF(PĀRBAUDE!$D$3="NĒ",F1157-H1157,F1157-G1157)</f>
        <v>0</v>
      </c>
      <c r="L1157" s="42">
        <v>1</v>
      </c>
      <c r="M1157" s="42">
        <v>0.21</v>
      </c>
      <c r="N1157" s="12">
        <f>IF(A1157="",,'2. pielikums'!K28)</f>
        <v>0</v>
      </c>
      <c r="O1157" s="12"/>
      <c r="Q1157" s="8">
        <f t="shared" ref="Q1157:Q1158" si="531">IF(H1157=0,G1157,H1157)*L1157</f>
        <v>0</v>
      </c>
      <c r="R1157" s="8">
        <f>J1157*L1157</f>
        <v>0</v>
      </c>
      <c r="S1157" s="82"/>
    </row>
    <row r="1158" spans="1:19" hidden="1" outlineLevel="1">
      <c r="A1158" s="38" t="str">
        <f>IF(LEN('2. pielikums'!A29)&gt;5,'2. pielikums'!A29,"")</f>
        <v/>
      </c>
      <c r="B1158" s="7" t="s">
        <v>15</v>
      </c>
      <c r="C1158" s="7">
        <v>1</v>
      </c>
      <c r="D1158" s="39">
        <f>IF(A1158="",,'2. pielikums'!F29)</f>
        <v>0</v>
      </c>
      <c r="E1158" s="8">
        <f>C1158*D1158</f>
        <v>0</v>
      </c>
      <c r="F1158" s="8">
        <f>ROUND(E1158*(1+M1158),2)</f>
        <v>0</v>
      </c>
      <c r="G1158" s="8">
        <f>E1158-'2. pielikums'!K29*C1158</f>
        <v>0</v>
      </c>
      <c r="H1158" s="8">
        <f>IF(PĀRBAUDE!$D$3="NĒ",ROUND(G1158*(1+M1158),2),0)</f>
        <v>0</v>
      </c>
      <c r="I1158" s="11">
        <f>IF(PĀRBAUDE!$D$3="NĒ",H1158,G1158)/IF(PĀRBAUDE!$D$3="NĒ",$H$1315,$G$1315)</f>
        <v>0</v>
      </c>
      <c r="J1158" s="8">
        <f>IF(PĀRBAUDE!$D$3="NĒ",F1158-H1158,F1158-G1158)</f>
        <v>0</v>
      </c>
      <c r="L1158" s="42">
        <v>1</v>
      </c>
      <c r="M1158" s="42">
        <v>0.21</v>
      </c>
      <c r="N1158" s="12">
        <f>IF(A1158="",,'2. pielikums'!K29)</f>
        <v>0</v>
      </c>
      <c r="O1158" s="12"/>
      <c r="Q1158" s="8">
        <f t="shared" si="531"/>
        <v>0</v>
      </c>
      <c r="R1158" s="8">
        <f>J1158*L1158</f>
        <v>0</v>
      </c>
      <c r="S1158" s="82"/>
    </row>
    <row r="1159" spans="1:19" ht="60" hidden="1" outlineLevel="1">
      <c r="A1159" s="2" t="s">
        <v>30</v>
      </c>
      <c r="B1159" s="23"/>
      <c r="C1159" s="23"/>
      <c r="D1159" s="23"/>
      <c r="E1159" s="9">
        <f>SUM(E1160:E1169)</f>
        <v>0</v>
      </c>
      <c r="F1159" s="9">
        <f>SUM(F1160:F1169)</f>
        <v>0</v>
      </c>
      <c r="G1159" s="9">
        <f>SUM(G1160:G1169)</f>
        <v>0</v>
      </c>
      <c r="H1159" s="9">
        <f>SUM(H1160:H1169)</f>
        <v>0</v>
      </c>
      <c r="I1159" s="10">
        <f>IF(PĀRBAUDE!$D$3="NĒ",H1159,G1159)/IF(PĀRBAUDE!$D$3="NĒ",$H$1315,$G$1315)</f>
        <v>0</v>
      </c>
      <c r="J1159" s="9">
        <f>SUM(J1160:J1169)</f>
        <v>0</v>
      </c>
    </row>
    <row r="1160" spans="1:19" hidden="1" outlineLevel="1">
      <c r="A1160" s="4" t="s">
        <v>17</v>
      </c>
      <c r="B1160" s="7"/>
      <c r="C1160" s="7"/>
      <c r="D1160" s="12"/>
      <c r="E1160" s="8">
        <f t="shared" ref="E1160:E1169" si="532">C1160*D1160</f>
        <v>0</v>
      </c>
      <c r="F1160" s="8">
        <f t="shared" ref="F1160:F1169" si="533">ROUND(E1160*(1+M1160),2)</f>
        <v>0</v>
      </c>
      <c r="G1160" s="8">
        <f t="shared" ref="G1160:G1169" si="534">E1160-N1160-O1160</f>
        <v>0</v>
      </c>
      <c r="H1160" s="8">
        <f>IF(PĀRBAUDE!$D$3="NĒ",ROUND(G1160*(1+M1160),2),0)</f>
        <v>0</v>
      </c>
      <c r="I1160" s="11">
        <f>IF(PĀRBAUDE!$D$3="NĒ",H1160,G1160)/IF(PĀRBAUDE!$D$3="NĒ",$H$1315,$G$1315)</f>
        <v>0</v>
      </c>
      <c r="J1160" s="8">
        <f>IF(PĀRBAUDE!$D$3="NĒ",F1160-H1160,F1160-G1160)</f>
        <v>0</v>
      </c>
      <c r="L1160" s="42">
        <v>1</v>
      </c>
      <c r="M1160" s="42">
        <v>0.21</v>
      </c>
      <c r="N1160" s="12"/>
      <c r="O1160" s="12"/>
      <c r="Q1160" s="8">
        <f t="shared" ref="Q1160:Q1169" si="535">IF(H1160=0,G1160,H1160)*L1160</f>
        <v>0</v>
      </c>
      <c r="R1160" s="8">
        <f t="shared" ref="R1160:R1169" si="536">J1160*L1160</f>
        <v>0</v>
      </c>
      <c r="S1160" s="82"/>
    </row>
    <row r="1161" spans="1:19" hidden="1" outlineLevel="1">
      <c r="A1161" s="4" t="s">
        <v>154</v>
      </c>
      <c r="B1161" s="7"/>
      <c r="C1161" s="7"/>
      <c r="D1161" s="12"/>
      <c r="E1161" s="8">
        <f t="shared" si="532"/>
        <v>0</v>
      </c>
      <c r="F1161" s="8">
        <f t="shared" si="533"/>
        <v>0</v>
      </c>
      <c r="G1161" s="8">
        <f t="shared" si="534"/>
        <v>0</v>
      </c>
      <c r="H1161" s="8">
        <f>IF(PĀRBAUDE!$D$3="NĒ",ROUND(G1161*(1+M1161),2),0)</f>
        <v>0</v>
      </c>
      <c r="I1161" s="11">
        <f>IF(PĀRBAUDE!$D$3="NĒ",H1161,G1161)/IF(PĀRBAUDE!$D$3="NĒ",$H$1315,$G$1315)</f>
        <v>0</v>
      </c>
      <c r="J1161" s="8">
        <f>IF(PĀRBAUDE!$D$3="NĒ",F1161-H1161,F1161-G1161)</f>
        <v>0</v>
      </c>
      <c r="L1161" s="42">
        <v>1</v>
      </c>
      <c r="M1161" s="42">
        <v>0.21</v>
      </c>
      <c r="N1161" s="12"/>
      <c r="O1161" s="12"/>
      <c r="Q1161" s="8">
        <f t="shared" si="535"/>
        <v>0</v>
      </c>
      <c r="R1161" s="8">
        <f t="shared" si="536"/>
        <v>0</v>
      </c>
      <c r="S1161" s="82"/>
    </row>
    <row r="1162" spans="1:19" hidden="1" outlineLevel="1">
      <c r="A1162" s="4" t="s">
        <v>155</v>
      </c>
      <c r="B1162" s="7"/>
      <c r="C1162" s="7"/>
      <c r="D1162" s="12"/>
      <c r="E1162" s="8">
        <f t="shared" si="532"/>
        <v>0</v>
      </c>
      <c r="F1162" s="8">
        <f t="shared" si="533"/>
        <v>0</v>
      </c>
      <c r="G1162" s="8">
        <f t="shared" si="534"/>
        <v>0</v>
      </c>
      <c r="H1162" s="8">
        <f>IF(PĀRBAUDE!$D$3="NĒ",ROUND(G1162*(1+M1162),2),0)</f>
        <v>0</v>
      </c>
      <c r="I1162" s="11">
        <f>IF(PĀRBAUDE!$D$3="NĒ",H1162,G1162)/IF(PĀRBAUDE!$D$3="NĒ",$H$1315,$G$1315)</f>
        <v>0</v>
      </c>
      <c r="J1162" s="8">
        <f>IF(PĀRBAUDE!$D$3="NĒ",F1162-H1162,F1162-G1162)</f>
        <v>0</v>
      </c>
      <c r="L1162" s="42">
        <v>1</v>
      </c>
      <c r="M1162" s="42">
        <v>0.21</v>
      </c>
      <c r="N1162" s="12"/>
      <c r="O1162" s="12"/>
      <c r="Q1162" s="8">
        <f t="shared" si="535"/>
        <v>0</v>
      </c>
      <c r="R1162" s="8">
        <f t="shared" si="536"/>
        <v>0</v>
      </c>
      <c r="S1162" s="82"/>
    </row>
    <row r="1163" spans="1:19" hidden="1" outlineLevel="1">
      <c r="A1163" s="4" t="s">
        <v>156</v>
      </c>
      <c r="B1163" s="7"/>
      <c r="C1163" s="7"/>
      <c r="D1163" s="12"/>
      <c r="E1163" s="8">
        <f t="shared" si="532"/>
        <v>0</v>
      </c>
      <c r="F1163" s="8">
        <f t="shared" si="533"/>
        <v>0</v>
      </c>
      <c r="G1163" s="8">
        <f t="shared" si="534"/>
        <v>0</v>
      </c>
      <c r="H1163" s="8">
        <f>IF(PĀRBAUDE!$D$3="NĒ",ROUND(G1163*(1+M1163),2),0)</f>
        <v>0</v>
      </c>
      <c r="I1163" s="11">
        <f>IF(PĀRBAUDE!$D$3="NĒ",H1163,G1163)/IF(PĀRBAUDE!$D$3="NĒ",$H$1315,$G$1315)</f>
        <v>0</v>
      </c>
      <c r="J1163" s="8">
        <f>IF(PĀRBAUDE!$D$3="NĒ",F1163-H1163,F1163-G1163)</f>
        <v>0</v>
      </c>
      <c r="L1163" s="42">
        <v>1</v>
      </c>
      <c r="M1163" s="42">
        <v>0.21</v>
      </c>
      <c r="N1163" s="12"/>
      <c r="O1163" s="12"/>
      <c r="Q1163" s="8">
        <f t="shared" si="535"/>
        <v>0</v>
      </c>
      <c r="R1163" s="8">
        <f t="shared" si="536"/>
        <v>0</v>
      </c>
      <c r="S1163" s="82"/>
    </row>
    <row r="1164" spans="1:19" hidden="1" outlineLevel="1">
      <c r="A1164" s="4" t="s">
        <v>157</v>
      </c>
      <c r="B1164" s="7"/>
      <c r="C1164" s="7"/>
      <c r="D1164" s="12"/>
      <c r="E1164" s="8">
        <f t="shared" si="532"/>
        <v>0</v>
      </c>
      <c r="F1164" s="8">
        <f t="shared" si="533"/>
        <v>0</v>
      </c>
      <c r="G1164" s="8">
        <f t="shared" si="534"/>
        <v>0</v>
      </c>
      <c r="H1164" s="8">
        <f>IF(PĀRBAUDE!$D$3="NĒ",ROUND(G1164*(1+M1164),2),0)</f>
        <v>0</v>
      </c>
      <c r="I1164" s="11">
        <f>IF(PĀRBAUDE!$D$3="NĒ",H1164,G1164)/IF(PĀRBAUDE!$D$3="NĒ",$H$1315,$G$1315)</f>
        <v>0</v>
      </c>
      <c r="J1164" s="8">
        <f>IF(PĀRBAUDE!$D$3="NĒ",F1164-H1164,F1164-G1164)</f>
        <v>0</v>
      </c>
      <c r="L1164" s="42">
        <v>1</v>
      </c>
      <c r="M1164" s="42">
        <v>0.21</v>
      </c>
      <c r="N1164" s="12"/>
      <c r="O1164" s="12"/>
      <c r="Q1164" s="8">
        <f t="shared" si="535"/>
        <v>0</v>
      </c>
      <c r="R1164" s="8">
        <f t="shared" si="536"/>
        <v>0</v>
      </c>
      <c r="S1164" s="82"/>
    </row>
    <row r="1165" spans="1:19" hidden="1" outlineLevel="1">
      <c r="A1165" s="4" t="s">
        <v>158</v>
      </c>
      <c r="B1165" s="7"/>
      <c r="C1165" s="7"/>
      <c r="D1165" s="12"/>
      <c r="E1165" s="8">
        <f t="shared" si="532"/>
        <v>0</v>
      </c>
      <c r="F1165" s="8">
        <f t="shared" si="533"/>
        <v>0</v>
      </c>
      <c r="G1165" s="8">
        <f t="shared" si="534"/>
        <v>0</v>
      </c>
      <c r="H1165" s="8">
        <f>IF(PĀRBAUDE!$D$3="NĒ",ROUND(G1165*(1+M1165),2),0)</f>
        <v>0</v>
      </c>
      <c r="I1165" s="11">
        <f>IF(PĀRBAUDE!$D$3="NĒ",H1165,G1165)/IF(PĀRBAUDE!$D$3="NĒ",$H$1315,$G$1315)</f>
        <v>0</v>
      </c>
      <c r="J1165" s="8">
        <f>IF(PĀRBAUDE!$D$3="NĒ",F1165-H1165,F1165-G1165)</f>
        <v>0</v>
      </c>
      <c r="L1165" s="42">
        <v>1</v>
      </c>
      <c r="M1165" s="42">
        <v>0.21</v>
      </c>
      <c r="N1165" s="12"/>
      <c r="O1165" s="12"/>
      <c r="Q1165" s="8">
        <f t="shared" si="535"/>
        <v>0</v>
      </c>
      <c r="R1165" s="8">
        <f t="shared" si="536"/>
        <v>0</v>
      </c>
      <c r="S1165" s="82"/>
    </row>
    <row r="1166" spans="1:19" hidden="1" outlineLevel="1">
      <c r="A1166" s="4" t="s">
        <v>159</v>
      </c>
      <c r="B1166" s="7"/>
      <c r="C1166" s="7"/>
      <c r="D1166" s="12"/>
      <c r="E1166" s="8">
        <f t="shared" si="532"/>
        <v>0</v>
      </c>
      <c r="F1166" s="8">
        <f t="shared" si="533"/>
        <v>0</v>
      </c>
      <c r="G1166" s="8">
        <f t="shared" si="534"/>
        <v>0</v>
      </c>
      <c r="H1166" s="8">
        <f>IF(PĀRBAUDE!$D$3="NĒ",ROUND(G1166*(1+M1166),2),0)</f>
        <v>0</v>
      </c>
      <c r="I1166" s="11">
        <f>IF(PĀRBAUDE!$D$3="NĒ",H1166,G1166)/IF(PĀRBAUDE!$D$3="NĒ",$H$1315,$G$1315)</f>
        <v>0</v>
      </c>
      <c r="J1166" s="8">
        <f>IF(PĀRBAUDE!$D$3="NĒ",F1166-H1166,F1166-G1166)</f>
        <v>0</v>
      </c>
      <c r="L1166" s="42">
        <v>1</v>
      </c>
      <c r="M1166" s="42">
        <v>0.21</v>
      </c>
      <c r="N1166" s="12"/>
      <c r="O1166" s="12"/>
      <c r="Q1166" s="8">
        <f t="shared" si="535"/>
        <v>0</v>
      </c>
      <c r="R1166" s="8">
        <f t="shared" si="536"/>
        <v>0</v>
      </c>
      <c r="S1166" s="82"/>
    </row>
    <row r="1167" spans="1:19" hidden="1" outlineLevel="1">
      <c r="A1167" s="4" t="s">
        <v>160</v>
      </c>
      <c r="B1167" s="7"/>
      <c r="C1167" s="7"/>
      <c r="D1167" s="12"/>
      <c r="E1167" s="8">
        <f t="shared" si="532"/>
        <v>0</v>
      </c>
      <c r="F1167" s="8">
        <f t="shared" si="533"/>
        <v>0</v>
      </c>
      <c r="G1167" s="8">
        <f t="shared" si="534"/>
        <v>0</v>
      </c>
      <c r="H1167" s="8">
        <f>IF(PĀRBAUDE!$D$3="NĒ",ROUND(G1167*(1+M1167),2),0)</f>
        <v>0</v>
      </c>
      <c r="I1167" s="11">
        <f>IF(PĀRBAUDE!$D$3="NĒ",H1167,G1167)/IF(PĀRBAUDE!$D$3="NĒ",$H$1315,$G$1315)</f>
        <v>0</v>
      </c>
      <c r="J1167" s="8">
        <f>IF(PĀRBAUDE!$D$3="NĒ",F1167-H1167,F1167-G1167)</f>
        <v>0</v>
      </c>
      <c r="L1167" s="42">
        <v>1</v>
      </c>
      <c r="M1167" s="42">
        <v>0.21</v>
      </c>
      <c r="N1167" s="12"/>
      <c r="O1167" s="12"/>
      <c r="Q1167" s="8">
        <f t="shared" si="535"/>
        <v>0</v>
      </c>
      <c r="R1167" s="8">
        <f t="shared" si="536"/>
        <v>0</v>
      </c>
      <c r="S1167" s="82"/>
    </row>
    <row r="1168" spans="1:19" hidden="1" outlineLevel="1">
      <c r="A1168" s="4" t="s">
        <v>161</v>
      </c>
      <c r="B1168" s="7"/>
      <c r="C1168" s="7"/>
      <c r="D1168" s="12"/>
      <c r="E1168" s="8">
        <f t="shared" si="532"/>
        <v>0</v>
      </c>
      <c r="F1168" s="8">
        <f t="shared" si="533"/>
        <v>0</v>
      </c>
      <c r="G1168" s="8">
        <f t="shared" si="534"/>
        <v>0</v>
      </c>
      <c r="H1168" s="8">
        <f>IF(PĀRBAUDE!$D$3="NĒ",ROUND(G1168*(1+M1168),2),0)</f>
        <v>0</v>
      </c>
      <c r="I1168" s="11">
        <f>IF(PĀRBAUDE!$D$3="NĒ",H1168,G1168)/IF(PĀRBAUDE!$D$3="NĒ",$H$1315,$G$1315)</f>
        <v>0</v>
      </c>
      <c r="J1168" s="8">
        <f>IF(PĀRBAUDE!$D$3="NĒ",F1168-H1168,F1168-G1168)</f>
        <v>0</v>
      </c>
      <c r="L1168" s="42">
        <v>1</v>
      </c>
      <c r="M1168" s="42">
        <v>0.21</v>
      </c>
      <c r="N1168" s="12"/>
      <c r="O1168" s="12"/>
      <c r="Q1168" s="8">
        <f t="shared" si="535"/>
        <v>0</v>
      </c>
      <c r="R1168" s="8">
        <f t="shared" si="536"/>
        <v>0</v>
      </c>
      <c r="S1168" s="82"/>
    </row>
    <row r="1169" spans="1:19" hidden="1" outlineLevel="1">
      <c r="A1169" s="4" t="s">
        <v>162</v>
      </c>
      <c r="B1169" s="7"/>
      <c r="C1169" s="7"/>
      <c r="D1169" s="12"/>
      <c r="E1169" s="8">
        <f t="shared" si="532"/>
        <v>0</v>
      </c>
      <c r="F1169" s="8">
        <f t="shared" si="533"/>
        <v>0</v>
      </c>
      <c r="G1169" s="8">
        <f t="shared" si="534"/>
        <v>0</v>
      </c>
      <c r="H1169" s="8">
        <f>IF(PĀRBAUDE!$D$3="NĒ",ROUND(G1169*(1+M1169),2),0)</f>
        <v>0</v>
      </c>
      <c r="I1169" s="11">
        <f>IF(PĀRBAUDE!$D$3="NĒ",H1169,G1169)/IF(PĀRBAUDE!$D$3="NĒ",$H$1315,$G$1315)</f>
        <v>0</v>
      </c>
      <c r="J1169" s="8">
        <f>IF(PĀRBAUDE!$D$3="NĒ",F1169-H1169,F1169-G1169)</f>
        <v>0</v>
      </c>
      <c r="L1169" s="42">
        <v>1</v>
      </c>
      <c r="M1169" s="42">
        <v>0.21</v>
      </c>
      <c r="N1169" s="12"/>
      <c r="O1169" s="12"/>
      <c r="Q1169" s="8">
        <f t="shared" si="535"/>
        <v>0</v>
      </c>
      <c r="R1169" s="8">
        <f t="shared" si="536"/>
        <v>0</v>
      </c>
      <c r="S1169" s="82"/>
    </row>
    <row r="1170" spans="1:19" ht="24" hidden="1" outlineLevel="1">
      <c r="A1170" s="2" t="s">
        <v>31</v>
      </c>
      <c r="B1170" s="23"/>
      <c r="C1170" s="23"/>
      <c r="D1170" s="23"/>
      <c r="E1170" s="9">
        <f>SUM(E1171:E1180)</f>
        <v>0</v>
      </c>
      <c r="F1170" s="9">
        <f>SUM(F1171:F1180)</f>
        <v>0</v>
      </c>
      <c r="G1170" s="9">
        <f>SUM(G1171:G1180)</f>
        <v>0</v>
      </c>
      <c r="H1170" s="9">
        <f>SUM(H1171:H1180)</f>
        <v>0</v>
      </c>
      <c r="I1170" s="10">
        <f>IF(PĀRBAUDE!$D$3="NĒ",H1170,G1170)/IF(PĀRBAUDE!$D$3="NĒ",$H$1315,$G$1315)</f>
        <v>0</v>
      </c>
      <c r="J1170" s="9">
        <f>SUM(J1171:J1180)</f>
        <v>0</v>
      </c>
    </row>
    <row r="1171" spans="1:19" hidden="1" outlineLevel="1">
      <c r="A1171" s="4" t="s">
        <v>19</v>
      </c>
      <c r="B1171" s="7" t="s">
        <v>8</v>
      </c>
      <c r="C1171" s="7"/>
      <c r="D1171" s="12"/>
      <c r="E1171" s="8">
        <f t="shared" ref="E1171:E1180" si="537">C1171*D1171</f>
        <v>0</v>
      </c>
      <c r="F1171" s="8">
        <f t="shared" ref="F1171:F1181" si="538">ROUND(E1171*(1+M1171),2)</f>
        <v>0</v>
      </c>
      <c r="G1171" s="8">
        <f t="shared" ref="G1171:G1180" si="539">E1171-N1171-O1171</f>
        <v>0</v>
      </c>
      <c r="H1171" s="8">
        <f>IF(PĀRBAUDE!$D$3="NĒ",ROUND(G1171*(1+M1171),2),0)</f>
        <v>0</v>
      </c>
      <c r="I1171" s="11">
        <f>IF(PĀRBAUDE!$D$3="NĒ",H1171,G1171)/IF(PĀRBAUDE!$D$3="NĒ",$H$1315,$G$1315)</f>
        <v>0</v>
      </c>
      <c r="J1171" s="8">
        <f>IF(PĀRBAUDE!$D$3="NĒ",F1171-H1171,F1171-G1171)</f>
        <v>0</v>
      </c>
      <c r="L1171" s="42">
        <v>1</v>
      </c>
      <c r="M1171" s="42">
        <v>0.21</v>
      </c>
      <c r="N1171" s="12"/>
      <c r="O1171" s="12"/>
      <c r="Q1171" s="8">
        <f t="shared" ref="Q1171:Q1181" si="540">IF(H1171=0,G1171,H1171)*L1171</f>
        <v>0</v>
      </c>
      <c r="R1171" s="8">
        <f t="shared" ref="R1171:R1180" si="541">J1171*L1171</f>
        <v>0</v>
      </c>
      <c r="S1171" s="82"/>
    </row>
    <row r="1172" spans="1:19" hidden="1" outlineLevel="1">
      <c r="A1172" s="4" t="s">
        <v>164</v>
      </c>
      <c r="B1172" s="7"/>
      <c r="C1172" s="7"/>
      <c r="D1172" s="12"/>
      <c r="E1172" s="8">
        <f t="shared" si="537"/>
        <v>0</v>
      </c>
      <c r="F1172" s="8">
        <f t="shared" si="538"/>
        <v>0</v>
      </c>
      <c r="G1172" s="8">
        <f t="shared" si="539"/>
        <v>0</v>
      </c>
      <c r="H1172" s="8">
        <f>IF(PĀRBAUDE!$D$3="NĒ",ROUND(G1172*(1+M1172),2),0)</f>
        <v>0</v>
      </c>
      <c r="I1172" s="11">
        <f>IF(PĀRBAUDE!$D$3="NĒ",H1172,G1172)/IF(PĀRBAUDE!$D$3="NĒ",$H$1315,$G$1315)</f>
        <v>0</v>
      </c>
      <c r="J1172" s="8">
        <f>IF(PĀRBAUDE!$D$3="NĒ",F1172-H1172,F1172-G1172)</f>
        <v>0</v>
      </c>
      <c r="L1172" s="42">
        <v>1</v>
      </c>
      <c r="M1172" s="42">
        <v>0.21</v>
      </c>
      <c r="N1172" s="12"/>
      <c r="O1172" s="12"/>
      <c r="Q1172" s="8">
        <f t="shared" si="540"/>
        <v>0</v>
      </c>
      <c r="R1172" s="8">
        <f t="shared" si="541"/>
        <v>0</v>
      </c>
      <c r="S1172" s="82"/>
    </row>
    <row r="1173" spans="1:19" hidden="1" outlineLevel="1">
      <c r="A1173" s="4" t="s">
        <v>165</v>
      </c>
      <c r="B1173" s="7"/>
      <c r="C1173" s="7"/>
      <c r="D1173" s="12"/>
      <c r="E1173" s="8">
        <f t="shared" si="537"/>
        <v>0</v>
      </c>
      <c r="F1173" s="8">
        <f t="shared" si="538"/>
        <v>0</v>
      </c>
      <c r="G1173" s="8">
        <f t="shared" si="539"/>
        <v>0</v>
      </c>
      <c r="H1173" s="8">
        <f>IF(PĀRBAUDE!$D$3="NĒ",ROUND(G1173*(1+M1173),2),0)</f>
        <v>0</v>
      </c>
      <c r="I1173" s="11">
        <f>IF(PĀRBAUDE!$D$3="NĒ",H1173,G1173)/IF(PĀRBAUDE!$D$3="NĒ",$H$1315,$G$1315)</f>
        <v>0</v>
      </c>
      <c r="J1173" s="8">
        <f>IF(PĀRBAUDE!$D$3="NĒ",F1173-H1173,F1173-G1173)</f>
        <v>0</v>
      </c>
      <c r="L1173" s="42">
        <v>1</v>
      </c>
      <c r="M1173" s="42">
        <v>0.21</v>
      </c>
      <c r="N1173" s="12"/>
      <c r="O1173" s="12"/>
      <c r="Q1173" s="8">
        <f t="shared" si="540"/>
        <v>0</v>
      </c>
      <c r="R1173" s="8">
        <f t="shared" si="541"/>
        <v>0</v>
      </c>
      <c r="S1173" s="82"/>
    </row>
    <row r="1174" spans="1:19" hidden="1" outlineLevel="1">
      <c r="A1174" s="4" t="s">
        <v>165</v>
      </c>
      <c r="B1174" s="7"/>
      <c r="C1174" s="7"/>
      <c r="D1174" s="12"/>
      <c r="E1174" s="8">
        <f t="shared" si="537"/>
        <v>0</v>
      </c>
      <c r="F1174" s="8">
        <f t="shared" si="538"/>
        <v>0</v>
      </c>
      <c r="G1174" s="8">
        <f t="shared" si="539"/>
        <v>0</v>
      </c>
      <c r="H1174" s="8">
        <f>IF(PĀRBAUDE!$D$3="NĒ",ROUND(G1174*(1+M1174),2),0)</f>
        <v>0</v>
      </c>
      <c r="I1174" s="11">
        <f>IF(PĀRBAUDE!$D$3="NĒ",H1174,G1174)/IF(PĀRBAUDE!$D$3="NĒ",$H$1315,$G$1315)</f>
        <v>0</v>
      </c>
      <c r="J1174" s="8">
        <f>IF(PĀRBAUDE!$D$3="NĒ",F1174-H1174,F1174-G1174)</f>
        <v>0</v>
      </c>
      <c r="L1174" s="42">
        <v>1</v>
      </c>
      <c r="M1174" s="42">
        <v>0.21</v>
      </c>
      <c r="N1174" s="12"/>
      <c r="O1174" s="12"/>
      <c r="Q1174" s="8">
        <f t="shared" si="540"/>
        <v>0</v>
      </c>
      <c r="R1174" s="8">
        <f t="shared" si="541"/>
        <v>0</v>
      </c>
      <c r="S1174" s="82"/>
    </row>
    <row r="1175" spans="1:19" hidden="1" outlineLevel="1">
      <c r="A1175" s="4" t="s">
        <v>166</v>
      </c>
      <c r="B1175" s="7"/>
      <c r="C1175" s="7"/>
      <c r="D1175" s="12"/>
      <c r="E1175" s="8">
        <f t="shared" si="537"/>
        <v>0</v>
      </c>
      <c r="F1175" s="8">
        <f t="shared" si="538"/>
        <v>0</v>
      </c>
      <c r="G1175" s="8">
        <f t="shared" si="539"/>
        <v>0</v>
      </c>
      <c r="H1175" s="8">
        <f>IF(PĀRBAUDE!$D$3="NĒ",ROUND(G1175*(1+M1175),2),0)</f>
        <v>0</v>
      </c>
      <c r="I1175" s="11">
        <f>IF(PĀRBAUDE!$D$3="NĒ",H1175,G1175)/IF(PĀRBAUDE!$D$3="NĒ",$H$1315,$G$1315)</f>
        <v>0</v>
      </c>
      <c r="J1175" s="8">
        <f>IF(PĀRBAUDE!$D$3="NĒ",F1175-H1175,F1175-G1175)</f>
        <v>0</v>
      </c>
      <c r="L1175" s="42">
        <v>1</v>
      </c>
      <c r="M1175" s="42">
        <v>0.21</v>
      </c>
      <c r="N1175" s="12"/>
      <c r="O1175" s="12"/>
      <c r="Q1175" s="8">
        <f t="shared" si="540"/>
        <v>0</v>
      </c>
      <c r="R1175" s="8">
        <f t="shared" si="541"/>
        <v>0</v>
      </c>
      <c r="S1175" s="82"/>
    </row>
    <row r="1176" spans="1:19" hidden="1" outlineLevel="1">
      <c r="A1176" s="4" t="s">
        <v>167</v>
      </c>
      <c r="B1176" s="7"/>
      <c r="C1176" s="7"/>
      <c r="D1176" s="12"/>
      <c r="E1176" s="8">
        <f t="shared" si="537"/>
        <v>0</v>
      </c>
      <c r="F1176" s="8">
        <f t="shared" si="538"/>
        <v>0</v>
      </c>
      <c r="G1176" s="8">
        <f t="shared" si="539"/>
        <v>0</v>
      </c>
      <c r="H1176" s="8">
        <f>IF(PĀRBAUDE!$D$3="NĒ",ROUND(G1176*(1+M1176),2),0)</f>
        <v>0</v>
      </c>
      <c r="I1176" s="11">
        <f>IF(PĀRBAUDE!$D$3="NĒ",H1176,G1176)/IF(PĀRBAUDE!$D$3="NĒ",$H$1315,$G$1315)</f>
        <v>0</v>
      </c>
      <c r="J1176" s="8">
        <f>IF(PĀRBAUDE!$D$3="NĒ",F1176-H1176,F1176-G1176)</f>
        <v>0</v>
      </c>
      <c r="L1176" s="42">
        <v>1</v>
      </c>
      <c r="M1176" s="42">
        <v>0.21</v>
      </c>
      <c r="N1176" s="12"/>
      <c r="O1176" s="12"/>
      <c r="Q1176" s="8">
        <f t="shared" si="540"/>
        <v>0</v>
      </c>
      <c r="R1176" s="8">
        <f t="shared" si="541"/>
        <v>0</v>
      </c>
      <c r="S1176" s="82"/>
    </row>
    <row r="1177" spans="1:19" hidden="1" outlineLevel="1">
      <c r="A1177" s="4" t="s">
        <v>168</v>
      </c>
      <c r="B1177" s="7"/>
      <c r="C1177" s="7"/>
      <c r="D1177" s="12"/>
      <c r="E1177" s="8">
        <f t="shared" si="537"/>
        <v>0</v>
      </c>
      <c r="F1177" s="8">
        <f t="shared" si="538"/>
        <v>0</v>
      </c>
      <c r="G1177" s="8">
        <f t="shared" si="539"/>
        <v>0</v>
      </c>
      <c r="H1177" s="8">
        <f>IF(PĀRBAUDE!$D$3="NĒ",ROUND(G1177*(1+M1177),2),0)</f>
        <v>0</v>
      </c>
      <c r="I1177" s="11">
        <f>IF(PĀRBAUDE!$D$3="NĒ",H1177,G1177)/IF(PĀRBAUDE!$D$3="NĒ",$H$1315,$G$1315)</f>
        <v>0</v>
      </c>
      <c r="J1177" s="8">
        <f>IF(PĀRBAUDE!$D$3="NĒ",F1177-H1177,F1177-G1177)</f>
        <v>0</v>
      </c>
      <c r="L1177" s="42">
        <v>1</v>
      </c>
      <c r="M1177" s="42">
        <v>0.21</v>
      </c>
      <c r="N1177" s="12"/>
      <c r="O1177" s="12"/>
      <c r="Q1177" s="8">
        <f t="shared" si="540"/>
        <v>0</v>
      </c>
      <c r="R1177" s="8">
        <f t="shared" si="541"/>
        <v>0</v>
      </c>
      <c r="S1177" s="82"/>
    </row>
    <row r="1178" spans="1:19" hidden="1" outlineLevel="1">
      <c r="A1178" s="4" t="s">
        <v>169</v>
      </c>
      <c r="B1178" s="7"/>
      <c r="C1178" s="7"/>
      <c r="D1178" s="12"/>
      <c r="E1178" s="8">
        <f t="shared" si="537"/>
        <v>0</v>
      </c>
      <c r="F1178" s="8">
        <f t="shared" si="538"/>
        <v>0</v>
      </c>
      <c r="G1178" s="8">
        <f t="shared" si="539"/>
        <v>0</v>
      </c>
      <c r="H1178" s="8">
        <f>IF(PĀRBAUDE!$D$3="NĒ",ROUND(G1178*(1+M1178),2),0)</f>
        <v>0</v>
      </c>
      <c r="I1178" s="11">
        <f>IF(PĀRBAUDE!$D$3="NĒ",H1178,G1178)/IF(PĀRBAUDE!$D$3="NĒ",$H$1315,$G$1315)</f>
        <v>0</v>
      </c>
      <c r="J1178" s="8">
        <f>IF(PĀRBAUDE!$D$3="NĒ",F1178-H1178,F1178-G1178)</f>
        <v>0</v>
      </c>
      <c r="L1178" s="42">
        <v>1</v>
      </c>
      <c r="M1178" s="42">
        <v>0.21</v>
      </c>
      <c r="N1178" s="12"/>
      <c r="O1178" s="12"/>
      <c r="Q1178" s="8">
        <f t="shared" si="540"/>
        <v>0</v>
      </c>
      <c r="R1178" s="8">
        <f t="shared" si="541"/>
        <v>0</v>
      </c>
      <c r="S1178" s="82"/>
    </row>
    <row r="1179" spans="1:19" hidden="1" outlineLevel="1">
      <c r="A1179" s="4" t="s">
        <v>170</v>
      </c>
      <c r="B1179" s="7"/>
      <c r="C1179" s="7"/>
      <c r="D1179" s="12"/>
      <c r="E1179" s="8">
        <f t="shared" si="537"/>
        <v>0</v>
      </c>
      <c r="F1179" s="8">
        <f t="shared" si="538"/>
        <v>0</v>
      </c>
      <c r="G1179" s="8">
        <f t="shared" si="539"/>
        <v>0</v>
      </c>
      <c r="H1179" s="8">
        <f>IF(PĀRBAUDE!$D$3="NĒ",ROUND(G1179*(1+M1179),2),0)</f>
        <v>0</v>
      </c>
      <c r="I1179" s="11">
        <f>IF(PĀRBAUDE!$D$3="NĒ",H1179,G1179)/IF(PĀRBAUDE!$D$3="NĒ",$H$1315,$G$1315)</f>
        <v>0</v>
      </c>
      <c r="J1179" s="8">
        <f>IF(PĀRBAUDE!$D$3="NĒ",F1179-H1179,F1179-G1179)</f>
        <v>0</v>
      </c>
      <c r="L1179" s="42">
        <v>1</v>
      </c>
      <c r="M1179" s="42">
        <v>0.21</v>
      </c>
      <c r="N1179" s="12"/>
      <c r="O1179" s="12"/>
      <c r="Q1179" s="8">
        <f t="shared" si="540"/>
        <v>0</v>
      </c>
      <c r="R1179" s="8">
        <f t="shared" si="541"/>
        <v>0</v>
      </c>
      <c r="S1179" s="82"/>
    </row>
    <row r="1180" spans="1:19" hidden="1" outlineLevel="1">
      <c r="A1180" s="4" t="s">
        <v>171</v>
      </c>
      <c r="B1180" s="7"/>
      <c r="C1180" s="7"/>
      <c r="D1180" s="12"/>
      <c r="E1180" s="8">
        <f t="shared" si="537"/>
        <v>0</v>
      </c>
      <c r="F1180" s="8">
        <f t="shared" si="538"/>
        <v>0</v>
      </c>
      <c r="G1180" s="8">
        <f t="shared" si="539"/>
        <v>0</v>
      </c>
      <c r="H1180" s="8">
        <f>IF(PĀRBAUDE!$D$3="NĒ",ROUND(G1180*(1+M1180),2),0)</f>
        <v>0</v>
      </c>
      <c r="I1180" s="11">
        <f>IF(PĀRBAUDE!$D$3="NĒ",H1180,G1180)/IF(PĀRBAUDE!$D$3="NĒ",$H$1315,$G$1315)</f>
        <v>0</v>
      </c>
      <c r="J1180" s="8">
        <f>IF(PĀRBAUDE!$D$3="NĒ",F1180-H1180,F1180-G1180)</f>
        <v>0</v>
      </c>
      <c r="L1180" s="42">
        <v>1</v>
      </c>
      <c r="M1180" s="42">
        <v>0.21</v>
      </c>
      <c r="N1180" s="12"/>
      <c r="O1180" s="12"/>
      <c r="Q1180" s="8">
        <f t="shared" si="540"/>
        <v>0</v>
      </c>
      <c r="R1180" s="8">
        <f t="shared" si="541"/>
        <v>0</v>
      </c>
      <c r="S1180" s="82"/>
    </row>
    <row r="1181" spans="1:19" ht="24" hidden="1" outlineLevel="1">
      <c r="A1181" s="2" t="s">
        <v>33</v>
      </c>
      <c r="B1181" s="2"/>
      <c r="C1181" s="2"/>
      <c r="D1181" s="12"/>
      <c r="E1181" s="13">
        <f>D1181</f>
        <v>0</v>
      </c>
      <c r="F1181" s="9">
        <f t="shared" si="538"/>
        <v>0</v>
      </c>
      <c r="G1181" s="9">
        <f>E1181-N1181</f>
        <v>0</v>
      </c>
      <c r="H1181" s="9">
        <f>IF(PĀRBAUDE!$D$3="NĒ",ROUND(G1181*(1+M1181),2),0)</f>
        <v>0</v>
      </c>
      <c r="I1181" s="10">
        <f>IF(PĀRBAUDE!$D$3="NĒ",H1181,G1181)/IF(PĀRBAUDE!$D$3="NĒ",$H$1315,$G$1315)</f>
        <v>0</v>
      </c>
      <c r="J1181" s="9">
        <f>IF(PĀRBAUDE!$D$3="NĒ",F1181-H1181,ROUND(N1181*(1+M1181),2))</f>
        <v>0</v>
      </c>
      <c r="L1181" s="42">
        <v>1</v>
      </c>
      <c r="M1181" s="42">
        <v>0.21</v>
      </c>
      <c r="N1181" s="12"/>
      <c r="Q1181" s="8">
        <f t="shared" si="540"/>
        <v>0</v>
      </c>
      <c r="R1181" s="8">
        <f>J1181*L1181</f>
        <v>0</v>
      </c>
    </row>
    <row r="1182" spans="1:19" hidden="1" outlineLevel="1">
      <c r="A1182" s="24" t="s">
        <v>34</v>
      </c>
      <c r="B1182" s="23"/>
      <c r="C1182" s="23"/>
      <c r="D1182" s="23"/>
      <c r="E1182" s="9">
        <f t="shared" ref="E1182:J1182" si="542">E1181+E1170+E1159+E1156+E1145+E1143+E1132+E1121+E1110+E1099+E1088+E1077+E1066+E1055</f>
        <v>0</v>
      </c>
      <c r="F1182" s="9">
        <f t="shared" si="542"/>
        <v>0</v>
      </c>
      <c r="G1182" s="9">
        <f t="shared" si="542"/>
        <v>0</v>
      </c>
      <c r="H1182" s="9">
        <f t="shared" si="542"/>
        <v>0</v>
      </c>
      <c r="I1182" s="10">
        <f t="shared" si="542"/>
        <v>0</v>
      </c>
      <c r="J1182" s="9">
        <f t="shared" si="542"/>
        <v>0</v>
      </c>
      <c r="Q1182" s="9">
        <f>ROUND(SUM(Q1056:Q1181),2)</f>
        <v>0</v>
      </c>
      <c r="R1182" s="9">
        <f>ROUND(SUM(R1056:R1181),2)</f>
        <v>0</v>
      </c>
      <c r="S1182" s="83"/>
    </row>
    <row r="1183" spans="1:19" collapsed="1"/>
    <row r="1184" spans="1:19" hidden="1" outlineLevel="1">
      <c r="A1184" s="106">
        <f>'2.8. tabula'!B12</f>
        <v>10</v>
      </c>
      <c r="B1184" s="106"/>
      <c r="C1184" s="106"/>
      <c r="D1184" s="106"/>
      <c r="E1184" s="106"/>
      <c r="F1184" s="106"/>
      <c r="G1184" s="106"/>
      <c r="H1184" s="106"/>
      <c r="I1184" s="106"/>
      <c r="J1184" s="106"/>
    </row>
    <row r="1185" spans="1:19" hidden="1" outlineLevel="1">
      <c r="A1185" s="105" t="s">
        <v>5</v>
      </c>
      <c r="B1185" s="105"/>
      <c r="C1185" s="105"/>
      <c r="D1185" s="105"/>
      <c r="E1185" s="105"/>
      <c r="F1185" s="105"/>
      <c r="G1185" s="105"/>
      <c r="H1185" s="105"/>
      <c r="I1185" s="105"/>
      <c r="J1185" s="105"/>
    </row>
    <row r="1186" spans="1:19" ht="60" hidden="1" outlineLevel="1">
      <c r="A1186" s="2" t="s">
        <v>6</v>
      </c>
      <c r="B1186" s="23"/>
      <c r="C1186" s="23"/>
      <c r="D1186" s="9"/>
      <c r="E1186" s="9">
        <f>SUM(E1187:E1196)</f>
        <v>0</v>
      </c>
      <c r="F1186" s="9">
        <f>SUM(F1187:F1196)</f>
        <v>0</v>
      </c>
      <c r="G1186" s="9">
        <f>SUM(G1187:G1196)</f>
        <v>0</v>
      </c>
      <c r="H1186" s="9">
        <f>SUM(H1187:H1196)</f>
        <v>0</v>
      </c>
      <c r="I1186" s="10">
        <f>IF(PĀRBAUDE!$D$3="NĒ",H1186,G1186)/IF(PĀRBAUDE!$D$3="NĒ",$H$1315,$G$1315)</f>
        <v>0</v>
      </c>
      <c r="J1186" s="9">
        <f>SUM(J1187:J1196)</f>
        <v>0</v>
      </c>
    </row>
    <row r="1187" spans="1:19" hidden="1" outlineLevel="1">
      <c r="A1187" s="4" t="s">
        <v>210</v>
      </c>
      <c r="B1187" s="7" t="s">
        <v>8</v>
      </c>
      <c r="C1187" s="7"/>
      <c r="D1187" s="12"/>
      <c r="E1187" s="8">
        <f t="shared" ref="E1187:E1196" si="543">C1187*D1187</f>
        <v>0</v>
      </c>
      <c r="F1187" s="8">
        <f t="shared" ref="F1187:F1196" si="544">ROUND(E1187*(1+M1187),2)</f>
        <v>0</v>
      </c>
      <c r="G1187" s="8">
        <f t="shared" ref="G1187:G1196" si="545">E1187-N1187-O1187</f>
        <v>0</v>
      </c>
      <c r="H1187" s="8">
        <f>IF(PĀRBAUDE!$D$3="NĒ",ROUND(G1187*(1+M1187),2),0)</f>
        <v>0</v>
      </c>
      <c r="I1187" s="11">
        <f>IF(PĀRBAUDE!$D$3="NĒ",H1187,G1187)/IF(PĀRBAUDE!$D$3="NĒ",$H$1315,$G$1315)</f>
        <v>0</v>
      </c>
      <c r="J1187" s="8">
        <f>IF(PĀRBAUDE!$D$3="NĒ",F1187-H1187,F1187-G1187)</f>
        <v>0</v>
      </c>
      <c r="L1187" s="42">
        <v>1</v>
      </c>
      <c r="M1187" s="42">
        <v>0.21</v>
      </c>
      <c r="N1187" s="12"/>
      <c r="O1187" s="12"/>
      <c r="Q1187" s="8">
        <f t="shared" ref="Q1187:Q1196" si="546">IF(H1187=0,G1187,H1187)*L1187</f>
        <v>0</v>
      </c>
      <c r="R1187" s="8">
        <f t="shared" ref="R1187:R1196" si="547">J1187*L1187</f>
        <v>0</v>
      </c>
      <c r="S1187" s="82"/>
    </row>
    <row r="1188" spans="1:19" hidden="1" outlineLevel="1">
      <c r="A1188" s="4" t="s">
        <v>197</v>
      </c>
      <c r="B1188" s="7" t="s">
        <v>8</v>
      </c>
      <c r="C1188" s="7"/>
      <c r="D1188" s="12"/>
      <c r="E1188" s="8">
        <f t="shared" si="543"/>
        <v>0</v>
      </c>
      <c r="F1188" s="8">
        <f t="shared" si="544"/>
        <v>0</v>
      </c>
      <c r="G1188" s="8">
        <f t="shared" si="545"/>
        <v>0</v>
      </c>
      <c r="H1188" s="8">
        <f>IF(PĀRBAUDE!$D$3="NĒ",ROUND(G1188*(1+M1188),2),0)</f>
        <v>0</v>
      </c>
      <c r="I1188" s="11">
        <f>IF(PĀRBAUDE!$D$3="NĒ",H1188,G1188)/IF(PĀRBAUDE!$D$3="NĒ",$H$1315,$G$1315)</f>
        <v>0</v>
      </c>
      <c r="J1188" s="8">
        <f>IF(PĀRBAUDE!$D$3="NĒ",F1188-H1188,F1188-G1188)</f>
        <v>0</v>
      </c>
      <c r="L1188" s="42">
        <v>1</v>
      </c>
      <c r="M1188" s="42">
        <v>0.21</v>
      </c>
      <c r="N1188" s="12"/>
      <c r="O1188" s="12"/>
      <c r="Q1188" s="8">
        <f t="shared" si="546"/>
        <v>0</v>
      </c>
      <c r="R1188" s="8">
        <f t="shared" si="547"/>
        <v>0</v>
      </c>
      <c r="S1188" s="82"/>
    </row>
    <row r="1189" spans="1:19" hidden="1" outlineLevel="1">
      <c r="A1189" s="4" t="s">
        <v>46</v>
      </c>
      <c r="B1189" s="7"/>
      <c r="C1189" s="7"/>
      <c r="D1189" s="12"/>
      <c r="E1189" s="8">
        <f t="shared" si="543"/>
        <v>0</v>
      </c>
      <c r="F1189" s="8">
        <f t="shared" si="544"/>
        <v>0</v>
      </c>
      <c r="G1189" s="8">
        <f t="shared" si="545"/>
        <v>0</v>
      </c>
      <c r="H1189" s="8">
        <f>IF(PĀRBAUDE!$D$3="NĒ",ROUND(G1189*(1+M1189),2),0)</f>
        <v>0</v>
      </c>
      <c r="I1189" s="11">
        <f>IF(PĀRBAUDE!$D$3="NĒ",H1189,G1189)/IF(PĀRBAUDE!$D$3="NĒ",$H$1315,$G$1315)</f>
        <v>0</v>
      </c>
      <c r="J1189" s="8">
        <f>IF(PĀRBAUDE!$D$3="NĒ",F1189-H1189,F1189-G1189)</f>
        <v>0</v>
      </c>
      <c r="L1189" s="42">
        <v>1</v>
      </c>
      <c r="M1189" s="42">
        <v>0.21</v>
      </c>
      <c r="N1189" s="12"/>
      <c r="O1189" s="12"/>
      <c r="Q1189" s="8">
        <f t="shared" si="546"/>
        <v>0</v>
      </c>
      <c r="R1189" s="8">
        <f t="shared" si="547"/>
        <v>0</v>
      </c>
      <c r="S1189" s="82"/>
    </row>
    <row r="1190" spans="1:19" hidden="1" outlineLevel="1">
      <c r="A1190" s="4" t="s">
        <v>139</v>
      </c>
      <c r="B1190" s="7"/>
      <c r="C1190" s="7"/>
      <c r="D1190" s="12"/>
      <c r="E1190" s="8">
        <f t="shared" si="543"/>
        <v>0</v>
      </c>
      <c r="F1190" s="8">
        <f t="shared" si="544"/>
        <v>0</v>
      </c>
      <c r="G1190" s="8">
        <f t="shared" si="545"/>
        <v>0</v>
      </c>
      <c r="H1190" s="8">
        <f>IF(PĀRBAUDE!$D$3="NĒ",ROUND(G1190*(1+M1190),2),0)</f>
        <v>0</v>
      </c>
      <c r="I1190" s="11">
        <f>IF(PĀRBAUDE!$D$3="NĒ",H1190,G1190)/IF(PĀRBAUDE!$D$3="NĒ",$H$1315,$G$1315)</f>
        <v>0</v>
      </c>
      <c r="J1190" s="8">
        <f>IF(PĀRBAUDE!$D$3="NĒ",F1190-H1190,F1190-G1190)</f>
        <v>0</v>
      </c>
      <c r="L1190" s="42">
        <v>1</v>
      </c>
      <c r="M1190" s="42">
        <v>0.21</v>
      </c>
      <c r="N1190" s="12"/>
      <c r="O1190" s="12"/>
      <c r="Q1190" s="8">
        <f t="shared" si="546"/>
        <v>0</v>
      </c>
      <c r="R1190" s="8">
        <f t="shared" si="547"/>
        <v>0</v>
      </c>
      <c r="S1190" s="82"/>
    </row>
    <row r="1191" spans="1:19" hidden="1" outlineLevel="1">
      <c r="A1191" s="4" t="s">
        <v>140</v>
      </c>
      <c r="B1191" s="7"/>
      <c r="C1191" s="7"/>
      <c r="D1191" s="12"/>
      <c r="E1191" s="8">
        <f t="shared" si="543"/>
        <v>0</v>
      </c>
      <c r="F1191" s="8">
        <f t="shared" si="544"/>
        <v>0</v>
      </c>
      <c r="G1191" s="8">
        <f t="shared" si="545"/>
        <v>0</v>
      </c>
      <c r="H1191" s="8">
        <f>IF(PĀRBAUDE!$D$3="NĒ",ROUND(G1191*(1+M1191),2),0)</f>
        <v>0</v>
      </c>
      <c r="I1191" s="11">
        <f>IF(PĀRBAUDE!$D$3="NĒ",H1191,G1191)/IF(PĀRBAUDE!$D$3="NĒ",$H$1315,$G$1315)</f>
        <v>0</v>
      </c>
      <c r="J1191" s="8">
        <f>IF(PĀRBAUDE!$D$3="NĒ",F1191-H1191,F1191-G1191)</f>
        <v>0</v>
      </c>
      <c r="L1191" s="42">
        <v>1</v>
      </c>
      <c r="M1191" s="42">
        <v>0.21</v>
      </c>
      <c r="N1191" s="12"/>
      <c r="O1191" s="12"/>
      <c r="Q1191" s="8">
        <f t="shared" si="546"/>
        <v>0</v>
      </c>
      <c r="R1191" s="8">
        <f t="shared" si="547"/>
        <v>0</v>
      </c>
      <c r="S1191" s="82"/>
    </row>
    <row r="1192" spans="1:19" hidden="1" outlineLevel="1">
      <c r="A1192" s="4" t="s">
        <v>141</v>
      </c>
      <c r="B1192" s="7"/>
      <c r="C1192" s="7"/>
      <c r="D1192" s="12"/>
      <c r="E1192" s="8">
        <f t="shared" si="543"/>
        <v>0</v>
      </c>
      <c r="F1192" s="8">
        <f t="shared" si="544"/>
        <v>0</v>
      </c>
      <c r="G1192" s="8">
        <f t="shared" si="545"/>
        <v>0</v>
      </c>
      <c r="H1192" s="8">
        <f>IF(PĀRBAUDE!$D$3="NĒ",ROUND(G1192*(1+M1192),2),0)</f>
        <v>0</v>
      </c>
      <c r="I1192" s="11">
        <f>IF(PĀRBAUDE!$D$3="NĒ",H1192,G1192)/IF(PĀRBAUDE!$D$3="NĒ",$H$1315,$G$1315)</f>
        <v>0</v>
      </c>
      <c r="J1192" s="8">
        <f>IF(PĀRBAUDE!$D$3="NĒ",F1192-H1192,F1192-G1192)</f>
        <v>0</v>
      </c>
      <c r="L1192" s="42">
        <v>1</v>
      </c>
      <c r="M1192" s="42">
        <v>0.21</v>
      </c>
      <c r="N1192" s="12"/>
      <c r="O1192" s="12"/>
      <c r="Q1192" s="8">
        <f t="shared" si="546"/>
        <v>0</v>
      </c>
      <c r="R1192" s="8">
        <f t="shared" si="547"/>
        <v>0</v>
      </c>
      <c r="S1192" s="82"/>
    </row>
    <row r="1193" spans="1:19" hidden="1" outlineLevel="1">
      <c r="A1193" s="4" t="s">
        <v>142</v>
      </c>
      <c r="B1193" s="7"/>
      <c r="C1193" s="7"/>
      <c r="D1193" s="12"/>
      <c r="E1193" s="8">
        <f t="shared" si="543"/>
        <v>0</v>
      </c>
      <c r="F1193" s="8">
        <f t="shared" si="544"/>
        <v>0</v>
      </c>
      <c r="G1193" s="8">
        <f t="shared" si="545"/>
        <v>0</v>
      </c>
      <c r="H1193" s="8">
        <f>IF(PĀRBAUDE!$D$3="NĒ",ROUND(G1193*(1+M1193),2),0)</f>
        <v>0</v>
      </c>
      <c r="I1193" s="11">
        <f>IF(PĀRBAUDE!$D$3="NĒ",H1193,G1193)/IF(PĀRBAUDE!$D$3="NĒ",$H$1315,$G$1315)</f>
        <v>0</v>
      </c>
      <c r="J1193" s="8">
        <f>IF(PĀRBAUDE!$D$3="NĒ",F1193-H1193,F1193-G1193)</f>
        <v>0</v>
      </c>
      <c r="L1193" s="42">
        <v>1</v>
      </c>
      <c r="M1193" s="42">
        <v>0.21</v>
      </c>
      <c r="N1193" s="12"/>
      <c r="O1193" s="12"/>
      <c r="Q1193" s="8">
        <f t="shared" si="546"/>
        <v>0</v>
      </c>
      <c r="R1193" s="8">
        <f t="shared" si="547"/>
        <v>0</v>
      </c>
      <c r="S1193" s="82"/>
    </row>
    <row r="1194" spans="1:19" hidden="1" outlineLevel="1">
      <c r="A1194" s="4" t="s">
        <v>143</v>
      </c>
      <c r="B1194" s="7"/>
      <c r="C1194" s="7"/>
      <c r="D1194" s="12"/>
      <c r="E1194" s="8">
        <f t="shared" si="543"/>
        <v>0</v>
      </c>
      <c r="F1194" s="8">
        <f t="shared" si="544"/>
        <v>0</v>
      </c>
      <c r="G1194" s="8">
        <f t="shared" si="545"/>
        <v>0</v>
      </c>
      <c r="H1194" s="8">
        <f>IF(PĀRBAUDE!$D$3="NĒ",ROUND(G1194*(1+M1194),2),0)</f>
        <v>0</v>
      </c>
      <c r="I1194" s="11">
        <f>IF(PĀRBAUDE!$D$3="NĒ",H1194,G1194)/IF(PĀRBAUDE!$D$3="NĒ",$H$1315,$G$1315)</f>
        <v>0</v>
      </c>
      <c r="J1194" s="8">
        <f>IF(PĀRBAUDE!$D$3="NĒ",F1194-H1194,F1194-G1194)</f>
        <v>0</v>
      </c>
      <c r="L1194" s="42">
        <v>1</v>
      </c>
      <c r="M1194" s="42">
        <v>0.21</v>
      </c>
      <c r="N1194" s="12"/>
      <c r="O1194" s="12"/>
      <c r="Q1194" s="8">
        <f t="shared" si="546"/>
        <v>0</v>
      </c>
      <c r="R1194" s="8">
        <f t="shared" si="547"/>
        <v>0</v>
      </c>
      <c r="S1194" s="82"/>
    </row>
    <row r="1195" spans="1:19" hidden="1" outlineLevel="1">
      <c r="A1195" s="4" t="s">
        <v>144</v>
      </c>
      <c r="B1195" s="7"/>
      <c r="C1195" s="7"/>
      <c r="D1195" s="12"/>
      <c r="E1195" s="8">
        <f t="shared" si="543"/>
        <v>0</v>
      </c>
      <c r="F1195" s="8">
        <f t="shared" si="544"/>
        <v>0</v>
      </c>
      <c r="G1195" s="8">
        <f t="shared" si="545"/>
        <v>0</v>
      </c>
      <c r="H1195" s="8">
        <f>IF(PĀRBAUDE!$D$3="NĒ",ROUND(G1195*(1+M1195),2),0)</f>
        <v>0</v>
      </c>
      <c r="I1195" s="11">
        <f>IF(PĀRBAUDE!$D$3="NĒ",H1195,G1195)/IF(PĀRBAUDE!$D$3="NĒ",$H$1315,$G$1315)</f>
        <v>0</v>
      </c>
      <c r="J1195" s="8">
        <f>IF(PĀRBAUDE!$D$3="NĒ",F1195-H1195,F1195-G1195)</f>
        <v>0</v>
      </c>
      <c r="L1195" s="42">
        <v>1</v>
      </c>
      <c r="M1195" s="42">
        <v>0.21</v>
      </c>
      <c r="N1195" s="12"/>
      <c r="O1195" s="12"/>
      <c r="Q1195" s="8">
        <f t="shared" si="546"/>
        <v>0</v>
      </c>
      <c r="R1195" s="8">
        <f t="shared" si="547"/>
        <v>0</v>
      </c>
      <c r="S1195" s="82"/>
    </row>
    <row r="1196" spans="1:19" hidden="1" outlineLevel="1">
      <c r="A1196" s="4" t="s">
        <v>145</v>
      </c>
      <c r="B1196" s="7"/>
      <c r="C1196" s="7"/>
      <c r="D1196" s="12"/>
      <c r="E1196" s="8">
        <f t="shared" si="543"/>
        <v>0</v>
      </c>
      <c r="F1196" s="8">
        <f t="shared" si="544"/>
        <v>0</v>
      </c>
      <c r="G1196" s="8">
        <f t="shared" si="545"/>
        <v>0</v>
      </c>
      <c r="H1196" s="8">
        <f>IF(PĀRBAUDE!$D$3="NĒ",ROUND(G1196*(1+M1196),2),0)</f>
        <v>0</v>
      </c>
      <c r="I1196" s="11">
        <f>IF(PĀRBAUDE!$D$3="NĒ",H1196,G1196)/IF(PĀRBAUDE!$D$3="NĒ",$H$1315,$G$1315)</f>
        <v>0</v>
      </c>
      <c r="J1196" s="8">
        <f>IF(PĀRBAUDE!$D$3="NĒ",F1196-H1196,F1196-G1196)</f>
        <v>0</v>
      </c>
      <c r="L1196" s="42">
        <v>1</v>
      </c>
      <c r="M1196" s="42">
        <v>0.21</v>
      </c>
      <c r="N1196" s="12"/>
      <c r="O1196" s="12"/>
      <c r="Q1196" s="8">
        <f t="shared" si="546"/>
        <v>0</v>
      </c>
      <c r="R1196" s="8">
        <f t="shared" si="547"/>
        <v>0</v>
      </c>
      <c r="S1196" s="82"/>
    </row>
    <row r="1197" spans="1:19" ht="12.75" hidden="1" customHeight="1" outlineLevel="1">
      <c r="A1197" s="2" t="s">
        <v>10</v>
      </c>
      <c r="B1197" s="2"/>
      <c r="C1197" s="2"/>
      <c r="D1197" s="15"/>
      <c r="E1197" s="9">
        <f>SUM(E1198:E1207)</f>
        <v>0</v>
      </c>
      <c r="F1197" s="9">
        <f>SUM(F1198:F1207)</f>
        <v>0</v>
      </c>
      <c r="G1197" s="9">
        <f>SUM(G1198:G1207)</f>
        <v>0</v>
      </c>
      <c r="H1197" s="9">
        <f>SUM(H1198:H1207)</f>
        <v>0</v>
      </c>
      <c r="I1197" s="10">
        <f>IF(PĀRBAUDE!$D$3="NĒ",H1197,G1197)/IF(PĀRBAUDE!$D$3="NĒ",$H$1315,$G$1315)</f>
        <v>0</v>
      </c>
      <c r="J1197" s="9">
        <f>SUM(J1198:J1207)</f>
        <v>0</v>
      </c>
    </row>
    <row r="1198" spans="1:19" hidden="1" outlineLevel="1">
      <c r="A1198" s="4" t="s">
        <v>211</v>
      </c>
      <c r="B1198" s="7"/>
      <c r="C1198" s="7"/>
      <c r="D1198" s="12"/>
      <c r="E1198" s="8">
        <f t="shared" ref="E1198:E1207" si="548">C1198*D1198</f>
        <v>0</v>
      </c>
      <c r="F1198" s="8">
        <f t="shared" ref="F1198:F1207" si="549">ROUND(E1198*(1+M1198),2)</f>
        <v>0</v>
      </c>
      <c r="G1198" s="8">
        <f t="shared" ref="G1198:G1207" si="550">E1198-N1198-O1198</f>
        <v>0</v>
      </c>
      <c r="H1198" s="8">
        <f>IF(PĀRBAUDE!$D$3="NĒ",ROUND(G1198*(1+M1198),2),0)</f>
        <v>0</v>
      </c>
      <c r="I1198" s="11">
        <f>IF(PĀRBAUDE!$D$3="NĒ",H1198,G1198)/IF(PĀRBAUDE!$D$3="NĒ",$H$1315,$G$1315)</f>
        <v>0</v>
      </c>
      <c r="J1198" s="8">
        <f>IF(PĀRBAUDE!$D$3="NĒ",F1198-H1198,F1198-G1198)</f>
        <v>0</v>
      </c>
      <c r="L1198" s="42">
        <v>1</v>
      </c>
      <c r="M1198" s="42">
        <v>0.21</v>
      </c>
      <c r="N1198" s="12"/>
      <c r="O1198" s="12"/>
      <c r="Q1198" s="8">
        <f t="shared" ref="Q1198:Q1207" si="551">IF(H1198=0,G1198,H1198)*L1198</f>
        <v>0</v>
      </c>
      <c r="R1198" s="8">
        <f t="shared" ref="R1198:R1207" si="552">J1198*L1198</f>
        <v>0</v>
      </c>
      <c r="S1198" s="82"/>
    </row>
    <row r="1199" spans="1:19" hidden="1" outlineLevel="1">
      <c r="A1199" s="4" t="s">
        <v>212</v>
      </c>
      <c r="B1199" s="7"/>
      <c r="C1199" s="7"/>
      <c r="D1199" s="12"/>
      <c r="E1199" s="8">
        <f t="shared" si="548"/>
        <v>0</v>
      </c>
      <c r="F1199" s="8">
        <f t="shared" si="549"/>
        <v>0</v>
      </c>
      <c r="G1199" s="8">
        <f t="shared" si="550"/>
        <v>0</v>
      </c>
      <c r="H1199" s="8">
        <f>IF(PĀRBAUDE!$D$3="NĒ",ROUND(G1199*(1+M1199),2),0)</f>
        <v>0</v>
      </c>
      <c r="I1199" s="11">
        <f>IF(PĀRBAUDE!$D$3="NĒ",H1199,G1199)/IF(PĀRBAUDE!$D$3="NĒ",$H$1315,$G$1315)</f>
        <v>0</v>
      </c>
      <c r="J1199" s="8">
        <f>IF(PĀRBAUDE!$D$3="NĒ",F1199-H1199,F1199-G1199)</f>
        <v>0</v>
      </c>
      <c r="L1199" s="42">
        <v>1</v>
      </c>
      <c r="M1199" s="42">
        <v>0.21</v>
      </c>
      <c r="N1199" s="12"/>
      <c r="O1199" s="12"/>
      <c r="Q1199" s="8">
        <f t="shared" si="551"/>
        <v>0</v>
      </c>
      <c r="R1199" s="8">
        <f t="shared" si="552"/>
        <v>0</v>
      </c>
      <c r="S1199" s="82"/>
    </row>
    <row r="1200" spans="1:19" hidden="1" outlineLevel="1">
      <c r="A1200" s="4" t="s">
        <v>146</v>
      </c>
      <c r="B1200" s="7"/>
      <c r="C1200" s="7"/>
      <c r="D1200" s="12"/>
      <c r="E1200" s="8">
        <f t="shared" si="548"/>
        <v>0</v>
      </c>
      <c r="F1200" s="8">
        <f t="shared" si="549"/>
        <v>0</v>
      </c>
      <c r="G1200" s="8">
        <f t="shared" si="550"/>
        <v>0</v>
      </c>
      <c r="H1200" s="8">
        <f>IF(PĀRBAUDE!$D$3="NĒ",ROUND(G1200*(1+M1200),2),0)</f>
        <v>0</v>
      </c>
      <c r="I1200" s="11">
        <f>IF(PĀRBAUDE!$D$3="NĒ",H1200,G1200)/IF(PĀRBAUDE!$D$3="NĒ",$H$1315,$G$1315)</f>
        <v>0</v>
      </c>
      <c r="J1200" s="8">
        <f>IF(PĀRBAUDE!$D$3="NĒ",F1200-H1200,F1200-G1200)</f>
        <v>0</v>
      </c>
      <c r="L1200" s="42">
        <v>1</v>
      </c>
      <c r="M1200" s="42">
        <v>0.21</v>
      </c>
      <c r="N1200" s="12"/>
      <c r="O1200" s="12"/>
      <c r="Q1200" s="8">
        <f t="shared" si="551"/>
        <v>0</v>
      </c>
      <c r="R1200" s="8">
        <f t="shared" si="552"/>
        <v>0</v>
      </c>
      <c r="S1200" s="82"/>
    </row>
    <row r="1201" spans="1:19" hidden="1" outlineLevel="1">
      <c r="A1201" s="4" t="s">
        <v>147</v>
      </c>
      <c r="B1201" s="7"/>
      <c r="C1201" s="7"/>
      <c r="D1201" s="12"/>
      <c r="E1201" s="8">
        <f t="shared" si="548"/>
        <v>0</v>
      </c>
      <c r="F1201" s="8">
        <f t="shared" si="549"/>
        <v>0</v>
      </c>
      <c r="G1201" s="8">
        <f t="shared" si="550"/>
        <v>0</v>
      </c>
      <c r="H1201" s="8">
        <f>IF(PĀRBAUDE!$D$3="NĒ",ROUND(G1201*(1+M1201),2),0)</f>
        <v>0</v>
      </c>
      <c r="I1201" s="11">
        <f>IF(PĀRBAUDE!$D$3="NĒ",H1201,G1201)/IF(PĀRBAUDE!$D$3="NĒ",$H$1315,$G$1315)</f>
        <v>0</v>
      </c>
      <c r="J1201" s="8">
        <f>IF(PĀRBAUDE!$D$3="NĒ",F1201-H1201,F1201-G1201)</f>
        <v>0</v>
      </c>
      <c r="L1201" s="42">
        <v>1</v>
      </c>
      <c r="M1201" s="42">
        <v>0.21</v>
      </c>
      <c r="N1201" s="12"/>
      <c r="O1201" s="12"/>
      <c r="Q1201" s="8">
        <f t="shared" si="551"/>
        <v>0</v>
      </c>
      <c r="R1201" s="8">
        <f t="shared" si="552"/>
        <v>0</v>
      </c>
      <c r="S1201" s="82"/>
    </row>
    <row r="1202" spans="1:19" hidden="1" outlineLevel="1">
      <c r="A1202" s="4" t="s">
        <v>148</v>
      </c>
      <c r="B1202" s="7"/>
      <c r="C1202" s="7"/>
      <c r="D1202" s="12"/>
      <c r="E1202" s="8">
        <f t="shared" si="548"/>
        <v>0</v>
      </c>
      <c r="F1202" s="8">
        <f t="shared" si="549"/>
        <v>0</v>
      </c>
      <c r="G1202" s="8">
        <f t="shared" si="550"/>
        <v>0</v>
      </c>
      <c r="H1202" s="8">
        <f>IF(PĀRBAUDE!$D$3="NĒ",ROUND(G1202*(1+M1202),2),0)</f>
        <v>0</v>
      </c>
      <c r="I1202" s="11">
        <f>IF(PĀRBAUDE!$D$3="NĒ",H1202,G1202)/IF(PĀRBAUDE!$D$3="NĒ",$H$1315,$G$1315)</f>
        <v>0</v>
      </c>
      <c r="J1202" s="8">
        <f>IF(PĀRBAUDE!$D$3="NĒ",F1202-H1202,F1202-G1202)</f>
        <v>0</v>
      </c>
      <c r="L1202" s="42">
        <v>1</v>
      </c>
      <c r="M1202" s="42">
        <v>0.21</v>
      </c>
      <c r="N1202" s="12"/>
      <c r="O1202" s="12"/>
      <c r="Q1202" s="8">
        <f t="shared" si="551"/>
        <v>0</v>
      </c>
      <c r="R1202" s="8">
        <f t="shared" si="552"/>
        <v>0</v>
      </c>
      <c r="S1202" s="82"/>
    </row>
    <row r="1203" spans="1:19" hidden="1" outlineLevel="1">
      <c r="A1203" s="4" t="s">
        <v>149</v>
      </c>
      <c r="B1203" s="7"/>
      <c r="C1203" s="7"/>
      <c r="D1203" s="12"/>
      <c r="E1203" s="8">
        <f t="shared" si="548"/>
        <v>0</v>
      </c>
      <c r="F1203" s="8">
        <f t="shared" si="549"/>
        <v>0</v>
      </c>
      <c r="G1203" s="8">
        <f t="shared" si="550"/>
        <v>0</v>
      </c>
      <c r="H1203" s="8">
        <f>IF(PĀRBAUDE!$D$3="NĒ",ROUND(G1203*(1+M1203),2),0)</f>
        <v>0</v>
      </c>
      <c r="I1203" s="11">
        <f>IF(PĀRBAUDE!$D$3="NĒ",H1203,G1203)/IF(PĀRBAUDE!$D$3="NĒ",$H$1315,$G$1315)</f>
        <v>0</v>
      </c>
      <c r="J1203" s="8">
        <f>IF(PĀRBAUDE!$D$3="NĒ",F1203-H1203,F1203-G1203)</f>
        <v>0</v>
      </c>
      <c r="L1203" s="42">
        <v>1</v>
      </c>
      <c r="M1203" s="42">
        <v>0.21</v>
      </c>
      <c r="N1203" s="12"/>
      <c r="O1203" s="12"/>
      <c r="Q1203" s="8">
        <f t="shared" si="551"/>
        <v>0</v>
      </c>
      <c r="R1203" s="8">
        <f t="shared" si="552"/>
        <v>0</v>
      </c>
      <c r="S1203" s="82"/>
    </row>
    <row r="1204" spans="1:19" hidden="1" outlineLevel="1">
      <c r="A1204" s="4" t="s">
        <v>150</v>
      </c>
      <c r="B1204" s="7"/>
      <c r="C1204" s="7"/>
      <c r="D1204" s="12"/>
      <c r="E1204" s="8">
        <f t="shared" si="548"/>
        <v>0</v>
      </c>
      <c r="F1204" s="8">
        <f t="shared" si="549"/>
        <v>0</v>
      </c>
      <c r="G1204" s="8">
        <f t="shared" si="550"/>
        <v>0</v>
      </c>
      <c r="H1204" s="8">
        <f>IF(PĀRBAUDE!$D$3="NĒ",ROUND(G1204*(1+M1204),2),0)</f>
        <v>0</v>
      </c>
      <c r="I1204" s="11">
        <f>IF(PĀRBAUDE!$D$3="NĒ",H1204,G1204)/IF(PĀRBAUDE!$D$3="NĒ",$H$1315,$G$1315)</f>
        <v>0</v>
      </c>
      <c r="J1204" s="8">
        <f>IF(PĀRBAUDE!$D$3="NĒ",F1204-H1204,F1204-G1204)</f>
        <v>0</v>
      </c>
      <c r="L1204" s="42">
        <v>1</v>
      </c>
      <c r="M1204" s="42">
        <v>0.21</v>
      </c>
      <c r="N1204" s="12"/>
      <c r="O1204" s="12"/>
      <c r="Q1204" s="8">
        <f t="shared" si="551"/>
        <v>0</v>
      </c>
      <c r="R1204" s="8">
        <f t="shared" si="552"/>
        <v>0</v>
      </c>
      <c r="S1204" s="82"/>
    </row>
    <row r="1205" spans="1:19" hidden="1" outlineLevel="1">
      <c r="A1205" s="4" t="s">
        <v>151</v>
      </c>
      <c r="B1205" s="7"/>
      <c r="C1205" s="7"/>
      <c r="D1205" s="12"/>
      <c r="E1205" s="8">
        <f t="shared" si="548"/>
        <v>0</v>
      </c>
      <c r="F1205" s="8">
        <f t="shared" si="549"/>
        <v>0</v>
      </c>
      <c r="G1205" s="8">
        <f t="shared" si="550"/>
        <v>0</v>
      </c>
      <c r="H1205" s="8">
        <f>IF(PĀRBAUDE!$D$3="NĒ",ROUND(G1205*(1+M1205),2),0)</f>
        <v>0</v>
      </c>
      <c r="I1205" s="11">
        <f>IF(PĀRBAUDE!$D$3="NĒ",H1205,G1205)/IF(PĀRBAUDE!$D$3="NĒ",$H$1315,$G$1315)</f>
        <v>0</v>
      </c>
      <c r="J1205" s="8">
        <f>IF(PĀRBAUDE!$D$3="NĒ",F1205-H1205,F1205-G1205)</f>
        <v>0</v>
      </c>
      <c r="L1205" s="42">
        <v>1</v>
      </c>
      <c r="M1205" s="42">
        <v>0.21</v>
      </c>
      <c r="N1205" s="12"/>
      <c r="O1205" s="12"/>
      <c r="Q1205" s="8">
        <f t="shared" si="551"/>
        <v>0</v>
      </c>
      <c r="R1205" s="8">
        <f t="shared" si="552"/>
        <v>0</v>
      </c>
      <c r="S1205" s="82"/>
    </row>
    <row r="1206" spans="1:19" hidden="1" outlineLevel="1">
      <c r="A1206" s="4" t="s">
        <v>152</v>
      </c>
      <c r="B1206" s="7"/>
      <c r="C1206" s="7"/>
      <c r="D1206" s="12"/>
      <c r="E1206" s="8">
        <f t="shared" si="548"/>
        <v>0</v>
      </c>
      <c r="F1206" s="8">
        <f t="shared" si="549"/>
        <v>0</v>
      </c>
      <c r="G1206" s="8">
        <f t="shared" si="550"/>
        <v>0</v>
      </c>
      <c r="H1206" s="8">
        <f>IF(PĀRBAUDE!$D$3="NĒ",ROUND(G1206*(1+M1206),2),0)</f>
        <v>0</v>
      </c>
      <c r="I1206" s="11">
        <f>IF(PĀRBAUDE!$D$3="NĒ",H1206,G1206)/IF(PĀRBAUDE!$D$3="NĒ",$H$1315,$G$1315)</f>
        <v>0</v>
      </c>
      <c r="J1206" s="8">
        <f>IF(PĀRBAUDE!$D$3="NĒ",F1206-H1206,F1206-G1206)</f>
        <v>0</v>
      </c>
      <c r="L1206" s="42">
        <v>1</v>
      </c>
      <c r="M1206" s="42">
        <v>0.21</v>
      </c>
      <c r="N1206" s="12"/>
      <c r="O1206" s="12"/>
      <c r="Q1206" s="8">
        <f t="shared" si="551"/>
        <v>0</v>
      </c>
      <c r="R1206" s="8">
        <f t="shared" si="552"/>
        <v>0</v>
      </c>
      <c r="S1206" s="82"/>
    </row>
    <row r="1207" spans="1:19" hidden="1" outlineLevel="1">
      <c r="A1207" s="4" t="s">
        <v>153</v>
      </c>
      <c r="B1207" s="7"/>
      <c r="C1207" s="7"/>
      <c r="D1207" s="12"/>
      <c r="E1207" s="8">
        <f t="shared" si="548"/>
        <v>0</v>
      </c>
      <c r="F1207" s="8">
        <f t="shared" si="549"/>
        <v>0</v>
      </c>
      <c r="G1207" s="8">
        <f t="shared" si="550"/>
        <v>0</v>
      </c>
      <c r="H1207" s="8">
        <f>IF(PĀRBAUDE!$D$3="NĒ",ROUND(G1207*(1+M1207),2),0)</f>
        <v>0</v>
      </c>
      <c r="I1207" s="11">
        <f>IF(PĀRBAUDE!$D$3="NĒ",H1207,G1207)/IF(PĀRBAUDE!$D$3="NĒ",$H$1315,$G$1315)</f>
        <v>0</v>
      </c>
      <c r="J1207" s="8">
        <f>IF(PĀRBAUDE!$D$3="NĒ",F1207-H1207,F1207-G1207)</f>
        <v>0</v>
      </c>
      <c r="L1207" s="42">
        <v>1</v>
      </c>
      <c r="M1207" s="42">
        <v>0.21</v>
      </c>
      <c r="N1207" s="12"/>
      <c r="O1207" s="12"/>
      <c r="Q1207" s="8">
        <f t="shared" si="551"/>
        <v>0</v>
      </c>
      <c r="R1207" s="8">
        <f t="shared" si="552"/>
        <v>0</v>
      </c>
      <c r="S1207" s="82"/>
    </row>
    <row r="1208" spans="1:19" hidden="1" outlineLevel="1">
      <c r="A1208" s="2" t="s">
        <v>16</v>
      </c>
      <c r="B1208" s="2"/>
      <c r="C1208" s="2"/>
      <c r="D1208" s="2"/>
      <c r="E1208" s="9">
        <f>SUM(E1209:E1218)</f>
        <v>0</v>
      </c>
      <c r="F1208" s="9">
        <f>SUM(F1209:F1218)</f>
        <v>0</v>
      </c>
      <c r="G1208" s="9">
        <f>SUM(G1209:G1218)</f>
        <v>0</v>
      </c>
      <c r="H1208" s="9">
        <f>SUM(H1209:H1218)</f>
        <v>0</v>
      </c>
      <c r="I1208" s="10">
        <f>IF(PĀRBAUDE!$D$3="NĒ",H1208,G1208)/IF(PĀRBAUDE!$D$3="NĒ",$H$1315,$G$1315)</f>
        <v>0</v>
      </c>
      <c r="J1208" s="9">
        <f>SUM(J1209:J1218)</f>
        <v>0</v>
      </c>
    </row>
    <row r="1209" spans="1:19" hidden="1" outlineLevel="1">
      <c r="A1209" s="4" t="s">
        <v>17</v>
      </c>
      <c r="B1209" s="7"/>
      <c r="C1209" s="7"/>
      <c r="D1209" s="12"/>
      <c r="E1209" s="8">
        <f t="shared" ref="E1209:E1218" si="553">C1209*D1209</f>
        <v>0</v>
      </c>
      <c r="F1209" s="8">
        <f t="shared" ref="F1209:F1218" si="554">ROUND(E1209*(1+M1209),2)</f>
        <v>0</v>
      </c>
      <c r="G1209" s="8">
        <f t="shared" ref="G1209:G1218" si="555">E1209-N1209-O1209</f>
        <v>0</v>
      </c>
      <c r="H1209" s="8">
        <f>IF(PĀRBAUDE!$D$3="NĒ",ROUND(G1209*(1+M1209),2),0)</f>
        <v>0</v>
      </c>
      <c r="I1209" s="11">
        <f>IF(PĀRBAUDE!$D$3="NĒ",H1209,G1209)/IF(PĀRBAUDE!$D$3="NĒ",$H$1315,$G$1315)</f>
        <v>0</v>
      </c>
      <c r="J1209" s="8">
        <f>IF(PĀRBAUDE!$D$3="NĒ",F1209-H1209,F1209-G1209)</f>
        <v>0</v>
      </c>
      <c r="L1209" s="42">
        <v>1</v>
      </c>
      <c r="M1209" s="42">
        <v>0.21</v>
      </c>
      <c r="N1209" s="12"/>
      <c r="O1209" s="12"/>
      <c r="Q1209" s="8">
        <f t="shared" ref="Q1209:Q1218" si="556">IF(H1209=0,G1209,H1209)*L1209</f>
        <v>0</v>
      </c>
      <c r="R1209" s="8">
        <f t="shared" ref="R1209:R1218" si="557">J1209*L1209</f>
        <v>0</v>
      </c>
      <c r="S1209" s="82"/>
    </row>
    <row r="1210" spans="1:19" hidden="1" outlineLevel="1">
      <c r="A1210" s="4" t="s">
        <v>154</v>
      </c>
      <c r="B1210" s="7"/>
      <c r="C1210" s="7"/>
      <c r="D1210" s="12"/>
      <c r="E1210" s="8">
        <f t="shared" si="553"/>
        <v>0</v>
      </c>
      <c r="F1210" s="8">
        <f t="shared" si="554"/>
        <v>0</v>
      </c>
      <c r="G1210" s="8">
        <f t="shared" si="555"/>
        <v>0</v>
      </c>
      <c r="H1210" s="8">
        <f>IF(PĀRBAUDE!$D$3="NĒ",ROUND(G1210*(1+M1210),2),0)</f>
        <v>0</v>
      </c>
      <c r="I1210" s="11">
        <f>IF(PĀRBAUDE!$D$3="NĒ",H1210,G1210)/IF(PĀRBAUDE!$D$3="NĒ",$H$1315,$G$1315)</f>
        <v>0</v>
      </c>
      <c r="J1210" s="8">
        <f>IF(PĀRBAUDE!$D$3="NĒ",F1210-H1210,F1210-G1210)</f>
        <v>0</v>
      </c>
      <c r="L1210" s="42">
        <v>1</v>
      </c>
      <c r="M1210" s="42">
        <v>0.21</v>
      </c>
      <c r="N1210" s="12"/>
      <c r="O1210" s="12"/>
      <c r="Q1210" s="8">
        <f t="shared" si="556"/>
        <v>0</v>
      </c>
      <c r="R1210" s="8">
        <f t="shared" si="557"/>
        <v>0</v>
      </c>
      <c r="S1210" s="82"/>
    </row>
    <row r="1211" spans="1:19" hidden="1" outlineLevel="1">
      <c r="A1211" s="4" t="s">
        <v>155</v>
      </c>
      <c r="B1211" s="7"/>
      <c r="C1211" s="7"/>
      <c r="D1211" s="12"/>
      <c r="E1211" s="8">
        <f t="shared" si="553"/>
        <v>0</v>
      </c>
      <c r="F1211" s="8">
        <f t="shared" si="554"/>
        <v>0</v>
      </c>
      <c r="G1211" s="8">
        <f t="shared" si="555"/>
        <v>0</v>
      </c>
      <c r="H1211" s="8">
        <f>IF(PĀRBAUDE!$D$3="NĒ",ROUND(G1211*(1+M1211),2),0)</f>
        <v>0</v>
      </c>
      <c r="I1211" s="11">
        <f>IF(PĀRBAUDE!$D$3="NĒ",H1211,G1211)/IF(PĀRBAUDE!$D$3="NĒ",$H$1315,$G$1315)</f>
        <v>0</v>
      </c>
      <c r="J1211" s="8">
        <f>IF(PĀRBAUDE!$D$3="NĒ",F1211-H1211,F1211-G1211)</f>
        <v>0</v>
      </c>
      <c r="L1211" s="42">
        <v>1</v>
      </c>
      <c r="M1211" s="42">
        <v>0.21</v>
      </c>
      <c r="N1211" s="12"/>
      <c r="O1211" s="12"/>
      <c r="Q1211" s="8">
        <f t="shared" si="556"/>
        <v>0</v>
      </c>
      <c r="R1211" s="8">
        <f t="shared" si="557"/>
        <v>0</v>
      </c>
      <c r="S1211" s="82"/>
    </row>
    <row r="1212" spans="1:19" hidden="1" outlineLevel="1">
      <c r="A1212" s="4" t="s">
        <v>156</v>
      </c>
      <c r="B1212" s="7"/>
      <c r="C1212" s="7"/>
      <c r="D1212" s="12"/>
      <c r="E1212" s="8">
        <f t="shared" si="553"/>
        <v>0</v>
      </c>
      <c r="F1212" s="8">
        <f t="shared" si="554"/>
        <v>0</v>
      </c>
      <c r="G1212" s="8">
        <f t="shared" si="555"/>
        <v>0</v>
      </c>
      <c r="H1212" s="8">
        <f>IF(PĀRBAUDE!$D$3="NĒ",ROUND(G1212*(1+M1212),2),0)</f>
        <v>0</v>
      </c>
      <c r="I1212" s="11">
        <f>IF(PĀRBAUDE!$D$3="NĒ",H1212,G1212)/IF(PĀRBAUDE!$D$3="NĒ",$H$1315,$G$1315)</f>
        <v>0</v>
      </c>
      <c r="J1212" s="8">
        <f>IF(PĀRBAUDE!$D$3="NĒ",F1212-H1212,F1212-G1212)</f>
        <v>0</v>
      </c>
      <c r="L1212" s="42">
        <v>1</v>
      </c>
      <c r="M1212" s="42">
        <v>0.21</v>
      </c>
      <c r="N1212" s="12"/>
      <c r="O1212" s="12"/>
      <c r="Q1212" s="8">
        <f t="shared" si="556"/>
        <v>0</v>
      </c>
      <c r="R1212" s="8">
        <f t="shared" si="557"/>
        <v>0</v>
      </c>
      <c r="S1212" s="82"/>
    </row>
    <row r="1213" spans="1:19" hidden="1" outlineLevel="1">
      <c r="A1213" s="4" t="s">
        <v>157</v>
      </c>
      <c r="B1213" s="7"/>
      <c r="C1213" s="7"/>
      <c r="D1213" s="12"/>
      <c r="E1213" s="8">
        <f t="shared" si="553"/>
        <v>0</v>
      </c>
      <c r="F1213" s="8">
        <f t="shared" si="554"/>
        <v>0</v>
      </c>
      <c r="G1213" s="8">
        <f t="shared" si="555"/>
        <v>0</v>
      </c>
      <c r="H1213" s="8">
        <f>IF(PĀRBAUDE!$D$3="NĒ",ROUND(G1213*(1+M1213),2),0)</f>
        <v>0</v>
      </c>
      <c r="I1213" s="11">
        <f>IF(PĀRBAUDE!$D$3="NĒ",H1213,G1213)/IF(PĀRBAUDE!$D$3="NĒ",$H$1315,$G$1315)</f>
        <v>0</v>
      </c>
      <c r="J1213" s="8">
        <f>IF(PĀRBAUDE!$D$3="NĒ",F1213-H1213,F1213-G1213)</f>
        <v>0</v>
      </c>
      <c r="L1213" s="42">
        <v>1</v>
      </c>
      <c r="M1213" s="42">
        <v>0.21</v>
      </c>
      <c r="N1213" s="12"/>
      <c r="O1213" s="12"/>
      <c r="Q1213" s="8">
        <f t="shared" si="556"/>
        <v>0</v>
      </c>
      <c r="R1213" s="8">
        <f t="shared" si="557"/>
        <v>0</v>
      </c>
      <c r="S1213" s="82"/>
    </row>
    <row r="1214" spans="1:19" hidden="1" outlineLevel="1">
      <c r="A1214" s="4" t="s">
        <v>158</v>
      </c>
      <c r="B1214" s="7"/>
      <c r="C1214" s="7"/>
      <c r="D1214" s="12"/>
      <c r="E1214" s="8">
        <f t="shared" si="553"/>
        <v>0</v>
      </c>
      <c r="F1214" s="8">
        <f t="shared" si="554"/>
        <v>0</v>
      </c>
      <c r="G1214" s="8">
        <f t="shared" si="555"/>
        <v>0</v>
      </c>
      <c r="H1214" s="8">
        <f>IF(PĀRBAUDE!$D$3="NĒ",ROUND(G1214*(1+M1214),2),0)</f>
        <v>0</v>
      </c>
      <c r="I1214" s="11">
        <f>IF(PĀRBAUDE!$D$3="NĒ",H1214,G1214)/IF(PĀRBAUDE!$D$3="NĒ",$H$1315,$G$1315)</f>
        <v>0</v>
      </c>
      <c r="J1214" s="8">
        <f>IF(PĀRBAUDE!$D$3="NĒ",F1214-H1214,F1214-G1214)</f>
        <v>0</v>
      </c>
      <c r="L1214" s="42">
        <v>1</v>
      </c>
      <c r="M1214" s="42">
        <v>0.21</v>
      </c>
      <c r="N1214" s="12"/>
      <c r="O1214" s="12"/>
      <c r="Q1214" s="8">
        <f t="shared" si="556"/>
        <v>0</v>
      </c>
      <c r="R1214" s="8">
        <f t="shared" si="557"/>
        <v>0</v>
      </c>
      <c r="S1214" s="82"/>
    </row>
    <row r="1215" spans="1:19" hidden="1" outlineLevel="1">
      <c r="A1215" s="4" t="s">
        <v>159</v>
      </c>
      <c r="B1215" s="7"/>
      <c r="C1215" s="7"/>
      <c r="D1215" s="12"/>
      <c r="E1215" s="8">
        <f t="shared" si="553"/>
        <v>0</v>
      </c>
      <c r="F1215" s="8">
        <f t="shared" si="554"/>
        <v>0</v>
      </c>
      <c r="G1215" s="8">
        <f t="shared" si="555"/>
        <v>0</v>
      </c>
      <c r="H1215" s="8">
        <f>IF(PĀRBAUDE!$D$3="NĒ",ROUND(G1215*(1+M1215),2),0)</f>
        <v>0</v>
      </c>
      <c r="I1215" s="11">
        <f>IF(PĀRBAUDE!$D$3="NĒ",H1215,G1215)/IF(PĀRBAUDE!$D$3="NĒ",$H$1315,$G$1315)</f>
        <v>0</v>
      </c>
      <c r="J1215" s="8">
        <f>IF(PĀRBAUDE!$D$3="NĒ",F1215-H1215,F1215-G1215)</f>
        <v>0</v>
      </c>
      <c r="L1215" s="42">
        <v>1</v>
      </c>
      <c r="M1215" s="42">
        <v>0.21</v>
      </c>
      <c r="N1215" s="12"/>
      <c r="O1215" s="12"/>
      <c r="Q1215" s="8">
        <f t="shared" si="556"/>
        <v>0</v>
      </c>
      <c r="R1215" s="8">
        <f t="shared" si="557"/>
        <v>0</v>
      </c>
      <c r="S1215" s="82"/>
    </row>
    <row r="1216" spans="1:19" hidden="1" outlineLevel="1">
      <c r="A1216" s="4" t="s">
        <v>160</v>
      </c>
      <c r="B1216" s="7"/>
      <c r="C1216" s="7"/>
      <c r="D1216" s="12"/>
      <c r="E1216" s="8">
        <f t="shared" si="553"/>
        <v>0</v>
      </c>
      <c r="F1216" s="8">
        <f t="shared" si="554"/>
        <v>0</v>
      </c>
      <c r="G1216" s="8">
        <f t="shared" si="555"/>
        <v>0</v>
      </c>
      <c r="H1216" s="8">
        <f>IF(PĀRBAUDE!$D$3="NĒ",ROUND(G1216*(1+M1216),2),0)</f>
        <v>0</v>
      </c>
      <c r="I1216" s="11">
        <f>IF(PĀRBAUDE!$D$3="NĒ",H1216,G1216)/IF(PĀRBAUDE!$D$3="NĒ",$H$1315,$G$1315)</f>
        <v>0</v>
      </c>
      <c r="J1216" s="8">
        <f>IF(PĀRBAUDE!$D$3="NĒ",F1216-H1216,F1216-G1216)</f>
        <v>0</v>
      </c>
      <c r="L1216" s="42">
        <v>1</v>
      </c>
      <c r="M1216" s="42">
        <v>0.21</v>
      </c>
      <c r="N1216" s="12"/>
      <c r="O1216" s="12"/>
      <c r="Q1216" s="8">
        <f t="shared" si="556"/>
        <v>0</v>
      </c>
      <c r="R1216" s="8">
        <f t="shared" si="557"/>
        <v>0</v>
      </c>
      <c r="S1216" s="82"/>
    </row>
    <row r="1217" spans="1:19" hidden="1" outlineLevel="1">
      <c r="A1217" s="4" t="s">
        <v>161</v>
      </c>
      <c r="B1217" s="7"/>
      <c r="C1217" s="7"/>
      <c r="D1217" s="12"/>
      <c r="E1217" s="8">
        <f t="shared" si="553"/>
        <v>0</v>
      </c>
      <c r="F1217" s="8">
        <f t="shared" si="554"/>
        <v>0</v>
      </c>
      <c r="G1217" s="8">
        <f t="shared" si="555"/>
        <v>0</v>
      </c>
      <c r="H1217" s="8">
        <f>IF(PĀRBAUDE!$D$3="NĒ",ROUND(G1217*(1+M1217),2),0)</f>
        <v>0</v>
      </c>
      <c r="I1217" s="11">
        <f>IF(PĀRBAUDE!$D$3="NĒ",H1217,G1217)/IF(PĀRBAUDE!$D$3="NĒ",$H$1315,$G$1315)</f>
        <v>0</v>
      </c>
      <c r="J1217" s="8">
        <f>IF(PĀRBAUDE!$D$3="NĒ",F1217-H1217,F1217-G1217)</f>
        <v>0</v>
      </c>
      <c r="L1217" s="42">
        <v>1</v>
      </c>
      <c r="M1217" s="42">
        <v>0.21</v>
      </c>
      <c r="N1217" s="12"/>
      <c r="O1217" s="12"/>
      <c r="Q1217" s="8">
        <f t="shared" si="556"/>
        <v>0</v>
      </c>
      <c r="R1217" s="8">
        <f t="shared" si="557"/>
        <v>0</v>
      </c>
      <c r="S1217" s="82"/>
    </row>
    <row r="1218" spans="1:19" hidden="1" outlineLevel="1">
      <c r="A1218" s="4" t="s">
        <v>162</v>
      </c>
      <c r="B1218" s="7"/>
      <c r="C1218" s="7"/>
      <c r="D1218" s="12"/>
      <c r="E1218" s="8">
        <f t="shared" si="553"/>
        <v>0</v>
      </c>
      <c r="F1218" s="8">
        <f t="shared" si="554"/>
        <v>0</v>
      </c>
      <c r="G1218" s="8">
        <f t="shared" si="555"/>
        <v>0</v>
      </c>
      <c r="H1218" s="8">
        <f>IF(PĀRBAUDE!$D$3="NĒ",ROUND(G1218*(1+M1218),2),0)</f>
        <v>0</v>
      </c>
      <c r="I1218" s="11">
        <f>IF(PĀRBAUDE!$D$3="NĒ",H1218,G1218)/IF(PĀRBAUDE!$D$3="NĒ",$H$1315,$G$1315)</f>
        <v>0</v>
      </c>
      <c r="J1218" s="8">
        <f>IF(PĀRBAUDE!$D$3="NĒ",F1218-H1218,F1218-G1218)</f>
        <v>0</v>
      </c>
      <c r="L1218" s="42">
        <v>1</v>
      </c>
      <c r="M1218" s="42">
        <v>0.21</v>
      </c>
      <c r="N1218" s="12"/>
      <c r="O1218" s="12"/>
      <c r="Q1218" s="8">
        <f t="shared" si="556"/>
        <v>0</v>
      </c>
      <c r="R1218" s="8">
        <f t="shared" si="557"/>
        <v>0</v>
      </c>
      <c r="S1218" s="82"/>
    </row>
    <row r="1219" spans="1:19" ht="36" hidden="1" outlineLevel="1">
      <c r="A1219" s="2" t="s">
        <v>18</v>
      </c>
      <c r="B1219" s="2"/>
      <c r="C1219" s="2"/>
      <c r="D1219" s="2"/>
      <c r="E1219" s="9">
        <f>SUM(E1220:E1229)</f>
        <v>0</v>
      </c>
      <c r="F1219" s="9">
        <f>SUM(F1220:F1229)</f>
        <v>0</v>
      </c>
      <c r="G1219" s="9">
        <f>SUM(G1220:G1229)</f>
        <v>0</v>
      </c>
      <c r="H1219" s="9">
        <f>SUM(H1220:H1229)</f>
        <v>0</v>
      </c>
      <c r="I1219" s="10">
        <f>IF(PĀRBAUDE!$D$3="NĒ",H1219,G1219)/IF(PĀRBAUDE!$D$3="NĒ",$H$1315,$G$1315)</f>
        <v>0</v>
      </c>
      <c r="J1219" s="9">
        <f>SUM(J1220:J1229)</f>
        <v>0</v>
      </c>
    </row>
    <row r="1220" spans="1:19" hidden="1" outlineLevel="1">
      <c r="A1220" s="4" t="s">
        <v>163</v>
      </c>
      <c r="B1220" s="7"/>
      <c r="C1220" s="7"/>
      <c r="D1220" s="12"/>
      <c r="E1220" s="8">
        <f t="shared" ref="E1220:E1229" si="558">C1220*D1220</f>
        <v>0</v>
      </c>
      <c r="F1220" s="8">
        <f t="shared" ref="F1220:F1229" si="559">ROUND(E1220*(1+M1220),2)</f>
        <v>0</v>
      </c>
      <c r="G1220" s="8">
        <f t="shared" ref="G1220:G1229" si="560">E1220-N1220-O1220</f>
        <v>0</v>
      </c>
      <c r="H1220" s="8">
        <f>IF(PĀRBAUDE!$D$3="NĒ",ROUND(G1220*(1+M1220),2),0)</f>
        <v>0</v>
      </c>
      <c r="I1220" s="11">
        <f>IF(PĀRBAUDE!$D$3="NĒ",H1220,G1220)/IF(PĀRBAUDE!$D$3="NĒ",$H$1315,$G$1315)</f>
        <v>0</v>
      </c>
      <c r="J1220" s="8">
        <f>IF(PĀRBAUDE!$D$3="NĒ",F1220-H1220,F1220-G1220)</f>
        <v>0</v>
      </c>
      <c r="L1220" s="42">
        <v>1</v>
      </c>
      <c r="M1220" s="42">
        <v>0.21</v>
      </c>
      <c r="N1220" s="12"/>
      <c r="O1220" s="12"/>
      <c r="Q1220" s="8">
        <f t="shared" ref="Q1220:Q1229" si="561">IF(H1220=0,G1220,H1220)*L1220</f>
        <v>0</v>
      </c>
      <c r="R1220" s="8">
        <f t="shared" ref="R1220:R1229" si="562">J1220*L1220</f>
        <v>0</v>
      </c>
      <c r="S1220" s="82"/>
    </row>
    <row r="1221" spans="1:19" hidden="1" outlineLevel="1">
      <c r="A1221" s="4" t="s">
        <v>164</v>
      </c>
      <c r="B1221" s="7"/>
      <c r="C1221" s="7"/>
      <c r="D1221" s="12"/>
      <c r="E1221" s="8">
        <f t="shared" si="558"/>
        <v>0</v>
      </c>
      <c r="F1221" s="8">
        <f t="shared" si="559"/>
        <v>0</v>
      </c>
      <c r="G1221" s="8">
        <f t="shared" si="560"/>
        <v>0</v>
      </c>
      <c r="H1221" s="8">
        <f>IF(PĀRBAUDE!$D$3="NĒ",ROUND(G1221*(1+M1221),2),0)</f>
        <v>0</v>
      </c>
      <c r="I1221" s="11">
        <f>IF(PĀRBAUDE!$D$3="NĒ",H1221,G1221)/IF(PĀRBAUDE!$D$3="NĒ",$H$1315,$G$1315)</f>
        <v>0</v>
      </c>
      <c r="J1221" s="8">
        <f>IF(PĀRBAUDE!$D$3="NĒ",F1221-H1221,F1221-G1221)</f>
        <v>0</v>
      </c>
      <c r="L1221" s="42">
        <v>1</v>
      </c>
      <c r="M1221" s="42">
        <v>0.21</v>
      </c>
      <c r="N1221" s="12"/>
      <c r="O1221" s="12"/>
      <c r="Q1221" s="8">
        <f t="shared" si="561"/>
        <v>0</v>
      </c>
      <c r="R1221" s="8">
        <f t="shared" si="562"/>
        <v>0</v>
      </c>
      <c r="S1221" s="82"/>
    </row>
    <row r="1222" spans="1:19" hidden="1" outlineLevel="1">
      <c r="A1222" s="4" t="s">
        <v>165</v>
      </c>
      <c r="B1222" s="7"/>
      <c r="C1222" s="7"/>
      <c r="D1222" s="12"/>
      <c r="E1222" s="8">
        <f t="shared" si="558"/>
        <v>0</v>
      </c>
      <c r="F1222" s="8">
        <f t="shared" si="559"/>
        <v>0</v>
      </c>
      <c r="G1222" s="8">
        <f t="shared" si="560"/>
        <v>0</v>
      </c>
      <c r="H1222" s="8">
        <f>IF(PĀRBAUDE!$D$3="NĒ",ROUND(G1222*(1+M1222),2),0)</f>
        <v>0</v>
      </c>
      <c r="I1222" s="11">
        <f>IF(PĀRBAUDE!$D$3="NĒ",H1222,G1222)/IF(PĀRBAUDE!$D$3="NĒ",$H$1315,$G$1315)</f>
        <v>0</v>
      </c>
      <c r="J1222" s="8">
        <f>IF(PĀRBAUDE!$D$3="NĒ",F1222-H1222,F1222-G1222)</f>
        <v>0</v>
      </c>
      <c r="L1222" s="42">
        <v>1</v>
      </c>
      <c r="M1222" s="42">
        <v>0.21</v>
      </c>
      <c r="N1222" s="12"/>
      <c r="O1222" s="12"/>
      <c r="Q1222" s="8">
        <f t="shared" si="561"/>
        <v>0</v>
      </c>
      <c r="R1222" s="8">
        <f t="shared" si="562"/>
        <v>0</v>
      </c>
      <c r="S1222" s="82"/>
    </row>
    <row r="1223" spans="1:19" hidden="1" outlineLevel="1">
      <c r="A1223" s="4" t="s">
        <v>165</v>
      </c>
      <c r="B1223" s="7"/>
      <c r="C1223" s="7"/>
      <c r="D1223" s="12"/>
      <c r="E1223" s="8">
        <f t="shared" si="558"/>
        <v>0</v>
      </c>
      <c r="F1223" s="8">
        <f t="shared" si="559"/>
        <v>0</v>
      </c>
      <c r="G1223" s="8">
        <f t="shared" si="560"/>
        <v>0</v>
      </c>
      <c r="H1223" s="8">
        <f>IF(PĀRBAUDE!$D$3="NĒ",ROUND(G1223*(1+M1223),2),0)</f>
        <v>0</v>
      </c>
      <c r="I1223" s="11">
        <f>IF(PĀRBAUDE!$D$3="NĒ",H1223,G1223)/IF(PĀRBAUDE!$D$3="NĒ",$H$1315,$G$1315)</f>
        <v>0</v>
      </c>
      <c r="J1223" s="8">
        <f>IF(PĀRBAUDE!$D$3="NĒ",F1223-H1223,F1223-G1223)</f>
        <v>0</v>
      </c>
      <c r="L1223" s="42">
        <v>1</v>
      </c>
      <c r="M1223" s="42">
        <v>0.21</v>
      </c>
      <c r="N1223" s="12"/>
      <c r="O1223" s="12"/>
      <c r="Q1223" s="8">
        <f t="shared" si="561"/>
        <v>0</v>
      </c>
      <c r="R1223" s="8">
        <f t="shared" si="562"/>
        <v>0</v>
      </c>
      <c r="S1223" s="82"/>
    </row>
    <row r="1224" spans="1:19" hidden="1" outlineLevel="1">
      <c r="A1224" s="4" t="s">
        <v>166</v>
      </c>
      <c r="B1224" s="7"/>
      <c r="C1224" s="7"/>
      <c r="D1224" s="12"/>
      <c r="E1224" s="8">
        <f t="shared" si="558"/>
        <v>0</v>
      </c>
      <c r="F1224" s="8">
        <f t="shared" si="559"/>
        <v>0</v>
      </c>
      <c r="G1224" s="8">
        <f t="shared" si="560"/>
        <v>0</v>
      </c>
      <c r="H1224" s="8">
        <f>IF(PĀRBAUDE!$D$3="NĒ",ROUND(G1224*(1+M1224),2),0)</f>
        <v>0</v>
      </c>
      <c r="I1224" s="11">
        <f>IF(PĀRBAUDE!$D$3="NĒ",H1224,G1224)/IF(PĀRBAUDE!$D$3="NĒ",$H$1315,$G$1315)</f>
        <v>0</v>
      </c>
      <c r="J1224" s="8">
        <f>IF(PĀRBAUDE!$D$3="NĒ",F1224-H1224,F1224-G1224)</f>
        <v>0</v>
      </c>
      <c r="L1224" s="42">
        <v>1</v>
      </c>
      <c r="M1224" s="42">
        <v>0.21</v>
      </c>
      <c r="N1224" s="12"/>
      <c r="O1224" s="12"/>
      <c r="Q1224" s="8">
        <f t="shared" si="561"/>
        <v>0</v>
      </c>
      <c r="R1224" s="8">
        <f t="shared" si="562"/>
        <v>0</v>
      </c>
      <c r="S1224" s="82"/>
    </row>
    <row r="1225" spans="1:19" hidden="1" outlineLevel="1">
      <c r="A1225" s="4" t="s">
        <v>167</v>
      </c>
      <c r="B1225" s="7"/>
      <c r="C1225" s="7"/>
      <c r="D1225" s="12"/>
      <c r="E1225" s="8">
        <f t="shared" si="558"/>
        <v>0</v>
      </c>
      <c r="F1225" s="8">
        <f t="shared" si="559"/>
        <v>0</v>
      </c>
      <c r="G1225" s="8">
        <f t="shared" si="560"/>
        <v>0</v>
      </c>
      <c r="H1225" s="8">
        <f>IF(PĀRBAUDE!$D$3="NĒ",ROUND(G1225*(1+M1225),2),0)</f>
        <v>0</v>
      </c>
      <c r="I1225" s="11">
        <f>IF(PĀRBAUDE!$D$3="NĒ",H1225,G1225)/IF(PĀRBAUDE!$D$3="NĒ",$H$1315,$G$1315)</f>
        <v>0</v>
      </c>
      <c r="J1225" s="8">
        <f>IF(PĀRBAUDE!$D$3="NĒ",F1225-H1225,F1225-G1225)</f>
        <v>0</v>
      </c>
      <c r="L1225" s="42">
        <v>1</v>
      </c>
      <c r="M1225" s="42">
        <v>0.21</v>
      </c>
      <c r="N1225" s="12"/>
      <c r="O1225" s="12"/>
      <c r="Q1225" s="8">
        <f t="shared" si="561"/>
        <v>0</v>
      </c>
      <c r="R1225" s="8">
        <f t="shared" si="562"/>
        <v>0</v>
      </c>
      <c r="S1225" s="82"/>
    </row>
    <row r="1226" spans="1:19" hidden="1" outlineLevel="1">
      <c r="A1226" s="4" t="s">
        <v>168</v>
      </c>
      <c r="B1226" s="7"/>
      <c r="C1226" s="7"/>
      <c r="D1226" s="12"/>
      <c r="E1226" s="8">
        <f t="shared" si="558"/>
        <v>0</v>
      </c>
      <c r="F1226" s="8">
        <f t="shared" si="559"/>
        <v>0</v>
      </c>
      <c r="G1226" s="8">
        <f t="shared" si="560"/>
        <v>0</v>
      </c>
      <c r="H1226" s="8">
        <f>IF(PĀRBAUDE!$D$3="NĒ",ROUND(G1226*(1+M1226),2),0)</f>
        <v>0</v>
      </c>
      <c r="I1226" s="11">
        <f>IF(PĀRBAUDE!$D$3="NĒ",H1226,G1226)/IF(PĀRBAUDE!$D$3="NĒ",$H$1315,$G$1315)</f>
        <v>0</v>
      </c>
      <c r="J1226" s="8">
        <f>IF(PĀRBAUDE!$D$3="NĒ",F1226-H1226,F1226-G1226)</f>
        <v>0</v>
      </c>
      <c r="L1226" s="42">
        <v>1</v>
      </c>
      <c r="M1226" s="42">
        <v>0.21</v>
      </c>
      <c r="N1226" s="12"/>
      <c r="O1226" s="12"/>
      <c r="Q1226" s="8">
        <f t="shared" si="561"/>
        <v>0</v>
      </c>
      <c r="R1226" s="8">
        <f t="shared" si="562"/>
        <v>0</v>
      </c>
      <c r="S1226" s="82"/>
    </row>
    <row r="1227" spans="1:19" hidden="1" outlineLevel="1">
      <c r="A1227" s="4" t="s">
        <v>169</v>
      </c>
      <c r="B1227" s="7"/>
      <c r="C1227" s="7"/>
      <c r="D1227" s="12"/>
      <c r="E1227" s="8">
        <f t="shared" si="558"/>
        <v>0</v>
      </c>
      <c r="F1227" s="8">
        <f t="shared" si="559"/>
        <v>0</v>
      </c>
      <c r="G1227" s="8">
        <f t="shared" si="560"/>
        <v>0</v>
      </c>
      <c r="H1227" s="8">
        <f>IF(PĀRBAUDE!$D$3="NĒ",ROUND(G1227*(1+M1227),2),0)</f>
        <v>0</v>
      </c>
      <c r="I1227" s="11">
        <f>IF(PĀRBAUDE!$D$3="NĒ",H1227,G1227)/IF(PĀRBAUDE!$D$3="NĒ",$H$1315,$G$1315)</f>
        <v>0</v>
      </c>
      <c r="J1227" s="8">
        <f>IF(PĀRBAUDE!$D$3="NĒ",F1227-H1227,F1227-G1227)</f>
        <v>0</v>
      </c>
      <c r="L1227" s="42">
        <v>1</v>
      </c>
      <c r="M1227" s="42">
        <v>0.21</v>
      </c>
      <c r="N1227" s="12"/>
      <c r="O1227" s="12"/>
      <c r="Q1227" s="8">
        <f t="shared" si="561"/>
        <v>0</v>
      </c>
      <c r="R1227" s="8">
        <f t="shared" si="562"/>
        <v>0</v>
      </c>
      <c r="S1227" s="82"/>
    </row>
    <row r="1228" spans="1:19" hidden="1" outlineLevel="1">
      <c r="A1228" s="4" t="s">
        <v>170</v>
      </c>
      <c r="B1228" s="7"/>
      <c r="C1228" s="7"/>
      <c r="D1228" s="12"/>
      <c r="E1228" s="8">
        <f t="shared" si="558"/>
        <v>0</v>
      </c>
      <c r="F1228" s="8">
        <f t="shared" si="559"/>
        <v>0</v>
      </c>
      <c r="G1228" s="8">
        <f t="shared" si="560"/>
        <v>0</v>
      </c>
      <c r="H1228" s="8">
        <f>IF(PĀRBAUDE!$D$3="NĒ",ROUND(G1228*(1+M1228),2),0)</f>
        <v>0</v>
      </c>
      <c r="I1228" s="11">
        <f>IF(PĀRBAUDE!$D$3="NĒ",H1228,G1228)/IF(PĀRBAUDE!$D$3="NĒ",$H$1315,$G$1315)</f>
        <v>0</v>
      </c>
      <c r="J1228" s="8">
        <f>IF(PĀRBAUDE!$D$3="NĒ",F1228-H1228,F1228-G1228)</f>
        <v>0</v>
      </c>
      <c r="L1228" s="42">
        <v>1</v>
      </c>
      <c r="M1228" s="42">
        <v>0.21</v>
      </c>
      <c r="N1228" s="12"/>
      <c r="O1228" s="12"/>
      <c r="Q1228" s="8">
        <f t="shared" si="561"/>
        <v>0</v>
      </c>
      <c r="R1228" s="8">
        <f t="shared" si="562"/>
        <v>0</v>
      </c>
      <c r="S1228" s="82"/>
    </row>
    <row r="1229" spans="1:19" hidden="1" outlineLevel="1">
      <c r="A1229" s="4" t="s">
        <v>171</v>
      </c>
      <c r="B1229" s="7"/>
      <c r="C1229" s="7"/>
      <c r="D1229" s="12"/>
      <c r="E1229" s="8">
        <f t="shared" si="558"/>
        <v>0</v>
      </c>
      <c r="F1229" s="8">
        <f t="shared" si="559"/>
        <v>0</v>
      </c>
      <c r="G1229" s="8">
        <f t="shared" si="560"/>
        <v>0</v>
      </c>
      <c r="H1229" s="8">
        <f>IF(PĀRBAUDE!$D$3="NĒ",ROUND(G1229*(1+M1229),2),0)</f>
        <v>0</v>
      </c>
      <c r="I1229" s="11">
        <f>IF(PĀRBAUDE!$D$3="NĒ",H1229,G1229)/IF(PĀRBAUDE!$D$3="NĒ",$H$1315,$G$1315)</f>
        <v>0</v>
      </c>
      <c r="J1229" s="8">
        <f>IF(PĀRBAUDE!$D$3="NĒ",F1229-H1229,F1229-G1229)</f>
        <v>0</v>
      </c>
      <c r="L1229" s="42">
        <v>1</v>
      </c>
      <c r="M1229" s="42">
        <v>0.21</v>
      </c>
      <c r="N1229" s="12"/>
      <c r="O1229" s="12"/>
      <c r="Q1229" s="8">
        <f t="shared" si="561"/>
        <v>0</v>
      </c>
      <c r="R1229" s="8">
        <f t="shared" si="562"/>
        <v>0</v>
      </c>
      <c r="S1229" s="82"/>
    </row>
    <row r="1230" spans="1:19" ht="36" hidden="1" outlineLevel="1">
      <c r="A1230" s="2" t="s">
        <v>20</v>
      </c>
      <c r="B1230" s="2"/>
      <c r="C1230" s="2"/>
      <c r="D1230" s="2"/>
      <c r="E1230" s="9">
        <f>SUM(E1231:E1240)</f>
        <v>0</v>
      </c>
      <c r="F1230" s="9">
        <f>SUM(F1231:F1240)</f>
        <v>0</v>
      </c>
      <c r="G1230" s="9">
        <f>SUM(G1231:G1240)</f>
        <v>0</v>
      </c>
      <c r="H1230" s="9">
        <f>SUM(H1231:H1240)</f>
        <v>0</v>
      </c>
      <c r="I1230" s="10">
        <f>IF(PĀRBAUDE!$D$3="NĒ",H1230,G1230)/IF(PĀRBAUDE!$D$3="NĒ",$H$1315,$G$1315)</f>
        <v>0</v>
      </c>
      <c r="J1230" s="9">
        <f>SUM(J1231:J1240)</f>
        <v>0</v>
      </c>
    </row>
    <row r="1231" spans="1:19" hidden="1" outlineLevel="1">
      <c r="A1231" s="4" t="s">
        <v>172</v>
      </c>
      <c r="B1231" s="7"/>
      <c r="C1231" s="7"/>
      <c r="D1231" s="12"/>
      <c r="E1231" s="8">
        <f t="shared" ref="E1231:E1240" si="563">C1231*D1231</f>
        <v>0</v>
      </c>
      <c r="F1231" s="8">
        <f t="shared" ref="F1231:F1240" si="564">ROUND(E1231*(1+M1231),2)</f>
        <v>0</v>
      </c>
      <c r="G1231" s="8">
        <f t="shared" ref="G1231:G1240" si="565">E1231-N1231-O1231</f>
        <v>0</v>
      </c>
      <c r="H1231" s="8">
        <f>IF(PĀRBAUDE!$D$3="NĒ",ROUND(G1231*(1+M1231),2),0)</f>
        <v>0</v>
      </c>
      <c r="I1231" s="11">
        <f>IF(PĀRBAUDE!$D$3="NĒ",H1231,G1231)/IF(PĀRBAUDE!$D$3="NĒ",$H$1315,$G$1315)</f>
        <v>0</v>
      </c>
      <c r="J1231" s="8">
        <f>IF(PĀRBAUDE!$D$3="NĒ",F1231-H1231,F1231-G1231)</f>
        <v>0</v>
      </c>
      <c r="L1231" s="42">
        <v>1</v>
      </c>
      <c r="M1231" s="42">
        <v>0.21</v>
      </c>
      <c r="N1231" s="12"/>
      <c r="O1231" s="12"/>
      <c r="Q1231" s="8">
        <f t="shared" ref="Q1231:Q1240" si="566">IF(H1231=0,G1231,H1231)*L1231</f>
        <v>0</v>
      </c>
      <c r="R1231" s="8">
        <f t="shared" ref="R1231:R1240" si="567">J1231*L1231</f>
        <v>0</v>
      </c>
      <c r="S1231" s="82"/>
    </row>
    <row r="1232" spans="1:19" hidden="1" outlineLevel="1">
      <c r="A1232" s="4" t="s">
        <v>173</v>
      </c>
      <c r="B1232" s="7"/>
      <c r="C1232" s="7"/>
      <c r="D1232" s="12"/>
      <c r="E1232" s="8">
        <f t="shared" si="563"/>
        <v>0</v>
      </c>
      <c r="F1232" s="8">
        <f t="shared" si="564"/>
        <v>0</v>
      </c>
      <c r="G1232" s="8">
        <f t="shared" si="565"/>
        <v>0</v>
      </c>
      <c r="H1232" s="8">
        <f>IF(PĀRBAUDE!$D$3="NĒ",ROUND(G1232*(1+M1232),2),0)</f>
        <v>0</v>
      </c>
      <c r="I1232" s="11">
        <f>IF(PĀRBAUDE!$D$3="NĒ",H1232,G1232)/IF(PĀRBAUDE!$D$3="NĒ",$H$1315,$G$1315)</f>
        <v>0</v>
      </c>
      <c r="J1232" s="8">
        <f>IF(PĀRBAUDE!$D$3="NĒ",F1232-H1232,F1232-G1232)</f>
        <v>0</v>
      </c>
      <c r="L1232" s="42">
        <v>1</v>
      </c>
      <c r="M1232" s="42">
        <v>0.21</v>
      </c>
      <c r="N1232" s="12"/>
      <c r="O1232" s="12"/>
      <c r="Q1232" s="8">
        <f t="shared" si="566"/>
        <v>0</v>
      </c>
      <c r="R1232" s="8">
        <f t="shared" si="567"/>
        <v>0</v>
      </c>
      <c r="S1232" s="82"/>
    </row>
    <row r="1233" spans="1:19" hidden="1" outlineLevel="1">
      <c r="A1233" s="4" t="s">
        <v>174</v>
      </c>
      <c r="B1233" s="7"/>
      <c r="C1233" s="7"/>
      <c r="D1233" s="12"/>
      <c r="E1233" s="8">
        <f t="shared" si="563"/>
        <v>0</v>
      </c>
      <c r="F1233" s="8">
        <f t="shared" si="564"/>
        <v>0</v>
      </c>
      <c r="G1233" s="8">
        <f t="shared" si="565"/>
        <v>0</v>
      </c>
      <c r="H1233" s="8">
        <f>IF(PĀRBAUDE!$D$3="NĒ",ROUND(G1233*(1+M1233),2),0)</f>
        <v>0</v>
      </c>
      <c r="I1233" s="11">
        <f>IF(PĀRBAUDE!$D$3="NĒ",H1233,G1233)/IF(PĀRBAUDE!$D$3="NĒ",$H$1315,$G$1315)</f>
        <v>0</v>
      </c>
      <c r="J1233" s="8">
        <f>IF(PĀRBAUDE!$D$3="NĒ",F1233-H1233,F1233-G1233)</f>
        <v>0</v>
      </c>
      <c r="L1233" s="42">
        <v>1</v>
      </c>
      <c r="M1233" s="42">
        <v>0.21</v>
      </c>
      <c r="N1233" s="12"/>
      <c r="O1233" s="12"/>
      <c r="Q1233" s="8">
        <f t="shared" si="566"/>
        <v>0</v>
      </c>
      <c r="R1233" s="8">
        <f t="shared" si="567"/>
        <v>0</v>
      </c>
      <c r="S1233" s="82"/>
    </row>
    <row r="1234" spans="1:19" hidden="1" outlineLevel="1">
      <c r="A1234" s="4" t="s">
        <v>174</v>
      </c>
      <c r="B1234" s="7"/>
      <c r="C1234" s="7"/>
      <c r="D1234" s="12"/>
      <c r="E1234" s="8">
        <f t="shared" si="563"/>
        <v>0</v>
      </c>
      <c r="F1234" s="8">
        <f t="shared" si="564"/>
        <v>0</v>
      </c>
      <c r="G1234" s="8">
        <f t="shared" si="565"/>
        <v>0</v>
      </c>
      <c r="H1234" s="8">
        <f>IF(PĀRBAUDE!$D$3="NĒ",ROUND(G1234*(1+M1234),2),0)</f>
        <v>0</v>
      </c>
      <c r="I1234" s="11">
        <f>IF(PĀRBAUDE!$D$3="NĒ",H1234,G1234)/IF(PĀRBAUDE!$D$3="NĒ",$H$1315,$G$1315)</f>
        <v>0</v>
      </c>
      <c r="J1234" s="8">
        <f>IF(PĀRBAUDE!$D$3="NĒ",F1234-H1234,F1234-G1234)</f>
        <v>0</v>
      </c>
      <c r="L1234" s="42">
        <v>1</v>
      </c>
      <c r="M1234" s="42">
        <v>0.21</v>
      </c>
      <c r="N1234" s="12"/>
      <c r="O1234" s="12"/>
      <c r="Q1234" s="8">
        <f t="shared" si="566"/>
        <v>0</v>
      </c>
      <c r="R1234" s="8">
        <f t="shared" si="567"/>
        <v>0</v>
      </c>
      <c r="S1234" s="82"/>
    </row>
    <row r="1235" spans="1:19" hidden="1" outlineLevel="1">
      <c r="A1235" s="4" t="s">
        <v>174</v>
      </c>
      <c r="B1235" s="7"/>
      <c r="C1235" s="7"/>
      <c r="D1235" s="12"/>
      <c r="E1235" s="8">
        <f t="shared" si="563"/>
        <v>0</v>
      </c>
      <c r="F1235" s="8">
        <f t="shared" si="564"/>
        <v>0</v>
      </c>
      <c r="G1235" s="8">
        <f t="shared" si="565"/>
        <v>0</v>
      </c>
      <c r="H1235" s="8">
        <f>IF(PĀRBAUDE!$D$3="NĒ",ROUND(G1235*(1+M1235),2),0)</f>
        <v>0</v>
      </c>
      <c r="I1235" s="11">
        <f>IF(PĀRBAUDE!$D$3="NĒ",H1235,G1235)/IF(PĀRBAUDE!$D$3="NĒ",$H$1315,$G$1315)</f>
        <v>0</v>
      </c>
      <c r="J1235" s="8">
        <f>IF(PĀRBAUDE!$D$3="NĒ",F1235-H1235,F1235-G1235)</f>
        <v>0</v>
      </c>
      <c r="L1235" s="42">
        <v>1</v>
      </c>
      <c r="M1235" s="42">
        <v>0.21</v>
      </c>
      <c r="N1235" s="12"/>
      <c r="O1235" s="12"/>
      <c r="Q1235" s="8">
        <f t="shared" si="566"/>
        <v>0</v>
      </c>
      <c r="R1235" s="8">
        <f t="shared" si="567"/>
        <v>0</v>
      </c>
      <c r="S1235" s="82"/>
    </row>
    <row r="1236" spans="1:19" hidden="1" outlineLevel="1">
      <c r="A1236" s="4" t="s">
        <v>175</v>
      </c>
      <c r="B1236" s="7"/>
      <c r="C1236" s="7"/>
      <c r="D1236" s="12"/>
      <c r="E1236" s="8">
        <f t="shared" si="563"/>
        <v>0</v>
      </c>
      <c r="F1236" s="8">
        <f t="shared" si="564"/>
        <v>0</v>
      </c>
      <c r="G1236" s="8">
        <f t="shared" si="565"/>
        <v>0</v>
      </c>
      <c r="H1236" s="8">
        <f>IF(PĀRBAUDE!$D$3="NĒ",ROUND(G1236*(1+M1236),2),0)</f>
        <v>0</v>
      </c>
      <c r="I1236" s="11">
        <f>IF(PĀRBAUDE!$D$3="NĒ",H1236,G1236)/IF(PĀRBAUDE!$D$3="NĒ",$H$1315,$G$1315)</f>
        <v>0</v>
      </c>
      <c r="J1236" s="8">
        <f>IF(PĀRBAUDE!$D$3="NĒ",F1236-H1236,F1236-G1236)</f>
        <v>0</v>
      </c>
      <c r="L1236" s="42">
        <v>1</v>
      </c>
      <c r="M1236" s="42">
        <v>0.21</v>
      </c>
      <c r="N1236" s="12"/>
      <c r="O1236" s="12"/>
      <c r="Q1236" s="8">
        <f t="shared" si="566"/>
        <v>0</v>
      </c>
      <c r="R1236" s="8">
        <f t="shared" si="567"/>
        <v>0</v>
      </c>
      <c r="S1236" s="82"/>
    </row>
    <row r="1237" spans="1:19" hidden="1" outlineLevel="1">
      <c r="A1237" s="4" t="s">
        <v>176</v>
      </c>
      <c r="B1237" s="7"/>
      <c r="C1237" s="7"/>
      <c r="D1237" s="12"/>
      <c r="E1237" s="8">
        <f t="shared" si="563"/>
        <v>0</v>
      </c>
      <c r="F1237" s="8">
        <f t="shared" si="564"/>
        <v>0</v>
      </c>
      <c r="G1237" s="8">
        <f t="shared" si="565"/>
        <v>0</v>
      </c>
      <c r="H1237" s="8">
        <f>IF(PĀRBAUDE!$D$3="NĒ",ROUND(G1237*(1+M1237),2),0)</f>
        <v>0</v>
      </c>
      <c r="I1237" s="11">
        <f>IF(PĀRBAUDE!$D$3="NĒ",H1237,G1237)/IF(PĀRBAUDE!$D$3="NĒ",$H$1315,$G$1315)</f>
        <v>0</v>
      </c>
      <c r="J1237" s="8">
        <f>IF(PĀRBAUDE!$D$3="NĒ",F1237-H1237,F1237-G1237)</f>
        <v>0</v>
      </c>
      <c r="L1237" s="42">
        <v>1</v>
      </c>
      <c r="M1237" s="42">
        <v>0.21</v>
      </c>
      <c r="N1237" s="12"/>
      <c r="O1237" s="12"/>
      <c r="Q1237" s="8">
        <f t="shared" si="566"/>
        <v>0</v>
      </c>
      <c r="R1237" s="8">
        <f t="shared" si="567"/>
        <v>0</v>
      </c>
      <c r="S1237" s="82"/>
    </row>
    <row r="1238" spans="1:19" hidden="1" outlineLevel="1">
      <c r="A1238" s="4" t="s">
        <v>177</v>
      </c>
      <c r="B1238" s="7"/>
      <c r="C1238" s="7"/>
      <c r="D1238" s="12"/>
      <c r="E1238" s="8">
        <f t="shared" si="563"/>
        <v>0</v>
      </c>
      <c r="F1238" s="8">
        <f t="shared" si="564"/>
        <v>0</v>
      </c>
      <c r="G1238" s="8">
        <f t="shared" si="565"/>
        <v>0</v>
      </c>
      <c r="H1238" s="8">
        <f>IF(PĀRBAUDE!$D$3="NĒ",ROUND(G1238*(1+M1238),2),0)</f>
        <v>0</v>
      </c>
      <c r="I1238" s="11">
        <f>IF(PĀRBAUDE!$D$3="NĒ",H1238,G1238)/IF(PĀRBAUDE!$D$3="NĒ",$H$1315,$G$1315)</f>
        <v>0</v>
      </c>
      <c r="J1238" s="8">
        <f>IF(PĀRBAUDE!$D$3="NĒ",F1238-H1238,F1238-G1238)</f>
        <v>0</v>
      </c>
      <c r="L1238" s="42">
        <v>1</v>
      </c>
      <c r="M1238" s="42">
        <v>0.21</v>
      </c>
      <c r="N1238" s="12"/>
      <c r="O1238" s="12"/>
      <c r="Q1238" s="8">
        <f t="shared" si="566"/>
        <v>0</v>
      </c>
      <c r="R1238" s="8">
        <f t="shared" si="567"/>
        <v>0</v>
      </c>
      <c r="S1238" s="82"/>
    </row>
    <row r="1239" spans="1:19" hidden="1" outlineLevel="1">
      <c r="A1239" s="4" t="s">
        <v>178</v>
      </c>
      <c r="B1239" s="7"/>
      <c r="C1239" s="7"/>
      <c r="D1239" s="12"/>
      <c r="E1239" s="8">
        <f t="shared" si="563"/>
        <v>0</v>
      </c>
      <c r="F1239" s="8">
        <f t="shared" si="564"/>
        <v>0</v>
      </c>
      <c r="G1239" s="8">
        <f t="shared" si="565"/>
        <v>0</v>
      </c>
      <c r="H1239" s="8">
        <f>IF(PĀRBAUDE!$D$3="NĒ",ROUND(G1239*(1+M1239),2),0)</f>
        <v>0</v>
      </c>
      <c r="I1239" s="11">
        <f>IF(PĀRBAUDE!$D$3="NĒ",H1239,G1239)/IF(PĀRBAUDE!$D$3="NĒ",$H$1315,$G$1315)</f>
        <v>0</v>
      </c>
      <c r="J1239" s="8">
        <f>IF(PĀRBAUDE!$D$3="NĒ",F1239-H1239,F1239-G1239)</f>
        <v>0</v>
      </c>
      <c r="L1239" s="42">
        <v>1</v>
      </c>
      <c r="M1239" s="42">
        <v>0.21</v>
      </c>
      <c r="N1239" s="12"/>
      <c r="O1239" s="12"/>
      <c r="Q1239" s="8">
        <f t="shared" si="566"/>
        <v>0</v>
      </c>
      <c r="R1239" s="8">
        <f t="shared" si="567"/>
        <v>0</v>
      </c>
      <c r="S1239" s="82"/>
    </row>
    <row r="1240" spans="1:19" hidden="1" outlineLevel="1">
      <c r="A1240" s="4" t="s">
        <v>179</v>
      </c>
      <c r="B1240" s="7"/>
      <c r="C1240" s="7"/>
      <c r="D1240" s="12"/>
      <c r="E1240" s="8">
        <f t="shared" si="563"/>
        <v>0</v>
      </c>
      <c r="F1240" s="8">
        <f t="shared" si="564"/>
        <v>0</v>
      </c>
      <c r="G1240" s="8">
        <f t="shared" si="565"/>
        <v>0</v>
      </c>
      <c r="H1240" s="8">
        <f>IF(PĀRBAUDE!$D$3="NĒ",ROUND(G1240*(1+M1240),2),0)</f>
        <v>0</v>
      </c>
      <c r="I1240" s="11">
        <f>IF(PĀRBAUDE!$D$3="NĒ",H1240,G1240)/IF(PĀRBAUDE!$D$3="NĒ",$H$1315,$G$1315)</f>
        <v>0</v>
      </c>
      <c r="J1240" s="8">
        <f>IF(PĀRBAUDE!$D$3="NĒ",F1240-H1240,F1240-G1240)</f>
        <v>0</v>
      </c>
      <c r="L1240" s="42">
        <v>1</v>
      </c>
      <c r="M1240" s="42">
        <v>0.21</v>
      </c>
      <c r="N1240" s="12"/>
      <c r="O1240" s="12"/>
      <c r="Q1240" s="8">
        <f t="shared" si="566"/>
        <v>0</v>
      </c>
      <c r="R1240" s="8">
        <f t="shared" si="567"/>
        <v>0</v>
      </c>
      <c r="S1240" s="82"/>
    </row>
    <row r="1241" spans="1:19" ht="60" hidden="1" outlineLevel="1">
      <c r="A1241" s="5" t="s">
        <v>21</v>
      </c>
      <c r="B1241" s="2"/>
      <c r="C1241" s="2"/>
      <c r="D1241" s="2"/>
      <c r="E1241" s="9">
        <f>SUM(E1242:E1251)</f>
        <v>0</v>
      </c>
      <c r="F1241" s="9">
        <f>SUM(F1242:F1251)</f>
        <v>0</v>
      </c>
      <c r="G1241" s="9">
        <f>SUM(G1242:G1251)</f>
        <v>0</v>
      </c>
      <c r="H1241" s="9">
        <f>SUM(H1242:H1251)</f>
        <v>0</v>
      </c>
      <c r="I1241" s="10">
        <f>IF(PĀRBAUDE!$D$3="NĒ",H1241,G1241)/IF(PĀRBAUDE!$D$3="NĒ",$H$1315,$G$1315)</f>
        <v>0</v>
      </c>
      <c r="J1241" s="9">
        <f>SUM(J1242:J1251)</f>
        <v>0</v>
      </c>
    </row>
    <row r="1242" spans="1:19" hidden="1" outlineLevel="1">
      <c r="A1242" s="4" t="s">
        <v>180</v>
      </c>
      <c r="B1242" s="7"/>
      <c r="C1242" s="7"/>
      <c r="D1242" s="12"/>
      <c r="E1242" s="8">
        <f t="shared" ref="E1242:E1251" si="568">C1242*D1242</f>
        <v>0</v>
      </c>
      <c r="F1242" s="8">
        <f t="shared" ref="F1242:F1251" si="569">ROUND(E1242*(1+M1242),2)</f>
        <v>0</v>
      </c>
      <c r="G1242" s="8">
        <f t="shared" ref="G1242:G1251" si="570">E1242-N1242-O1242</f>
        <v>0</v>
      </c>
      <c r="H1242" s="8">
        <f>IF(PĀRBAUDE!$D$3="NĒ",ROUND(G1242*(1+M1242),2),0)</f>
        <v>0</v>
      </c>
      <c r="I1242" s="11">
        <f>IF(PĀRBAUDE!$D$3="NĒ",H1242,G1242)/IF(PĀRBAUDE!$D$3="NĒ",$H$1315,$G$1315)</f>
        <v>0</v>
      </c>
      <c r="J1242" s="8">
        <f>IF(PĀRBAUDE!$D$3="NĒ",F1242-H1242,F1242-G1242)</f>
        <v>0</v>
      </c>
      <c r="L1242" s="42">
        <v>1</v>
      </c>
      <c r="M1242" s="42">
        <v>0.21</v>
      </c>
      <c r="N1242" s="12"/>
      <c r="O1242" s="12"/>
      <c r="Q1242" s="8">
        <f t="shared" ref="Q1242:Q1251" si="571">IF(H1242=0,G1242,H1242)*L1242</f>
        <v>0</v>
      </c>
      <c r="R1242" s="8">
        <f t="shared" ref="R1242:R1251" si="572">J1242*L1242</f>
        <v>0</v>
      </c>
      <c r="S1242" s="82"/>
    </row>
    <row r="1243" spans="1:19" hidden="1" outlineLevel="1">
      <c r="A1243" s="4" t="s">
        <v>181</v>
      </c>
      <c r="B1243" s="7"/>
      <c r="C1243" s="7"/>
      <c r="D1243" s="12"/>
      <c r="E1243" s="8">
        <f t="shared" si="568"/>
        <v>0</v>
      </c>
      <c r="F1243" s="8">
        <f t="shared" si="569"/>
        <v>0</v>
      </c>
      <c r="G1243" s="8">
        <f t="shared" si="570"/>
        <v>0</v>
      </c>
      <c r="H1243" s="8">
        <f>IF(PĀRBAUDE!$D$3="NĒ",ROUND(G1243*(1+M1243),2),0)</f>
        <v>0</v>
      </c>
      <c r="I1243" s="11">
        <f>IF(PĀRBAUDE!$D$3="NĒ",H1243,G1243)/IF(PĀRBAUDE!$D$3="NĒ",$H$1315,$G$1315)</f>
        <v>0</v>
      </c>
      <c r="J1243" s="8">
        <f>IF(PĀRBAUDE!$D$3="NĒ",F1243-H1243,F1243-G1243)</f>
        <v>0</v>
      </c>
      <c r="L1243" s="42">
        <v>1</v>
      </c>
      <c r="M1243" s="42">
        <v>0.21</v>
      </c>
      <c r="N1243" s="12"/>
      <c r="O1243" s="12"/>
      <c r="Q1243" s="8">
        <f t="shared" si="571"/>
        <v>0</v>
      </c>
      <c r="R1243" s="8">
        <f t="shared" si="572"/>
        <v>0</v>
      </c>
      <c r="S1243" s="82"/>
    </row>
    <row r="1244" spans="1:19" hidden="1" outlineLevel="1">
      <c r="A1244" s="4" t="s">
        <v>182</v>
      </c>
      <c r="B1244" s="7"/>
      <c r="C1244" s="7"/>
      <c r="D1244" s="12"/>
      <c r="E1244" s="8">
        <f t="shared" si="568"/>
        <v>0</v>
      </c>
      <c r="F1244" s="8">
        <f t="shared" si="569"/>
        <v>0</v>
      </c>
      <c r="G1244" s="8">
        <f t="shared" si="570"/>
        <v>0</v>
      </c>
      <c r="H1244" s="8">
        <f>IF(PĀRBAUDE!$D$3="NĒ",ROUND(G1244*(1+M1244),2),0)</f>
        <v>0</v>
      </c>
      <c r="I1244" s="11">
        <f>IF(PĀRBAUDE!$D$3="NĒ",H1244,G1244)/IF(PĀRBAUDE!$D$3="NĒ",$H$1315,$G$1315)</f>
        <v>0</v>
      </c>
      <c r="J1244" s="8">
        <f>IF(PĀRBAUDE!$D$3="NĒ",F1244-H1244,F1244-G1244)</f>
        <v>0</v>
      </c>
      <c r="L1244" s="42">
        <v>1</v>
      </c>
      <c r="M1244" s="42">
        <v>0.21</v>
      </c>
      <c r="N1244" s="12"/>
      <c r="O1244" s="12"/>
      <c r="Q1244" s="8">
        <f t="shared" si="571"/>
        <v>0</v>
      </c>
      <c r="R1244" s="8">
        <f t="shared" si="572"/>
        <v>0</v>
      </c>
      <c r="S1244" s="82"/>
    </row>
    <row r="1245" spans="1:19" hidden="1" outlineLevel="1">
      <c r="A1245" s="4" t="s">
        <v>182</v>
      </c>
      <c r="B1245" s="7"/>
      <c r="C1245" s="7"/>
      <c r="D1245" s="12"/>
      <c r="E1245" s="8">
        <f t="shared" si="568"/>
        <v>0</v>
      </c>
      <c r="F1245" s="8">
        <f t="shared" si="569"/>
        <v>0</v>
      </c>
      <c r="G1245" s="8">
        <f t="shared" si="570"/>
        <v>0</v>
      </c>
      <c r="H1245" s="8">
        <f>IF(PĀRBAUDE!$D$3="NĒ",ROUND(G1245*(1+M1245),2),0)</f>
        <v>0</v>
      </c>
      <c r="I1245" s="11">
        <f>IF(PĀRBAUDE!$D$3="NĒ",H1245,G1245)/IF(PĀRBAUDE!$D$3="NĒ",$H$1315,$G$1315)</f>
        <v>0</v>
      </c>
      <c r="J1245" s="8">
        <f>IF(PĀRBAUDE!$D$3="NĒ",F1245-H1245,F1245-G1245)</f>
        <v>0</v>
      </c>
      <c r="L1245" s="42">
        <v>1</v>
      </c>
      <c r="M1245" s="42">
        <v>0.21</v>
      </c>
      <c r="N1245" s="12"/>
      <c r="O1245" s="12"/>
      <c r="Q1245" s="8">
        <f t="shared" si="571"/>
        <v>0</v>
      </c>
      <c r="R1245" s="8">
        <f t="shared" si="572"/>
        <v>0</v>
      </c>
      <c r="S1245" s="82"/>
    </row>
    <row r="1246" spans="1:19" hidden="1" outlineLevel="1">
      <c r="A1246" s="4" t="s">
        <v>182</v>
      </c>
      <c r="B1246" s="7"/>
      <c r="C1246" s="7"/>
      <c r="D1246" s="12"/>
      <c r="E1246" s="8">
        <f t="shared" si="568"/>
        <v>0</v>
      </c>
      <c r="F1246" s="8">
        <f t="shared" si="569"/>
        <v>0</v>
      </c>
      <c r="G1246" s="8">
        <f t="shared" si="570"/>
        <v>0</v>
      </c>
      <c r="H1246" s="8">
        <f>IF(PĀRBAUDE!$D$3="NĒ",ROUND(G1246*(1+M1246),2),0)</f>
        <v>0</v>
      </c>
      <c r="I1246" s="11">
        <f>IF(PĀRBAUDE!$D$3="NĒ",H1246,G1246)/IF(PĀRBAUDE!$D$3="NĒ",$H$1315,$G$1315)</f>
        <v>0</v>
      </c>
      <c r="J1246" s="8">
        <f>IF(PĀRBAUDE!$D$3="NĒ",F1246-H1246,F1246-G1246)</f>
        <v>0</v>
      </c>
      <c r="L1246" s="42">
        <v>1</v>
      </c>
      <c r="M1246" s="42">
        <v>0.21</v>
      </c>
      <c r="N1246" s="12"/>
      <c r="O1246" s="12"/>
      <c r="Q1246" s="8">
        <f t="shared" si="571"/>
        <v>0</v>
      </c>
      <c r="R1246" s="8">
        <f t="shared" si="572"/>
        <v>0</v>
      </c>
      <c r="S1246" s="82"/>
    </row>
    <row r="1247" spans="1:19" hidden="1" outlineLevel="1">
      <c r="A1247" s="4" t="s">
        <v>182</v>
      </c>
      <c r="B1247" s="7"/>
      <c r="C1247" s="7"/>
      <c r="D1247" s="12"/>
      <c r="E1247" s="8">
        <f t="shared" si="568"/>
        <v>0</v>
      </c>
      <c r="F1247" s="8">
        <f t="shared" si="569"/>
        <v>0</v>
      </c>
      <c r="G1247" s="8">
        <f t="shared" si="570"/>
        <v>0</v>
      </c>
      <c r="H1247" s="8">
        <f>IF(PĀRBAUDE!$D$3="NĒ",ROUND(G1247*(1+M1247),2),0)</f>
        <v>0</v>
      </c>
      <c r="I1247" s="11">
        <f>IF(PĀRBAUDE!$D$3="NĒ",H1247,G1247)/IF(PĀRBAUDE!$D$3="NĒ",$H$1315,$G$1315)</f>
        <v>0</v>
      </c>
      <c r="J1247" s="8">
        <f>IF(PĀRBAUDE!$D$3="NĒ",F1247-H1247,F1247-G1247)</f>
        <v>0</v>
      </c>
      <c r="L1247" s="42">
        <v>1</v>
      </c>
      <c r="M1247" s="42">
        <v>0.21</v>
      </c>
      <c r="N1247" s="12"/>
      <c r="O1247" s="12"/>
      <c r="Q1247" s="8">
        <f t="shared" si="571"/>
        <v>0</v>
      </c>
      <c r="R1247" s="8">
        <f t="shared" si="572"/>
        <v>0</v>
      </c>
      <c r="S1247" s="82"/>
    </row>
    <row r="1248" spans="1:19" hidden="1" outlineLevel="1">
      <c r="A1248" s="4" t="s">
        <v>183</v>
      </c>
      <c r="B1248" s="7"/>
      <c r="C1248" s="7"/>
      <c r="D1248" s="12"/>
      <c r="E1248" s="8">
        <f t="shared" si="568"/>
        <v>0</v>
      </c>
      <c r="F1248" s="8">
        <f t="shared" si="569"/>
        <v>0</v>
      </c>
      <c r="G1248" s="8">
        <f t="shared" si="570"/>
        <v>0</v>
      </c>
      <c r="H1248" s="8">
        <f>IF(PĀRBAUDE!$D$3="NĒ",ROUND(G1248*(1+M1248),2),0)</f>
        <v>0</v>
      </c>
      <c r="I1248" s="11">
        <f>IF(PĀRBAUDE!$D$3="NĒ",H1248,G1248)/IF(PĀRBAUDE!$D$3="NĒ",$H$1315,$G$1315)</f>
        <v>0</v>
      </c>
      <c r="J1248" s="8">
        <f>IF(PĀRBAUDE!$D$3="NĒ",F1248-H1248,F1248-G1248)</f>
        <v>0</v>
      </c>
      <c r="L1248" s="42">
        <v>1</v>
      </c>
      <c r="M1248" s="42">
        <v>0.21</v>
      </c>
      <c r="N1248" s="12"/>
      <c r="O1248" s="12"/>
      <c r="Q1248" s="8">
        <f t="shared" si="571"/>
        <v>0</v>
      </c>
      <c r="R1248" s="8">
        <f t="shared" si="572"/>
        <v>0</v>
      </c>
      <c r="S1248" s="82"/>
    </row>
    <row r="1249" spans="1:19" hidden="1" outlineLevel="1">
      <c r="A1249" s="4" t="s">
        <v>184</v>
      </c>
      <c r="B1249" s="7"/>
      <c r="C1249" s="7"/>
      <c r="D1249" s="12"/>
      <c r="E1249" s="8">
        <f t="shared" si="568"/>
        <v>0</v>
      </c>
      <c r="F1249" s="8">
        <f t="shared" si="569"/>
        <v>0</v>
      </c>
      <c r="G1249" s="8">
        <f t="shared" si="570"/>
        <v>0</v>
      </c>
      <c r="H1249" s="8">
        <f>IF(PĀRBAUDE!$D$3="NĒ",ROUND(G1249*(1+M1249),2),0)</f>
        <v>0</v>
      </c>
      <c r="I1249" s="11">
        <f>IF(PĀRBAUDE!$D$3="NĒ",H1249,G1249)/IF(PĀRBAUDE!$D$3="NĒ",$H$1315,$G$1315)</f>
        <v>0</v>
      </c>
      <c r="J1249" s="8">
        <f>IF(PĀRBAUDE!$D$3="NĒ",F1249-H1249,F1249-G1249)</f>
        <v>0</v>
      </c>
      <c r="L1249" s="42">
        <v>1</v>
      </c>
      <c r="M1249" s="42">
        <v>0.21</v>
      </c>
      <c r="N1249" s="12"/>
      <c r="O1249" s="12"/>
      <c r="Q1249" s="8">
        <f t="shared" si="571"/>
        <v>0</v>
      </c>
      <c r="R1249" s="8">
        <f t="shared" si="572"/>
        <v>0</v>
      </c>
      <c r="S1249" s="82"/>
    </row>
    <row r="1250" spans="1:19" hidden="1" outlineLevel="1">
      <c r="A1250" s="4" t="s">
        <v>185</v>
      </c>
      <c r="B1250" s="7"/>
      <c r="C1250" s="7"/>
      <c r="D1250" s="12"/>
      <c r="E1250" s="8">
        <f t="shared" si="568"/>
        <v>0</v>
      </c>
      <c r="F1250" s="8">
        <f t="shared" si="569"/>
        <v>0</v>
      </c>
      <c r="G1250" s="8">
        <f t="shared" si="570"/>
        <v>0</v>
      </c>
      <c r="H1250" s="8">
        <f>IF(PĀRBAUDE!$D$3="NĒ",ROUND(G1250*(1+M1250),2),0)</f>
        <v>0</v>
      </c>
      <c r="I1250" s="11">
        <f>IF(PĀRBAUDE!$D$3="NĒ",H1250,G1250)/IF(PĀRBAUDE!$D$3="NĒ",$H$1315,$G$1315)</f>
        <v>0</v>
      </c>
      <c r="J1250" s="8">
        <f>IF(PĀRBAUDE!$D$3="NĒ",F1250-H1250,F1250-G1250)</f>
        <v>0</v>
      </c>
      <c r="L1250" s="42">
        <v>1</v>
      </c>
      <c r="M1250" s="42">
        <v>0.21</v>
      </c>
      <c r="N1250" s="12"/>
      <c r="O1250" s="12"/>
      <c r="Q1250" s="8">
        <f t="shared" si="571"/>
        <v>0</v>
      </c>
      <c r="R1250" s="8">
        <f t="shared" si="572"/>
        <v>0</v>
      </c>
      <c r="S1250" s="82"/>
    </row>
    <row r="1251" spans="1:19" hidden="1" outlineLevel="1">
      <c r="A1251" s="4" t="s">
        <v>186</v>
      </c>
      <c r="B1251" s="7"/>
      <c r="C1251" s="7"/>
      <c r="D1251" s="12"/>
      <c r="E1251" s="8">
        <f t="shared" si="568"/>
        <v>0</v>
      </c>
      <c r="F1251" s="8">
        <f t="shared" si="569"/>
        <v>0</v>
      </c>
      <c r="G1251" s="8">
        <f t="shared" si="570"/>
        <v>0</v>
      </c>
      <c r="H1251" s="8">
        <f>IF(PĀRBAUDE!$D$3="NĒ",ROUND(G1251*(1+M1251),2),0)</f>
        <v>0</v>
      </c>
      <c r="I1251" s="11">
        <f>IF(PĀRBAUDE!$D$3="NĒ",H1251,G1251)/IF(PĀRBAUDE!$D$3="NĒ",$H$1315,$G$1315)</f>
        <v>0</v>
      </c>
      <c r="J1251" s="8">
        <f>IF(PĀRBAUDE!$D$3="NĒ",F1251-H1251,F1251-G1251)</f>
        <v>0</v>
      </c>
      <c r="L1251" s="42">
        <v>1</v>
      </c>
      <c r="M1251" s="42">
        <v>0.21</v>
      </c>
      <c r="N1251" s="12"/>
      <c r="O1251" s="12"/>
      <c r="Q1251" s="8">
        <f t="shared" si="571"/>
        <v>0</v>
      </c>
      <c r="R1251" s="8">
        <f t="shared" si="572"/>
        <v>0</v>
      </c>
      <c r="S1251" s="82"/>
    </row>
    <row r="1252" spans="1:19" ht="24" hidden="1" outlineLevel="1">
      <c r="A1252" s="2" t="s">
        <v>22</v>
      </c>
      <c r="B1252" s="2"/>
      <c r="C1252" s="2"/>
      <c r="D1252" s="2"/>
      <c r="E1252" s="9">
        <f>SUM(E1253:E1262)</f>
        <v>0</v>
      </c>
      <c r="F1252" s="9">
        <f>SUM(F1253:F1262)</f>
        <v>0</v>
      </c>
      <c r="G1252" s="9">
        <f>SUM(G1253:G1262)</f>
        <v>0</v>
      </c>
      <c r="H1252" s="9">
        <f>SUM(H1253:H1262)</f>
        <v>0</v>
      </c>
      <c r="I1252" s="10">
        <f>IF(PĀRBAUDE!$D$3="NĒ",H1252,G1252)/IF(PĀRBAUDE!$D$3="NĒ",$H$1315,$G$1315)</f>
        <v>0</v>
      </c>
      <c r="J1252" s="9">
        <f>SUM(J1253:J1262)</f>
        <v>0</v>
      </c>
    </row>
    <row r="1253" spans="1:19" hidden="1" outlineLevel="1">
      <c r="A1253" s="4" t="s">
        <v>187</v>
      </c>
      <c r="B1253" s="7"/>
      <c r="C1253" s="7"/>
      <c r="D1253" s="12"/>
      <c r="E1253" s="8">
        <f t="shared" ref="E1253:E1262" si="573">C1253*D1253</f>
        <v>0</v>
      </c>
      <c r="F1253" s="8">
        <f t="shared" ref="F1253:F1262" si="574">ROUND(E1253*(1+M1253),2)</f>
        <v>0</v>
      </c>
      <c r="G1253" s="8">
        <f t="shared" ref="G1253:G1262" si="575">E1253-N1253-O1253</f>
        <v>0</v>
      </c>
      <c r="H1253" s="8">
        <f>IF(PĀRBAUDE!$D$3="NĒ",ROUND(G1253*(1+M1253),2),0)</f>
        <v>0</v>
      </c>
      <c r="I1253" s="11">
        <f>IF(PĀRBAUDE!$D$3="NĒ",H1253,G1253)/IF(PĀRBAUDE!$D$3="NĒ",$H$1315,$G$1315)</f>
        <v>0</v>
      </c>
      <c r="J1253" s="8">
        <f>IF(PĀRBAUDE!$D$3="NĒ",F1253-H1253,F1253-G1253)</f>
        <v>0</v>
      </c>
      <c r="L1253" s="42">
        <v>1</v>
      </c>
      <c r="M1253" s="42">
        <v>0.21</v>
      </c>
      <c r="N1253" s="12"/>
      <c r="O1253" s="12"/>
      <c r="Q1253" s="8">
        <f t="shared" ref="Q1253:Q1262" si="576">IF(H1253=0,G1253,H1253)*L1253</f>
        <v>0</v>
      </c>
      <c r="R1253" s="8">
        <f t="shared" ref="R1253:R1262" si="577">J1253*L1253</f>
        <v>0</v>
      </c>
      <c r="S1253" s="82"/>
    </row>
    <row r="1254" spans="1:19" hidden="1" outlineLevel="1">
      <c r="A1254" s="4" t="s">
        <v>188</v>
      </c>
      <c r="B1254" s="7"/>
      <c r="C1254" s="7"/>
      <c r="D1254" s="12"/>
      <c r="E1254" s="8">
        <f t="shared" si="573"/>
        <v>0</v>
      </c>
      <c r="F1254" s="8">
        <f t="shared" si="574"/>
        <v>0</v>
      </c>
      <c r="G1254" s="8">
        <f t="shared" si="575"/>
        <v>0</v>
      </c>
      <c r="H1254" s="8">
        <f>IF(PĀRBAUDE!$D$3="NĒ",ROUND(G1254*(1+M1254),2),0)</f>
        <v>0</v>
      </c>
      <c r="I1254" s="11">
        <f>IF(PĀRBAUDE!$D$3="NĒ",H1254,G1254)/IF(PĀRBAUDE!$D$3="NĒ",$H$1315,$G$1315)</f>
        <v>0</v>
      </c>
      <c r="J1254" s="8">
        <f>IF(PĀRBAUDE!$D$3="NĒ",F1254-H1254,F1254-G1254)</f>
        <v>0</v>
      </c>
      <c r="L1254" s="42">
        <v>1</v>
      </c>
      <c r="M1254" s="42">
        <v>0.21</v>
      </c>
      <c r="N1254" s="12"/>
      <c r="O1254" s="12"/>
      <c r="Q1254" s="8">
        <f t="shared" si="576"/>
        <v>0</v>
      </c>
      <c r="R1254" s="8">
        <f t="shared" si="577"/>
        <v>0</v>
      </c>
      <c r="S1254" s="82"/>
    </row>
    <row r="1255" spans="1:19" hidden="1" outlineLevel="1">
      <c r="A1255" s="4" t="s">
        <v>189</v>
      </c>
      <c r="B1255" s="7"/>
      <c r="C1255" s="7"/>
      <c r="D1255" s="12"/>
      <c r="E1255" s="8">
        <f t="shared" si="573"/>
        <v>0</v>
      </c>
      <c r="F1255" s="8">
        <f t="shared" si="574"/>
        <v>0</v>
      </c>
      <c r="G1255" s="8">
        <f t="shared" si="575"/>
        <v>0</v>
      </c>
      <c r="H1255" s="8">
        <f>IF(PĀRBAUDE!$D$3="NĒ",ROUND(G1255*(1+M1255),2),0)</f>
        <v>0</v>
      </c>
      <c r="I1255" s="11">
        <f>IF(PĀRBAUDE!$D$3="NĒ",H1255,G1255)/IF(PĀRBAUDE!$D$3="NĒ",$H$1315,$G$1315)</f>
        <v>0</v>
      </c>
      <c r="J1255" s="8">
        <f>IF(PĀRBAUDE!$D$3="NĒ",F1255-H1255,F1255-G1255)</f>
        <v>0</v>
      </c>
      <c r="L1255" s="42">
        <v>1</v>
      </c>
      <c r="M1255" s="42">
        <v>0.21</v>
      </c>
      <c r="N1255" s="12"/>
      <c r="O1255" s="12"/>
      <c r="Q1255" s="8">
        <f t="shared" si="576"/>
        <v>0</v>
      </c>
      <c r="R1255" s="8">
        <f t="shared" si="577"/>
        <v>0</v>
      </c>
      <c r="S1255" s="82"/>
    </row>
    <row r="1256" spans="1:19" hidden="1" outlineLevel="1">
      <c r="A1256" s="4" t="s">
        <v>189</v>
      </c>
      <c r="B1256" s="7"/>
      <c r="C1256" s="7"/>
      <c r="D1256" s="12"/>
      <c r="E1256" s="8">
        <f t="shared" si="573"/>
        <v>0</v>
      </c>
      <c r="F1256" s="8">
        <f t="shared" si="574"/>
        <v>0</v>
      </c>
      <c r="G1256" s="8">
        <f t="shared" si="575"/>
        <v>0</v>
      </c>
      <c r="H1256" s="8">
        <f>IF(PĀRBAUDE!$D$3="NĒ",ROUND(G1256*(1+M1256),2),0)</f>
        <v>0</v>
      </c>
      <c r="I1256" s="11">
        <f>IF(PĀRBAUDE!$D$3="NĒ",H1256,G1256)/IF(PĀRBAUDE!$D$3="NĒ",$H$1315,$G$1315)</f>
        <v>0</v>
      </c>
      <c r="J1256" s="8">
        <f>IF(PĀRBAUDE!$D$3="NĒ",F1256-H1256,F1256-G1256)</f>
        <v>0</v>
      </c>
      <c r="L1256" s="42">
        <v>1</v>
      </c>
      <c r="M1256" s="42">
        <v>0.21</v>
      </c>
      <c r="N1256" s="12"/>
      <c r="O1256" s="12"/>
      <c r="Q1256" s="8">
        <f t="shared" si="576"/>
        <v>0</v>
      </c>
      <c r="R1256" s="8">
        <f t="shared" si="577"/>
        <v>0</v>
      </c>
      <c r="S1256" s="82"/>
    </row>
    <row r="1257" spans="1:19" hidden="1" outlineLevel="1">
      <c r="A1257" s="4" t="s">
        <v>189</v>
      </c>
      <c r="B1257" s="7"/>
      <c r="C1257" s="7"/>
      <c r="D1257" s="12"/>
      <c r="E1257" s="8">
        <f t="shared" si="573"/>
        <v>0</v>
      </c>
      <c r="F1257" s="8">
        <f t="shared" si="574"/>
        <v>0</v>
      </c>
      <c r="G1257" s="8">
        <f t="shared" si="575"/>
        <v>0</v>
      </c>
      <c r="H1257" s="8">
        <f>IF(PĀRBAUDE!$D$3="NĒ",ROUND(G1257*(1+M1257),2),0)</f>
        <v>0</v>
      </c>
      <c r="I1257" s="11">
        <f>IF(PĀRBAUDE!$D$3="NĒ",H1257,G1257)/IF(PĀRBAUDE!$D$3="NĒ",$H$1315,$G$1315)</f>
        <v>0</v>
      </c>
      <c r="J1257" s="8">
        <f>IF(PĀRBAUDE!$D$3="NĒ",F1257-H1257,F1257-G1257)</f>
        <v>0</v>
      </c>
      <c r="L1257" s="42">
        <v>1</v>
      </c>
      <c r="M1257" s="42">
        <v>0.21</v>
      </c>
      <c r="N1257" s="12"/>
      <c r="O1257" s="12"/>
      <c r="Q1257" s="8">
        <f t="shared" si="576"/>
        <v>0</v>
      </c>
      <c r="R1257" s="8">
        <f t="shared" si="577"/>
        <v>0</v>
      </c>
      <c r="S1257" s="82"/>
    </row>
    <row r="1258" spans="1:19" hidden="1" outlineLevel="1">
      <c r="A1258" s="4" t="s">
        <v>189</v>
      </c>
      <c r="B1258" s="7"/>
      <c r="C1258" s="7"/>
      <c r="D1258" s="12"/>
      <c r="E1258" s="8">
        <f t="shared" si="573"/>
        <v>0</v>
      </c>
      <c r="F1258" s="8">
        <f t="shared" si="574"/>
        <v>0</v>
      </c>
      <c r="G1258" s="8">
        <f t="shared" si="575"/>
        <v>0</v>
      </c>
      <c r="H1258" s="8">
        <f>IF(PĀRBAUDE!$D$3="NĒ",ROUND(G1258*(1+M1258),2),0)</f>
        <v>0</v>
      </c>
      <c r="I1258" s="11">
        <f>IF(PĀRBAUDE!$D$3="NĒ",H1258,G1258)/IF(PĀRBAUDE!$D$3="NĒ",$H$1315,$G$1315)</f>
        <v>0</v>
      </c>
      <c r="J1258" s="8">
        <f>IF(PĀRBAUDE!$D$3="NĒ",F1258-H1258,F1258-G1258)</f>
        <v>0</v>
      </c>
      <c r="L1258" s="42">
        <v>1</v>
      </c>
      <c r="M1258" s="42">
        <v>0.21</v>
      </c>
      <c r="N1258" s="12"/>
      <c r="O1258" s="12"/>
      <c r="Q1258" s="8">
        <f t="shared" si="576"/>
        <v>0</v>
      </c>
      <c r="R1258" s="8">
        <f t="shared" si="577"/>
        <v>0</v>
      </c>
      <c r="S1258" s="82"/>
    </row>
    <row r="1259" spans="1:19" hidden="1" outlineLevel="1">
      <c r="A1259" s="4" t="s">
        <v>189</v>
      </c>
      <c r="B1259" s="7"/>
      <c r="C1259" s="7"/>
      <c r="D1259" s="12"/>
      <c r="E1259" s="8">
        <f t="shared" si="573"/>
        <v>0</v>
      </c>
      <c r="F1259" s="8">
        <f t="shared" si="574"/>
        <v>0</v>
      </c>
      <c r="G1259" s="8">
        <f t="shared" si="575"/>
        <v>0</v>
      </c>
      <c r="H1259" s="8">
        <f>IF(PĀRBAUDE!$D$3="NĒ",ROUND(G1259*(1+M1259),2),0)</f>
        <v>0</v>
      </c>
      <c r="I1259" s="11">
        <f>IF(PĀRBAUDE!$D$3="NĒ",H1259,G1259)/IF(PĀRBAUDE!$D$3="NĒ",$H$1315,$G$1315)</f>
        <v>0</v>
      </c>
      <c r="J1259" s="8">
        <f>IF(PĀRBAUDE!$D$3="NĒ",F1259-H1259,F1259-G1259)</f>
        <v>0</v>
      </c>
      <c r="L1259" s="42">
        <v>1</v>
      </c>
      <c r="M1259" s="42">
        <v>0.21</v>
      </c>
      <c r="N1259" s="12"/>
      <c r="O1259" s="12"/>
      <c r="Q1259" s="8">
        <f t="shared" si="576"/>
        <v>0</v>
      </c>
      <c r="R1259" s="8">
        <f t="shared" si="577"/>
        <v>0</v>
      </c>
      <c r="S1259" s="82"/>
    </row>
    <row r="1260" spans="1:19" hidden="1" outlineLevel="1">
      <c r="A1260" s="4" t="s">
        <v>190</v>
      </c>
      <c r="B1260" s="7"/>
      <c r="C1260" s="7"/>
      <c r="D1260" s="12"/>
      <c r="E1260" s="8">
        <f t="shared" si="573"/>
        <v>0</v>
      </c>
      <c r="F1260" s="8">
        <f t="shared" si="574"/>
        <v>0</v>
      </c>
      <c r="G1260" s="8">
        <f t="shared" si="575"/>
        <v>0</v>
      </c>
      <c r="H1260" s="8">
        <f>IF(PĀRBAUDE!$D$3="NĒ",ROUND(G1260*(1+M1260),2),0)</f>
        <v>0</v>
      </c>
      <c r="I1260" s="11">
        <f>IF(PĀRBAUDE!$D$3="NĒ",H1260,G1260)/IF(PĀRBAUDE!$D$3="NĒ",$H$1315,$G$1315)</f>
        <v>0</v>
      </c>
      <c r="J1260" s="8">
        <f>IF(PĀRBAUDE!$D$3="NĒ",F1260-H1260,F1260-G1260)</f>
        <v>0</v>
      </c>
      <c r="L1260" s="42">
        <v>1</v>
      </c>
      <c r="M1260" s="42">
        <v>0.21</v>
      </c>
      <c r="N1260" s="12"/>
      <c r="O1260" s="12"/>
      <c r="Q1260" s="8">
        <f t="shared" si="576"/>
        <v>0</v>
      </c>
      <c r="R1260" s="8">
        <f t="shared" si="577"/>
        <v>0</v>
      </c>
      <c r="S1260" s="82"/>
    </row>
    <row r="1261" spans="1:19" hidden="1" outlineLevel="1">
      <c r="A1261" s="4" t="s">
        <v>191</v>
      </c>
      <c r="B1261" s="7"/>
      <c r="C1261" s="7"/>
      <c r="D1261" s="12"/>
      <c r="E1261" s="8">
        <f t="shared" si="573"/>
        <v>0</v>
      </c>
      <c r="F1261" s="8">
        <f t="shared" si="574"/>
        <v>0</v>
      </c>
      <c r="G1261" s="8">
        <f t="shared" si="575"/>
        <v>0</v>
      </c>
      <c r="H1261" s="8">
        <f>IF(PĀRBAUDE!$D$3="NĒ",ROUND(G1261*(1+M1261),2),0)</f>
        <v>0</v>
      </c>
      <c r="I1261" s="11">
        <f>IF(PĀRBAUDE!$D$3="NĒ",H1261,G1261)/IF(PĀRBAUDE!$D$3="NĒ",$H$1315,$G$1315)</f>
        <v>0</v>
      </c>
      <c r="J1261" s="8">
        <f>IF(PĀRBAUDE!$D$3="NĒ",F1261-H1261,F1261-G1261)</f>
        <v>0</v>
      </c>
      <c r="L1261" s="42">
        <v>1</v>
      </c>
      <c r="M1261" s="42">
        <v>0.21</v>
      </c>
      <c r="N1261" s="12"/>
      <c r="O1261" s="12"/>
      <c r="Q1261" s="8">
        <f t="shared" si="576"/>
        <v>0</v>
      </c>
      <c r="R1261" s="8">
        <f t="shared" si="577"/>
        <v>0</v>
      </c>
      <c r="S1261" s="82"/>
    </row>
    <row r="1262" spans="1:19" hidden="1" outlineLevel="1">
      <c r="A1262" s="4" t="s">
        <v>192</v>
      </c>
      <c r="B1262" s="7"/>
      <c r="C1262" s="7"/>
      <c r="D1262" s="12"/>
      <c r="E1262" s="8">
        <f t="shared" si="573"/>
        <v>0</v>
      </c>
      <c r="F1262" s="8">
        <f t="shared" si="574"/>
        <v>0</v>
      </c>
      <c r="G1262" s="8">
        <f t="shared" si="575"/>
        <v>0</v>
      </c>
      <c r="H1262" s="8">
        <f>IF(PĀRBAUDE!$D$3="NĒ",ROUND(G1262*(1+M1262),2),0)</f>
        <v>0</v>
      </c>
      <c r="I1262" s="11">
        <f>IF(PĀRBAUDE!$D$3="NĒ",H1262,G1262)/IF(PĀRBAUDE!$D$3="NĒ",$H$1315,$G$1315)</f>
        <v>0</v>
      </c>
      <c r="J1262" s="8">
        <f>IF(PĀRBAUDE!$D$3="NĒ",F1262-H1262,F1262-G1262)</f>
        <v>0</v>
      </c>
      <c r="L1262" s="42">
        <v>1</v>
      </c>
      <c r="M1262" s="42">
        <v>0.21</v>
      </c>
      <c r="N1262" s="12"/>
      <c r="O1262" s="12"/>
      <c r="Q1262" s="8">
        <f t="shared" si="576"/>
        <v>0</v>
      </c>
      <c r="R1262" s="8">
        <f t="shared" si="577"/>
        <v>0</v>
      </c>
      <c r="S1262" s="82"/>
    </row>
    <row r="1263" spans="1:19" ht="24" hidden="1" outlineLevel="1">
      <c r="A1263" s="2" t="s">
        <v>23</v>
      </c>
      <c r="B1263" s="2"/>
      <c r="C1263" s="2"/>
      <c r="D1263" s="2"/>
      <c r="E1263" s="9">
        <f>SUM(E1264:E1273)</f>
        <v>0</v>
      </c>
      <c r="F1263" s="9">
        <f>SUM(F1264:F1273)</f>
        <v>0</v>
      </c>
      <c r="G1263" s="9">
        <f>SUM(G1264:G1273)</f>
        <v>0</v>
      </c>
      <c r="H1263" s="9">
        <f>SUM(H1264:H1273)</f>
        <v>0</v>
      </c>
      <c r="I1263" s="10">
        <f>IF(PĀRBAUDE!$D$3="NĒ",H1263,G1263)/IF(PĀRBAUDE!$D$3="NĒ",$H$1315,$G$1315)</f>
        <v>0</v>
      </c>
      <c r="J1263" s="9">
        <f>SUM(J1264:J1273)</f>
        <v>0</v>
      </c>
    </row>
    <row r="1264" spans="1:19" hidden="1" outlineLevel="1">
      <c r="A1264" s="4" t="s">
        <v>213</v>
      </c>
      <c r="B1264" s="7"/>
      <c r="C1264" s="7"/>
      <c r="D1264" s="12"/>
      <c r="E1264" s="8">
        <f t="shared" ref="E1264:E1273" si="578">C1264*D1264</f>
        <v>0</v>
      </c>
      <c r="F1264" s="8">
        <f t="shared" ref="F1264:F1274" si="579">ROUND(E1264*(1+M1264),2)</f>
        <v>0</v>
      </c>
      <c r="G1264" s="8">
        <f t="shared" ref="G1264:G1273" si="580">E1264-N1264-O1264</f>
        <v>0</v>
      </c>
      <c r="H1264" s="8">
        <f>IF(PĀRBAUDE!$D$3="NĒ",ROUND(G1264*(1+M1264),2),0)</f>
        <v>0</v>
      </c>
      <c r="I1264" s="11">
        <f>IF(PĀRBAUDE!$D$3="NĒ",H1264,G1264)/IF(PĀRBAUDE!$D$3="NĒ",$H$1315,$G$1315)</f>
        <v>0</v>
      </c>
      <c r="J1264" s="8">
        <f>IF(PĀRBAUDE!$D$3="NĒ",F1264-H1264,F1264-G1264)</f>
        <v>0</v>
      </c>
      <c r="L1264" s="42">
        <v>1</v>
      </c>
      <c r="M1264" s="42">
        <v>0.21</v>
      </c>
      <c r="N1264" s="12"/>
      <c r="O1264" s="12"/>
      <c r="Q1264" s="8">
        <f t="shared" ref="Q1264:Q1274" si="581">IF(H1264=0,G1264,H1264)*L1264</f>
        <v>0</v>
      </c>
      <c r="R1264" s="8">
        <f t="shared" ref="R1264:R1273" si="582">J1264*L1264</f>
        <v>0</v>
      </c>
      <c r="S1264" s="82"/>
    </row>
    <row r="1265" spans="1:19" hidden="1" outlineLevel="1">
      <c r="A1265" s="4" t="s">
        <v>193</v>
      </c>
      <c r="B1265" s="7"/>
      <c r="C1265" s="7"/>
      <c r="D1265" s="12"/>
      <c r="E1265" s="8">
        <f t="shared" si="578"/>
        <v>0</v>
      </c>
      <c r="F1265" s="8">
        <f t="shared" si="579"/>
        <v>0</v>
      </c>
      <c r="G1265" s="8">
        <f t="shared" si="580"/>
        <v>0</v>
      </c>
      <c r="H1265" s="8">
        <f>IF(PĀRBAUDE!$D$3="NĒ",ROUND(G1265*(1+M1265),2),0)</f>
        <v>0</v>
      </c>
      <c r="I1265" s="11">
        <f>IF(PĀRBAUDE!$D$3="NĒ",H1265,G1265)/IF(PĀRBAUDE!$D$3="NĒ",$H$1315,$G$1315)</f>
        <v>0</v>
      </c>
      <c r="J1265" s="8">
        <f>IF(PĀRBAUDE!$D$3="NĒ",F1265-H1265,F1265-G1265)</f>
        <v>0</v>
      </c>
      <c r="L1265" s="42">
        <v>1</v>
      </c>
      <c r="M1265" s="42">
        <v>0.21</v>
      </c>
      <c r="N1265" s="12"/>
      <c r="O1265" s="12"/>
      <c r="Q1265" s="8">
        <f t="shared" si="581"/>
        <v>0</v>
      </c>
      <c r="R1265" s="8">
        <f t="shared" si="582"/>
        <v>0</v>
      </c>
      <c r="S1265" s="82"/>
    </row>
    <row r="1266" spans="1:19" hidden="1" outlineLevel="1">
      <c r="A1266" s="4" t="s">
        <v>194</v>
      </c>
      <c r="B1266" s="7"/>
      <c r="C1266" s="7"/>
      <c r="D1266" s="12"/>
      <c r="E1266" s="8">
        <f t="shared" si="578"/>
        <v>0</v>
      </c>
      <c r="F1266" s="8">
        <f t="shared" si="579"/>
        <v>0</v>
      </c>
      <c r="G1266" s="8">
        <f t="shared" si="580"/>
        <v>0</v>
      </c>
      <c r="H1266" s="8">
        <f>IF(PĀRBAUDE!$D$3="NĒ",ROUND(G1266*(1+M1266),2),0)</f>
        <v>0</v>
      </c>
      <c r="I1266" s="11">
        <f>IF(PĀRBAUDE!$D$3="NĒ",H1266,G1266)/IF(PĀRBAUDE!$D$3="NĒ",$H$1315,$G$1315)</f>
        <v>0</v>
      </c>
      <c r="J1266" s="8">
        <f>IF(PĀRBAUDE!$D$3="NĒ",F1266-H1266,F1266-G1266)</f>
        <v>0</v>
      </c>
      <c r="L1266" s="42">
        <v>1</v>
      </c>
      <c r="M1266" s="42">
        <v>0.21</v>
      </c>
      <c r="N1266" s="12"/>
      <c r="O1266" s="12"/>
      <c r="Q1266" s="8">
        <f t="shared" si="581"/>
        <v>0</v>
      </c>
      <c r="R1266" s="8">
        <f t="shared" si="582"/>
        <v>0</v>
      </c>
      <c r="S1266" s="82"/>
    </row>
    <row r="1267" spans="1:19" hidden="1" outlineLevel="1">
      <c r="A1267" s="4" t="s">
        <v>194</v>
      </c>
      <c r="B1267" s="7"/>
      <c r="C1267" s="7"/>
      <c r="D1267" s="12"/>
      <c r="E1267" s="8">
        <f t="shared" si="578"/>
        <v>0</v>
      </c>
      <c r="F1267" s="8">
        <f t="shared" si="579"/>
        <v>0</v>
      </c>
      <c r="G1267" s="8">
        <f t="shared" si="580"/>
        <v>0</v>
      </c>
      <c r="H1267" s="8">
        <f>IF(PĀRBAUDE!$D$3="NĒ",ROUND(G1267*(1+M1267),2),0)</f>
        <v>0</v>
      </c>
      <c r="I1267" s="11">
        <f>IF(PĀRBAUDE!$D$3="NĒ",H1267,G1267)/IF(PĀRBAUDE!$D$3="NĒ",$H$1315,$G$1315)</f>
        <v>0</v>
      </c>
      <c r="J1267" s="8">
        <f>IF(PĀRBAUDE!$D$3="NĒ",F1267-H1267,F1267-G1267)</f>
        <v>0</v>
      </c>
      <c r="L1267" s="42">
        <v>1</v>
      </c>
      <c r="M1267" s="42">
        <v>0.21</v>
      </c>
      <c r="N1267" s="12"/>
      <c r="O1267" s="12"/>
      <c r="Q1267" s="8">
        <f t="shared" si="581"/>
        <v>0</v>
      </c>
      <c r="R1267" s="8">
        <f t="shared" si="582"/>
        <v>0</v>
      </c>
      <c r="S1267" s="82"/>
    </row>
    <row r="1268" spans="1:19" hidden="1" outlineLevel="1">
      <c r="A1268" s="4" t="s">
        <v>194</v>
      </c>
      <c r="B1268" s="7"/>
      <c r="C1268" s="7"/>
      <c r="D1268" s="12"/>
      <c r="E1268" s="8">
        <f t="shared" si="578"/>
        <v>0</v>
      </c>
      <c r="F1268" s="8">
        <f t="shared" si="579"/>
        <v>0</v>
      </c>
      <c r="G1268" s="8">
        <f t="shared" si="580"/>
        <v>0</v>
      </c>
      <c r="H1268" s="8">
        <f>IF(PĀRBAUDE!$D$3="NĒ",ROUND(G1268*(1+M1268),2),0)</f>
        <v>0</v>
      </c>
      <c r="I1268" s="11">
        <f>IF(PĀRBAUDE!$D$3="NĒ",H1268,G1268)/IF(PĀRBAUDE!$D$3="NĒ",$H$1315,$G$1315)</f>
        <v>0</v>
      </c>
      <c r="J1268" s="8">
        <f>IF(PĀRBAUDE!$D$3="NĒ",F1268-H1268,F1268-G1268)</f>
        <v>0</v>
      </c>
      <c r="L1268" s="42">
        <v>1</v>
      </c>
      <c r="M1268" s="42">
        <v>0.21</v>
      </c>
      <c r="N1268" s="12"/>
      <c r="O1268" s="12"/>
      <c r="Q1268" s="8">
        <f t="shared" si="581"/>
        <v>0</v>
      </c>
      <c r="R1268" s="8">
        <f t="shared" si="582"/>
        <v>0</v>
      </c>
      <c r="S1268" s="82"/>
    </row>
    <row r="1269" spans="1:19" hidden="1" outlineLevel="1">
      <c r="A1269" s="4" t="s">
        <v>194</v>
      </c>
      <c r="B1269" s="7"/>
      <c r="C1269" s="7"/>
      <c r="D1269" s="12"/>
      <c r="E1269" s="8">
        <f t="shared" si="578"/>
        <v>0</v>
      </c>
      <c r="F1269" s="8">
        <f t="shared" si="579"/>
        <v>0</v>
      </c>
      <c r="G1269" s="8">
        <f t="shared" si="580"/>
        <v>0</v>
      </c>
      <c r="H1269" s="8">
        <f>IF(PĀRBAUDE!$D$3="NĒ",ROUND(G1269*(1+M1269),2),0)</f>
        <v>0</v>
      </c>
      <c r="I1269" s="11">
        <f>IF(PĀRBAUDE!$D$3="NĒ",H1269,G1269)/IF(PĀRBAUDE!$D$3="NĒ",$H$1315,$G$1315)</f>
        <v>0</v>
      </c>
      <c r="J1269" s="8">
        <f>IF(PĀRBAUDE!$D$3="NĒ",F1269-H1269,F1269-G1269)</f>
        <v>0</v>
      </c>
      <c r="L1269" s="42">
        <v>1</v>
      </c>
      <c r="M1269" s="42">
        <v>0.21</v>
      </c>
      <c r="N1269" s="12"/>
      <c r="O1269" s="12"/>
      <c r="Q1269" s="8">
        <f t="shared" si="581"/>
        <v>0</v>
      </c>
      <c r="R1269" s="8">
        <f t="shared" si="582"/>
        <v>0</v>
      </c>
      <c r="S1269" s="82"/>
    </row>
    <row r="1270" spans="1:19" hidden="1" outlineLevel="1">
      <c r="A1270" s="4" t="s">
        <v>194</v>
      </c>
      <c r="B1270" s="7"/>
      <c r="C1270" s="7"/>
      <c r="D1270" s="12"/>
      <c r="E1270" s="8">
        <f t="shared" si="578"/>
        <v>0</v>
      </c>
      <c r="F1270" s="8">
        <f t="shared" si="579"/>
        <v>0</v>
      </c>
      <c r="G1270" s="8">
        <f t="shared" si="580"/>
        <v>0</v>
      </c>
      <c r="H1270" s="8">
        <f>IF(PĀRBAUDE!$D$3="NĒ",ROUND(G1270*(1+M1270),2),0)</f>
        <v>0</v>
      </c>
      <c r="I1270" s="11">
        <f>IF(PĀRBAUDE!$D$3="NĒ",H1270,G1270)/IF(PĀRBAUDE!$D$3="NĒ",$H$1315,$G$1315)</f>
        <v>0</v>
      </c>
      <c r="J1270" s="8">
        <f>IF(PĀRBAUDE!$D$3="NĒ",F1270-H1270,F1270-G1270)</f>
        <v>0</v>
      </c>
      <c r="L1270" s="42">
        <v>1</v>
      </c>
      <c r="M1270" s="42">
        <v>0.21</v>
      </c>
      <c r="N1270" s="12"/>
      <c r="O1270" s="12"/>
      <c r="Q1270" s="8">
        <f t="shared" si="581"/>
        <v>0</v>
      </c>
      <c r="R1270" s="8">
        <f t="shared" si="582"/>
        <v>0</v>
      </c>
      <c r="S1270" s="82"/>
    </row>
    <row r="1271" spans="1:19" hidden="1" outlineLevel="1">
      <c r="A1271" s="4" t="s">
        <v>194</v>
      </c>
      <c r="B1271" s="7"/>
      <c r="C1271" s="7"/>
      <c r="D1271" s="12"/>
      <c r="E1271" s="8">
        <f t="shared" si="578"/>
        <v>0</v>
      </c>
      <c r="F1271" s="8">
        <f t="shared" si="579"/>
        <v>0</v>
      </c>
      <c r="G1271" s="8">
        <f t="shared" si="580"/>
        <v>0</v>
      </c>
      <c r="H1271" s="8">
        <f>IF(PĀRBAUDE!$D$3="NĒ",ROUND(G1271*(1+M1271),2),0)</f>
        <v>0</v>
      </c>
      <c r="I1271" s="11">
        <f>IF(PĀRBAUDE!$D$3="NĒ",H1271,G1271)/IF(PĀRBAUDE!$D$3="NĒ",$H$1315,$G$1315)</f>
        <v>0</v>
      </c>
      <c r="J1271" s="8">
        <f>IF(PĀRBAUDE!$D$3="NĒ",F1271-H1271,F1271-G1271)</f>
        <v>0</v>
      </c>
      <c r="L1271" s="42">
        <v>1</v>
      </c>
      <c r="M1271" s="42">
        <v>0.21</v>
      </c>
      <c r="N1271" s="12"/>
      <c r="O1271" s="12"/>
      <c r="Q1271" s="8">
        <f t="shared" si="581"/>
        <v>0</v>
      </c>
      <c r="R1271" s="8">
        <f t="shared" si="582"/>
        <v>0</v>
      </c>
      <c r="S1271" s="82"/>
    </row>
    <row r="1272" spans="1:19" hidden="1" outlineLevel="1">
      <c r="A1272" s="4" t="s">
        <v>195</v>
      </c>
      <c r="B1272" s="7"/>
      <c r="C1272" s="7"/>
      <c r="D1272" s="12"/>
      <c r="E1272" s="8">
        <f t="shared" si="578"/>
        <v>0</v>
      </c>
      <c r="F1272" s="8">
        <f t="shared" si="579"/>
        <v>0</v>
      </c>
      <c r="G1272" s="8">
        <f t="shared" si="580"/>
        <v>0</v>
      </c>
      <c r="H1272" s="8">
        <f>IF(PĀRBAUDE!$D$3="NĒ",ROUND(G1272*(1+M1272),2),0)</f>
        <v>0</v>
      </c>
      <c r="I1272" s="11">
        <f>IF(PĀRBAUDE!$D$3="NĒ",H1272,G1272)/IF(PĀRBAUDE!$D$3="NĒ",$H$1315,$G$1315)</f>
        <v>0</v>
      </c>
      <c r="J1272" s="8">
        <f>IF(PĀRBAUDE!$D$3="NĒ",F1272-H1272,F1272-G1272)</f>
        <v>0</v>
      </c>
      <c r="L1272" s="42">
        <v>1</v>
      </c>
      <c r="M1272" s="42">
        <v>0.21</v>
      </c>
      <c r="N1272" s="12"/>
      <c r="O1272" s="12"/>
      <c r="Q1272" s="8">
        <f t="shared" si="581"/>
        <v>0</v>
      </c>
      <c r="R1272" s="8">
        <f t="shared" si="582"/>
        <v>0</v>
      </c>
      <c r="S1272" s="82"/>
    </row>
    <row r="1273" spans="1:19" hidden="1" outlineLevel="1">
      <c r="A1273" s="4" t="s">
        <v>196</v>
      </c>
      <c r="B1273" s="7"/>
      <c r="C1273" s="7"/>
      <c r="D1273" s="12"/>
      <c r="E1273" s="8">
        <f t="shared" si="578"/>
        <v>0</v>
      </c>
      <c r="F1273" s="8">
        <f t="shared" si="579"/>
        <v>0</v>
      </c>
      <c r="G1273" s="8">
        <f t="shared" si="580"/>
        <v>0</v>
      </c>
      <c r="H1273" s="8">
        <f>IF(PĀRBAUDE!$D$3="NĒ",ROUND(G1273*(1+M1273),2),0)</f>
        <v>0</v>
      </c>
      <c r="I1273" s="11">
        <f>IF(PĀRBAUDE!$D$3="NĒ",H1273,G1273)/IF(PĀRBAUDE!$D$3="NĒ",$H$1315,$G$1315)</f>
        <v>0</v>
      </c>
      <c r="J1273" s="8">
        <f>IF(PĀRBAUDE!$D$3="NĒ",F1273-H1273,F1273-G1273)</f>
        <v>0</v>
      </c>
      <c r="L1273" s="42">
        <v>1</v>
      </c>
      <c r="M1273" s="42">
        <v>0.21</v>
      </c>
      <c r="N1273" s="12"/>
      <c r="O1273" s="12"/>
      <c r="Q1273" s="8">
        <f t="shared" si="581"/>
        <v>0</v>
      </c>
      <c r="R1273" s="8">
        <f t="shared" si="582"/>
        <v>0</v>
      </c>
      <c r="S1273" s="82"/>
    </row>
    <row r="1274" spans="1:19" ht="24" hidden="1" outlineLevel="1">
      <c r="A1274" s="2" t="s">
        <v>24</v>
      </c>
      <c r="B1274" s="23"/>
      <c r="C1274" s="23"/>
      <c r="D1274" s="12"/>
      <c r="E1274" s="13">
        <f>D1274</f>
        <v>0</v>
      </c>
      <c r="F1274" s="9">
        <f t="shared" si="579"/>
        <v>0</v>
      </c>
      <c r="G1274" s="9">
        <f>E1274-N1274</f>
        <v>0</v>
      </c>
      <c r="H1274" s="9">
        <f>IF(PĀRBAUDE!$D$3="NĒ",ROUND(G1274*(1+M1274),2),0)</f>
        <v>0</v>
      </c>
      <c r="I1274" s="10">
        <f>IF(PĀRBAUDE!$D$3="NĒ",H1274,G1274)/IF(PĀRBAUDE!$D$3="NĒ",$H$1315,$G$1315)</f>
        <v>0</v>
      </c>
      <c r="J1274" s="9">
        <f>IF(PĀRBAUDE!$D$3="NĒ",F1274-H1274,ROUND(N1274*(1+M1274),2))</f>
        <v>0</v>
      </c>
      <c r="L1274" s="42">
        <v>1</v>
      </c>
      <c r="M1274" s="42">
        <v>0.21</v>
      </c>
      <c r="N1274" s="12"/>
      <c r="Q1274" s="8">
        <f t="shared" si="581"/>
        <v>0</v>
      </c>
      <c r="R1274" s="8">
        <f>J1274*L1274</f>
        <v>0</v>
      </c>
      <c r="S1274" s="82"/>
    </row>
    <row r="1275" spans="1:19" hidden="1" outlineLevel="1">
      <c r="A1275" s="105" t="s">
        <v>25</v>
      </c>
      <c r="B1275" s="105"/>
      <c r="C1275" s="105"/>
      <c r="D1275" s="105"/>
      <c r="E1275" s="105"/>
      <c r="F1275" s="105"/>
      <c r="G1275" s="105"/>
      <c r="H1275" s="105"/>
      <c r="I1275" s="105"/>
      <c r="J1275" s="105"/>
    </row>
    <row r="1276" spans="1:19" ht="36" hidden="1" outlineLevel="1">
      <c r="A1276" s="2" t="s">
        <v>26</v>
      </c>
      <c r="B1276" s="2"/>
      <c r="C1276" s="23"/>
      <c r="D1276" s="23"/>
      <c r="E1276" s="9">
        <f>SUM(E1277:E1286)</f>
        <v>0</v>
      </c>
      <c r="F1276" s="9">
        <f>SUM(F1277:F1286)</f>
        <v>0</v>
      </c>
      <c r="G1276" s="9">
        <f>SUM(G1277:G1286)</f>
        <v>0</v>
      </c>
      <c r="H1276" s="9">
        <f>SUM(H1277:H1286)</f>
        <v>0</v>
      </c>
      <c r="I1276" s="10">
        <f>IF(PĀRBAUDE!$D$3="NĒ",H1276,G1276)/IF(PĀRBAUDE!$D$3="NĒ",$H$1315,$G$1315)</f>
        <v>0</v>
      </c>
      <c r="J1276" s="9">
        <f>SUM(J1277:J1286)</f>
        <v>0</v>
      </c>
    </row>
    <row r="1277" spans="1:19" hidden="1" outlineLevel="1">
      <c r="A1277" s="4" t="s">
        <v>210</v>
      </c>
      <c r="B1277" s="7" t="s">
        <v>8</v>
      </c>
      <c r="C1277" s="7"/>
      <c r="D1277" s="12"/>
      <c r="E1277" s="8">
        <f t="shared" ref="E1277:E1286" si="583">C1277*D1277</f>
        <v>0</v>
      </c>
      <c r="F1277" s="8">
        <f t="shared" ref="F1277:F1286" si="584">ROUND(E1277*(1+M1277),2)</f>
        <v>0</v>
      </c>
      <c r="G1277" s="8">
        <f t="shared" ref="G1277:G1286" si="585">E1277-N1277-O1277</f>
        <v>0</v>
      </c>
      <c r="H1277" s="8">
        <f>IF(PĀRBAUDE!$D$3="NĒ",ROUND(G1277*(1+M1277),2),0)</f>
        <v>0</v>
      </c>
      <c r="I1277" s="11">
        <f>IF(PĀRBAUDE!$D$3="NĒ",H1277,G1277)/IF(PĀRBAUDE!$D$3="NĒ",$H$1315,$G$1315)</f>
        <v>0</v>
      </c>
      <c r="J1277" s="8">
        <f>IF(PĀRBAUDE!$D$3="NĒ",F1277-H1277,F1277-G1277)</f>
        <v>0</v>
      </c>
      <c r="L1277" s="42">
        <v>1</v>
      </c>
      <c r="M1277" s="42">
        <v>0.21</v>
      </c>
      <c r="N1277" s="12"/>
      <c r="O1277" s="12"/>
      <c r="Q1277" s="8">
        <f t="shared" ref="Q1277:Q1286" si="586">IF(H1277=0,G1277,H1277)*L1277</f>
        <v>0</v>
      </c>
      <c r="R1277" s="8">
        <f t="shared" ref="R1277:R1286" si="587">J1277*L1277</f>
        <v>0</v>
      </c>
      <c r="S1277" s="82"/>
    </row>
    <row r="1278" spans="1:19" hidden="1" outlineLevel="1">
      <c r="A1278" s="4" t="s">
        <v>197</v>
      </c>
      <c r="B1278" s="7"/>
      <c r="C1278" s="7"/>
      <c r="D1278" s="12"/>
      <c r="E1278" s="8">
        <f t="shared" si="583"/>
        <v>0</v>
      </c>
      <c r="F1278" s="8">
        <f t="shared" si="584"/>
        <v>0</v>
      </c>
      <c r="G1278" s="8">
        <f t="shared" si="585"/>
        <v>0</v>
      </c>
      <c r="H1278" s="8">
        <f>IF(PĀRBAUDE!$D$3="NĒ",ROUND(G1278*(1+M1278),2),0)</f>
        <v>0</v>
      </c>
      <c r="I1278" s="11">
        <f>IF(PĀRBAUDE!$D$3="NĒ",H1278,G1278)/IF(PĀRBAUDE!$D$3="NĒ",$H$1315,$G$1315)</f>
        <v>0</v>
      </c>
      <c r="J1278" s="8">
        <f>IF(PĀRBAUDE!$D$3="NĒ",F1278-H1278,F1278-G1278)</f>
        <v>0</v>
      </c>
      <c r="L1278" s="42">
        <v>1</v>
      </c>
      <c r="M1278" s="42">
        <v>0.21</v>
      </c>
      <c r="N1278" s="12"/>
      <c r="O1278" s="12"/>
      <c r="Q1278" s="8">
        <f t="shared" si="586"/>
        <v>0</v>
      </c>
      <c r="R1278" s="8">
        <f t="shared" si="587"/>
        <v>0</v>
      </c>
      <c r="S1278" s="82"/>
    </row>
    <row r="1279" spans="1:19" hidden="1" outlineLevel="1">
      <c r="A1279" s="4" t="s">
        <v>46</v>
      </c>
      <c r="B1279" s="7"/>
      <c r="C1279" s="7"/>
      <c r="D1279" s="12"/>
      <c r="E1279" s="8">
        <f t="shared" si="583"/>
        <v>0</v>
      </c>
      <c r="F1279" s="8">
        <f t="shared" si="584"/>
        <v>0</v>
      </c>
      <c r="G1279" s="8">
        <f t="shared" si="585"/>
        <v>0</v>
      </c>
      <c r="H1279" s="8">
        <f>IF(PĀRBAUDE!$D$3="NĒ",ROUND(G1279*(1+M1279),2),0)</f>
        <v>0</v>
      </c>
      <c r="I1279" s="11">
        <f>IF(PĀRBAUDE!$D$3="NĒ",H1279,G1279)/IF(PĀRBAUDE!$D$3="NĒ",$H$1315,$G$1315)</f>
        <v>0</v>
      </c>
      <c r="J1279" s="8">
        <f>IF(PĀRBAUDE!$D$3="NĒ",F1279-H1279,F1279-G1279)</f>
        <v>0</v>
      </c>
      <c r="L1279" s="42">
        <v>1</v>
      </c>
      <c r="M1279" s="42">
        <v>0.21</v>
      </c>
      <c r="N1279" s="12"/>
      <c r="O1279" s="12"/>
      <c r="Q1279" s="8">
        <f t="shared" si="586"/>
        <v>0</v>
      </c>
      <c r="R1279" s="8">
        <f t="shared" si="587"/>
        <v>0</v>
      </c>
      <c r="S1279" s="82"/>
    </row>
    <row r="1280" spans="1:19" hidden="1" outlineLevel="1">
      <c r="A1280" s="4" t="s">
        <v>139</v>
      </c>
      <c r="B1280" s="7"/>
      <c r="C1280" s="7"/>
      <c r="D1280" s="12"/>
      <c r="E1280" s="8">
        <f t="shared" si="583"/>
        <v>0</v>
      </c>
      <c r="F1280" s="8">
        <f t="shared" si="584"/>
        <v>0</v>
      </c>
      <c r="G1280" s="8">
        <f t="shared" si="585"/>
        <v>0</v>
      </c>
      <c r="H1280" s="8">
        <f>IF(PĀRBAUDE!$D$3="NĒ",ROUND(G1280*(1+M1280),2),0)</f>
        <v>0</v>
      </c>
      <c r="I1280" s="11">
        <f>IF(PĀRBAUDE!$D$3="NĒ",H1280,G1280)/IF(PĀRBAUDE!$D$3="NĒ",$H$1315,$G$1315)</f>
        <v>0</v>
      </c>
      <c r="J1280" s="8">
        <f>IF(PĀRBAUDE!$D$3="NĒ",F1280-H1280,F1280-G1280)</f>
        <v>0</v>
      </c>
      <c r="L1280" s="42">
        <v>1</v>
      </c>
      <c r="M1280" s="42">
        <v>0.21</v>
      </c>
      <c r="N1280" s="12"/>
      <c r="O1280" s="12"/>
      <c r="Q1280" s="8">
        <f t="shared" si="586"/>
        <v>0</v>
      </c>
      <c r="R1280" s="8">
        <f t="shared" si="587"/>
        <v>0</v>
      </c>
      <c r="S1280" s="82"/>
    </row>
    <row r="1281" spans="1:19" hidden="1" outlineLevel="1">
      <c r="A1281" s="4" t="s">
        <v>140</v>
      </c>
      <c r="B1281" s="7"/>
      <c r="C1281" s="7"/>
      <c r="D1281" s="12"/>
      <c r="E1281" s="8">
        <f t="shared" si="583"/>
        <v>0</v>
      </c>
      <c r="F1281" s="8">
        <f t="shared" si="584"/>
        <v>0</v>
      </c>
      <c r="G1281" s="8">
        <f t="shared" si="585"/>
        <v>0</v>
      </c>
      <c r="H1281" s="8">
        <f>IF(PĀRBAUDE!$D$3="NĒ",ROUND(G1281*(1+M1281),2),0)</f>
        <v>0</v>
      </c>
      <c r="I1281" s="11">
        <f>IF(PĀRBAUDE!$D$3="NĒ",H1281,G1281)/IF(PĀRBAUDE!$D$3="NĒ",$H$1315,$G$1315)</f>
        <v>0</v>
      </c>
      <c r="J1281" s="8">
        <f>IF(PĀRBAUDE!$D$3="NĒ",F1281-H1281,F1281-G1281)</f>
        <v>0</v>
      </c>
      <c r="L1281" s="42">
        <v>1</v>
      </c>
      <c r="M1281" s="42">
        <v>0.21</v>
      </c>
      <c r="N1281" s="12"/>
      <c r="O1281" s="12"/>
      <c r="Q1281" s="8">
        <f t="shared" si="586"/>
        <v>0</v>
      </c>
      <c r="R1281" s="8">
        <f t="shared" si="587"/>
        <v>0</v>
      </c>
      <c r="S1281" s="82"/>
    </row>
    <row r="1282" spans="1:19" hidden="1" outlineLevel="1">
      <c r="A1282" s="4" t="s">
        <v>141</v>
      </c>
      <c r="B1282" s="7"/>
      <c r="C1282" s="7"/>
      <c r="D1282" s="12"/>
      <c r="E1282" s="8">
        <f t="shared" si="583"/>
        <v>0</v>
      </c>
      <c r="F1282" s="8">
        <f t="shared" si="584"/>
        <v>0</v>
      </c>
      <c r="G1282" s="8">
        <f t="shared" si="585"/>
        <v>0</v>
      </c>
      <c r="H1282" s="8">
        <f>IF(PĀRBAUDE!$D$3="NĒ",ROUND(G1282*(1+M1282),2),0)</f>
        <v>0</v>
      </c>
      <c r="I1282" s="11">
        <f>IF(PĀRBAUDE!$D$3="NĒ",H1282,G1282)/IF(PĀRBAUDE!$D$3="NĒ",$H$1315,$G$1315)</f>
        <v>0</v>
      </c>
      <c r="J1282" s="8">
        <f>IF(PĀRBAUDE!$D$3="NĒ",F1282-H1282,F1282-G1282)</f>
        <v>0</v>
      </c>
      <c r="L1282" s="42">
        <v>1</v>
      </c>
      <c r="M1282" s="42">
        <v>0.21</v>
      </c>
      <c r="N1282" s="12"/>
      <c r="O1282" s="12"/>
      <c r="Q1282" s="8">
        <f t="shared" si="586"/>
        <v>0</v>
      </c>
      <c r="R1282" s="8">
        <f t="shared" si="587"/>
        <v>0</v>
      </c>
      <c r="S1282" s="82"/>
    </row>
    <row r="1283" spans="1:19" hidden="1" outlineLevel="1">
      <c r="A1283" s="4" t="s">
        <v>142</v>
      </c>
      <c r="B1283" s="7"/>
      <c r="C1283" s="7"/>
      <c r="D1283" s="12"/>
      <c r="E1283" s="8">
        <f t="shared" si="583"/>
        <v>0</v>
      </c>
      <c r="F1283" s="8">
        <f t="shared" si="584"/>
        <v>0</v>
      </c>
      <c r="G1283" s="8">
        <f t="shared" si="585"/>
        <v>0</v>
      </c>
      <c r="H1283" s="8">
        <f>IF(PĀRBAUDE!$D$3="NĒ",ROUND(G1283*(1+M1283),2),0)</f>
        <v>0</v>
      </c>
      <c r="I1283" s="11">
        <f>IF(PĀRBAUDE!$D$3="NĒ",H1283,G1283)/IF(PĀRBAUDE!$D$3="NĒ",$H$1315,$G$1315)</f>
        <v>0</v>
      </c>
      <c r="J1283" s="8">
        <f>IF(PĀRBAUDE!$D$3="NĒ",F1283-H1283,F1283-G1283)</f>
        <v>0</v>
      </c>
      <c r="L1283" s="42">
        <v>1</v>
      </c>
      <c r="M1283" s="42">
        <v>0.21</v>
      </c>
      <c r="N1283" s="12"/>
      <c r="O1283" s="12"/>
      <c r="Q1283" s="8">
        <f t="shared" si="586"/>
        <v>0</v>
      </c>
      <c r="R1283" s="8">
        <f t="shared" si="587"/>
        <v>0</v>
      </c>
      <c r="S1283" s="82"/>
    </row>
    <row r="1284" spans="1:19" hidden="1" outlineLevel="1">
      <c r="A1284" s="4" t="s">
        <v>143</v>
      </c>
      <c r="B1284" s="7"/>
      <c r="C1284" s="7"/>
      <c r="D1284" s="12"/>
      <c r="E1284" s="8">
        <f t="shared" si="583"/>
        <v>0</v>
      </c>
      <c r="F1284" s="8">
        <f t="shared" si="584"/>
        <v>0</v>
      </c>
      <c r="G1284" s="8">
        <f t="shared" si="585"/>
        <v>0</v>
      </c>
      <c r="H1284" s="8">
        <f>IF(PĀRBAUDE!$D$3="NĒ",ROUND(G1284*(1+M1284),2),0)</f>
        <v>0</v>
      </c>
      <c r="I1284" s="11">
        <f>IF(PĀRBAUDE!$D$3="NĒ",H1284,G1284)/IF(PĀRBAUDE!$D$3="NĒ",$H$1315,$G$1315)</f>
        <v>0</v>
      </c>
      <c r="J1284" s="8">
        <f>IF(PĀRBAUDE!$D$3="NĒ",F1284-H1284,F1284-G1284)</f>
        <v>0</v>
      </c>
      <c r="L1284" s="42">
        <v>1</v>
      </c>
      <c r="M1284" s="42">
        <v>0.21</v>
      </c>
      <c r="N1284" s="12"/>
      <c r="O1284" s="12"/>
      <c r="Q1284" s="8">
        <f t="shared" si="586"/>
        <v>0</v>
      </c>
      <c r="R1284" s="8">
        <f t="shared" si="587"/>
        <v>0</v>
      </c>
      <c r="S1284" s="82"/>
    </row>
    <row r="1285" spans="1:19" hidden="1" outlineLevel="1">
      <c r="A1285" s="4" t="s">
        <v>144</v>
      </c>
      <c r="B1285" s="7"/>
      <c r="C1285" s="7"/>
      <c r="D1285" s="12"/>
      <c r="E1285" s="8">
        <f t="shared" si="583"/>
        <v>0</v>
      </c>
      <c r="F1285" s="8">
        <f t="shared" si="584"/>
        <v>0</v>
      </c>
      <c r="G1285" s="8">
        <f t="shared" si="585"/>
        <v>0</v>
      </c>
      <c r="H1285" s="8">
        <f>IF(PĀRBAUDE!$D$3="NĒ",ROUND(G1285*(1+M1285),2),0)</f>
        <v>0</v>
      </c>
      <c r="I1285" s="11">
        <f>IF(PĀRBAUDE!$D$3="NĒ",H1285,G1285)/IF(PĀRBAUDE!$D$3="NĒ",$H$1315,$G$1315)</f>
        <v>0</v>
      </c>
      <c r="J1285" s="8">
        <f>IF(PĀRBAUDE!$D$3="NĒ",F1285-H1285,F1285-G1285)</f>
        <v>0</v>
      </c>
      <c r="L1285" s="42">
        <v>1</v>
      </c>
      <c r="M1285" s="42">
        <v>0.21</v>
      </c>
      <c r="N1285" s="12"/>
      <c r="O1285" s="12"/>
      <c r="Q1285" s="8">
        <f t="shared" si="586"/>
        <v>0</v>
      </c>
      <c r="R1285" s="8">
        <f t="shared" si="587"/>
        <v>0</v>
      </c>
      <c r="S1285" s="82"/>
    </row>
    <row r="1286" spans="1:19" hidden="1" outlineLevel="1">
      <c r="A1286" s="4" t="s">
        <v>145</v>
      </c>
      <c r="B1286" s="7"/>
      <c r="C1286" s="7"/>
      <c r="D1286" s="12"/>
      <c r="E1286" s="8">
        <f t="shared" si="583"/>
        <v>0</v>
      </c>
      <c r="F1286" s="8">
        <f t="shared" si="584"/>
        <v>0</v>
      </c>
      <c r="G1286" s="8">
        <f t="shared" si="585"/>
        <v>0</v>
      </c>
      <c r="H1286" s="8">
        <f>IF(PĀRBAUDE!$D$3="NĒ",ROUND(G1286*(1+M1286),2),0)</f>
        <v>0</v>
      </c>
      <c r="I1286" s="11">
        <f>IF(PĀRBAUDE!$D$3="NĒ",H1286,G1286)/IF(PĀRBAUDE!$D$3="NĒ",$H$1315,$G$1315)</f>
        <v>0</v>
      </c>
      <c r="J1286" s="8">
        <f>IF(PĀRBAUDE!$D$3="NĒ",F1286-H1286,F1286-G1286)</f>
        <v>0</v>
      </c>
      <c r="L1286" s="42">
        <v>1</v>
      </c>
      <c r="M1286" s="42">
        <v>0.21</v>
      </c>
      <c r="N1286" s="12"/>
      <c r="O1286" s="12"/>
      <c r="Q1286" s="8">
        <f t="shared" si="586"/>
        <v>0</v>
      </c>
      <c r="R1286" s="8">
        <f t="shared" si="587"/>
        <v>0</v>
      </c>
      <c r="S1286" s="82"/>
    </row>
    <row r="1287" spans="1:19" ht="24" hidden="1" outlineLevel="1">
      <c r="A1287" s="2" t="s">
        <v>28</v>
      </c>
      <c r="B1287" s="23"/>
      <c r="C1287" s="23"/>
      <c r="D1287" s="23"/>
      <c r="E1287" s="9">
        <f>SUM(E1288:E1289)</f>
        <v>0</v>
      </c>
      <c r="F1287" s="9">
        <f>SUM(F1288:F1289)</f>
        <v>0</v>
      </c>
      <c r="G1287" s="9">
        <f>SUM(G1288:G1289)</f>
        <v>0</v>
      </c>
      <c r="H1287" s="9">
        <f>SUM(H1288:H1289)</f>
        <v>0</v>
      </c>
      <c r="I1287" s="10">
        <f>IF(PĀRBAUDE!$D$3="NĒ",H1287,G1287)/IF(PĀRBAUDE!$D$3="NĒ",$H$1315,$G$1315)</f>
        <v>0</v>
      </c>
      <c r="J1287" s="9">
        <f>SUM(J1288:J1289)</f>
        <v>0</v>
      </c>
    </row>
    <row r="1288" spans="1:19" hidden="1" outlineLevel="1">
      <c r="A1288" s="38" t="str">
        <f>IF(LEN('2. pielikums'!A31)&gt;5,'2. pielikums'!A31,"")</f>
        <v/>
      </c>
      <c r="B1288" s="7" t="s">
        <v>15</v>
      </c>
      <c r="C1288" s="7">
        <v>1</v>
      </c>
      <c r="D1288" s="39">
        <f>IF(A1288="",,'2. pielikums'!F31)</f>
        <v>0</v>
      </c>
      <c r="E1288" s="8">
        <f>C1288*D1288</f>
        <v>0</v>
      </c>
      <c r="F1288" s="8">
        <f>ROUND(E1288*(1+M1288),2)</f>
        <v>0</v>
      </c>
      <c r="G1288" s="8">
        <f>E1288-'2. pielikums'!K31*C1288</f>
        <v>0</v>
      </c>
      <c r="H1288" s="8">
        <f>IF(PĀRBAUDE!$D$3="NĒ",ROUND(G1288*(1+M1288),2),0)</f>
        <v>0</v>
      </c>
      <c r="I1288" s="11">
        <f>IF(PĀRBAUDE!$D$3="NĒ",H1288,G1288)/IF(PĀRBAUDE!$D$3="NĒ",$H$1315,$G$1315)</f>
        <v>0</v>
      </c>
      <c r="J1288" s="8">
        <f>IF(PĀRBAUDE!$D$3="NĒ",F1288-H1288,F1288-G1288)</f>
        <v>0</v>
      </c>
      <c r="L1288" s="42">
        <v>1</v>
      </c>
      <c r="M1288" s="42">
        <v>0.21</v>
      </c>
      <c r="N1288" s="12">
        <f>IF(A1288="",,'2. pielikums'!K31)</f>
        <v>0</v>
      </c>
      <c r="O1288" s="12"/>
      <c r="Q1288" s="8">
        <f t="shared" ref="Q1288:Q1289" si="588">IF(H1288=0,G1288,H1288)*L1288</f>
        <v>0</v>
      </c>
      <c r="R1288" s="8">
        <f>J1288*L1288</f>
        <v>0</v>
      </c>
      <c r="S1288" s="82"/>
    </row>
    <row r="1289" spans="1:19" hidden="1" outlineLevel="1">
      <c r="A1289" s="38" t="str">
        <f>IF(LEN('2. pielikums'!A32)&gt;5,'2. pielikums'!A32,"")</f>
        <v/>
      </c>
      <c r="B1289" s="7" t="s">
        <v>15</v>
      </c>
      <c r="C1289" s="7">
        <v>1</v>
      </c>
      <c r="D1289" s="39">
        <f>IF(A1289="",,'2. pielikums'!F32)</f>
        <v>0</v>
      </c>
      <c r="E1289" s="8">
        <f>C1289*D1289</f>
        <v>0</v>
      </c>
      <c r="F1289" s="8">
        <f>ROUND(E1289*(1+M1289),2)</f>
        <v>0</v>
      </c>
      <c r="G1289" s="8">
        <f>E1289-'2. pielikums'!K32*C1289</f>
        <v>0</v>
      </c>
      <c r="H1289" s="8">
        <f>IF(PĀRBAUDE!$D$3="NĒ",ROUND(G1289*(1+M1289),2),0)</f>
        <v>0</v>
      </c>
      <c r="I1289" s="11">
        <f>IF(PĀRBAUDE!$D$3="NĒ",H1289,G1289)/IF(PĀRBAUDE!$D$3="NĒ",$H$1315,$G$1315)</f>
        <v>0</v>
      </c>
      <c r="J1289" s="8">
        <f>IF(PĀRBAUDE!$D$3="NĒ",F1289-H1289,F1289-G1289)</f>
        <v>0</v>
      </c>
      <c r="L1289" s="42">
        <v>1</v>
      </c>
      <c r="M1289" s="42">
        <v>0.21</v>
      </c>
      <c r="N1289" s="12">
        <f>IF(A1289="",,'2. pielikums'!K32)</f>
        <v>0</v>
      </c>
      <c r="O1289" s="12"/>
      <c r="Q1289" s="8">
        <f t="shared" si="588"/>
        <v>0</v>
      </c>
      <c r="R1289" s="8">
        <f>J1289*L1289</f>
        <v>0</v>
      </c>
      <c r="S1289" s="82"/>
    </row>
    <row r="1290" spans="1:19" ht="60" hidden="1" outlineLevel="1">
      <c r="A1290" s="2" t="s">
        <v>30</v>
      </c>
      <c r="B1290" s="23"/>
      <c r="C1290" s="23"/>
      <c r="D1290" s="23"/>
      <c r="E1290" s="9">
        <f>SUM(E1291:E1300)</f>
        <v>0</v>
      </c>
      <c r="F1290" s="9">
        <f>SUM(F1291:F1300)</f>
        <v>0</v>
      </c>
      <c r="G1290" s="9">
        <f>SUM(G1291:G1300)</f>
        <v>0</v>
      </c>
      <c r="H1290" s="9">
        <f>SUM(H1291:H1300)</f>
        <v>0</v>
      </c>
      <c r="I1290" s="10">
        <f>IF(PĀRBAUDE!$D$3="NĒ",H1290,G1290)/IF(PĀRBAUDE!$D$3="NĒ",$H$1315,$G$1315)</f>
        <v>0</v>
      </c>
      <c r="J1290" s="9">
        <f>SUM(J1291:J1300)</f>
        <v>0</v>
      </c>
    </row>
    <row r="1291" spans="1:19" hidden="1" outlineLevel="1">
      <c r="A1291" s="4" t="s">
        <v>17</v>
      </c>
      <c r="B1291" s="7"/>
      <c r="C1291" s="7"/>
      <c r="D1291" s="12"/>
      <c r="E1291" s="8">
        <f t="shared" ref="E1291:E1300" si="589">C1291*D1291</f>
        <v>0</v>
      </c>
      <c r="F1291" s="8">
        <f t="shared" ref="F1291:F1300" si="590">ROUND(E1291*(1+M1291),2)</f>
        <v>0</v>
      </c>
      <c r="G1291" s="8">
        <f t="shared" ref="G1291:G1300" si="591">E1291-N1291-O1291</f>
        <v>0</v>
      </c>
      <c r="H1291" s="8">
        <f>IF(PĀRBAUDE!$D$3="NĒ",ROUND(G1291*(1+M1291),2),0)</f>
        <v>0</v>
      </c>
      <c r="I1291" s="11">
        <f>IF(PĀRBAUDE!$D$3="NĒ",H1291,G1291)/IF(PĀRBAUDE!$D$3="NĒ",$H$1315,$G$1315)</f>
        <v>0</v>
      </c>
      <c r="J1291" s="8">
        <f>IF(PĀRBAUDE!$D$3="NĒ",F1291-H1291,F1291-G1291)</f>
        <v>0</v>
      </c>
      <c r="L1291" s="42">
        <v>1</v>
      </c>
      <c r="M1291" s="42">
        <v>0.21</v>
      </c>
      <c r="N1291" s="12"/>
      <c r="O1291" s="12"/>
      <c r="Q1291" s="8">
        <f t="shared" ref="Q1291:Q1300" si="592">IF(H1291=0,G1291,H1291)*L1291</f>
        <v>0</v>
      </c>
      <c r="R1291" s="8">
        <f t="shared" ref="R1291:R1300" si="593">J1291*L1291</f>
        <v>0</v>
      </c>
      <c r="S1291" s="82"/>
    </row>
    <row r="1292" spans="1:19" hidden="1" outlineLevel="1">
      <c r="A1292" s="4" t="s">
        <v>154</v>
      </c>
      <c r="B1292" s="7"/>
      <c r="C1292" s="7"/>
      <c r="D1292" s="12"/>
      <c r="E1292" s="8">
        <f t="shared" si="589"/>
        <v>0</v>
      </c>
      <c r="F1292" s="8">
        <f t="shared" si="590"/>
        <v>0</v>
      </c>
      <c r="G1292" s="8">
        <f t="shared" si="591"/>
        <v>0</v>
      </c>
      <c r="H1292" s="8">
        <f>IF(PĀRBAUDE!$D$3="NĒ",ROUND(G1292*(1+M1292),2),0)</f>
        <v>0</v>
      </c>
      <c r="I1292" s="11">
        <f>IF(PĀRBAUDE!$D$3="NĒ",H1292,G1292)/IF(PĀRBAUDE!$D$3="NĒ",$H$1315,$G$1315)</f>
        <v>0</v>
      </c>
      <c r="J1292" s="8">
        <f>IF(PĀRBAUDE!$D$3="NĒ",F1292-H1292,F1292-G1292)</f>
        <v>0</v>
      </c>
      <c r="L1292" s="42">
        <v>1</v>
      </c>
      <c r="M1292" s="42">
        <v>0.21</v>
      </c>
      <c r="N1292" s="12"/>
      <c r="O1292" s="12"/>
      <c r="Q1292" s="8">
        <f t="shared" si="592"/>
        <v>0</v>
      </c>
      <c r="R1292" s="8">
        <f t="shared" si="593"/>
        <v>0</v>
      </c>
      <c r="S1292" s="82"/>
    </row>
    <row r="1293" spans="1:19" hidden="1" outlineLevel="1">
      <c r="A1293" s="4" t="s">
        <v>155</v>
      </c>
      <c r="B1293" s="7"/>
      <c r="C1293" s="7"/>
      <c r="D1293" s="12"/>
      <c r="E1293" s="8">
        <f t="shared" si="589"/>
        <v>0</v>
      </c>
      <c r="F1293" s="8">
        <f t="shared" si="590"/>
        <v>0</v>
      </c>
      <c r="G1293" s="8">
        <f t="shared" si="591"/>
        <v>0</v>
      </c>
      <c r="H1293" s="8">
        <f>IF(PĀRBAUDE!$D$3="NĒ",ROUND(G1293*(1+M1293),2),0)</f>
        <v>0</v>
      </c>
      <c r="I1293" s="11">
        <f>IF(PĀRBAUDE!$D$3="NĒ",H1293,G1293)/IF(PĀRBAUDE!$D$3="NĒ",$H$1315,$G$1315)</f>
        <v>0</v>
      </c>
      <c r="J1293" s="8">
        <f>IF(PĀRBAUDE!$D$3="NĒ",F1293-H1293,F1293-G1293)</f>
        <v>0</v>
      </c>
      <c r="L1293" s="42">
        <v>1</v>
      </c>
      <c r="M1293" s="42">
        <v>0.21</v>
      </c>
      <c r="N1293" s="12"/>
      <c r="O1293" s="12"/>
      <c r="Q1293" s="8">
        <f t="shared" si="592"/>
        <v>0</v>
      </c>
      <c r="R1293" s="8">
        <f t="shared" si="593"/>
        <v>0</v>
      </c>
      <c r="S1293" s="82"/>
    </row>
    <row r="1294" spans="1:19" hidden="1" outlineLevel="1">
      <c r="A1294" s="4" t="s">
        <v>156</v>
      </c>
      <c r="B1294" s="7"/>
      <c r="C1294" s="7"/>
      <c r="D1294" s="12"/>
      <c r="E1294" s="8">
        <f t="shared" si="589"/>
        <v>0</v>
      </c>
      <c r="F1294" s="8">
        <f t="shared" si="590"/>
        <v>0</v>
      </c>
      <c r="G1294" s="8">
        <f t="shared" si="591"/>
        <v>0</v>
      </c>
      <c r="H1294" s="8">
        <f>IF(PĀRBAUDE!$D$3="NĒ",ROUND(G1294*(1+M1294),2),0)</f>
        <v>0</v>
      </c>
      <c r="I1294" s="11">
        <f>IF(PĀRBAUDE!$D$3="NĒ",H1294,G1294)/IF(PĀRBAUDE!$D$3="NĒ",$H$1315,$G$1315)</f>
        <v>0</v>
      </c>
      <c r="J1294" s="8">
        <f>IF(PĀRBAUDE!$D$3="NĒ",F1294-H1294,F1294-G1294)</f>
        <v>0</v>
      </c>
      <c r="L1294" s="42">
        <v>1</v>
      </c>
      <c r="M1294" s="42">
        <v>0.21</v>
      </c>
      <c r="N1294" s="12"/>
      <c r="O1294" s="12"/>
      <c r="Q1294" s="8">
        <f t="shared" si="592"/>
        <v>0</v>
      </c>
      <c r="R1294" s="8">
        <f t="shared" si="593"/>
        <v>0</v>
      </c>
      <c r="S1294" s="82"/>
    </row>
    <row r="1295" spans="1:19" hidden="1" outlineLevel="1">
      <c r="A1295" s="4" t="s">
        <v>157</v>
      </c>
      <c r="B1295" s="7"/>
      <c r="C1295" s="7"/>
      <c r="D1295" s="12"/>
      <c r="E1295" s="8">
        <f t="shared" si="589"/>
        <v>0</v>
      </c>
      <c r="F1295" s="8">
        <f t="shared" si="590"/>
        <v>0</v>
      </c>
      <c r="G1295" s="8">
        <f t="shared" si="591"/>
        <v>0</v>
      </c>
      <c r="H1295" s="8">
        <f>IF(PĀRBAUDE!$D$3="NĒ",ROUND(G1295*(1+M1295),2),0)</f>
        <v>0</v>
      </c>
      <c r="I1295" s="11">
        <f>IF(PĀRBAUDE!$D$3="NĒ",H1295,G1295)/IF(PĀRBAUDE!$D$3="NĒ",$H$1315,$G$1315)</f>
        <v>0</v>
      </c>
      <c r="J1295" s="8">
        <f>IF(PĀRBAUDE!$D$3="NĒ",F1295-H1295,F1295-G1295)</f>
        <v>0</v>
      </c>
      <c r="L1295" s="42">
        <v>1</v>
      </c>
      <c r="M1295" s="42">
        <v>0.21</v>
      </c>
      <c r="N1295" s="12"/>
      <c r="O1295" s="12"/>
      <c r="Q1295" s="8">
        <f t="shared" si="592"/>
        <v>0</v>
      </c>
      <c r="R1295" s="8">
        <f t="shared" si="593"/>
        <v>0</v>
      </c>
      <c r="S1295" s="82"/>
    </row>
    <row r="1296" spans="1:19" hidden="1" outlineLevel="1">
      <c r="A1296" s="4" t="s">
        <v>158</v>
      </c>
      <c r="B1296" s="7"/>
      <c r="C1296" s="7"/>
      <c r="D1296" s="12"/>
      <c r="E1296" s="8">
        <f t="shared" si="589"/>
        <v>0</v>
      </c>
      <c r="F1296" s="8">
        <f t="shared" si="590"/>
        <v>0</v>
      </c>
      <c r="G1296" s="8">
        <f t="shared" si="591"/>
        <v>0</v>
      </c>
      <c r="H1296" s="8">
        <f>IF(PĀRBAUDE!$D$3="NĒ",ROUND(G1296*(1+M1296),2),0)</f>
        <v>0</v>
      </c>
      <c r="I1296" s="11">
        <f>IF(PĀRBAUDE!$D$3="NĒ",H1296,G1296)/IF(PĀRBAUDE!$D$3="NĒ",$H$1315,$G$1315)</f>
        <v>0</v>
      </c>
      <c r="J1296" s="8">
        <f>IF(PĀRBAUDE!$D$3="NĒ",F1296-H1296,F1296-G1296)</f>
        <v>0</v>
      </c>
      <c r="L1296" s="42">
        <v>1</v>
      </c>
      <c r="M1296" s="42">
        <v>0.21</v>
      </c>
      <c r="N1296" s="12"/>
      <c r="O1296" s="12"/>
      <c r="Q1296" s="8">
        <f t="shared" si="592"/>
        <v>0</v>
      </c>
      <c r="R1296" s="8">
        <f t="shared" si="593"/>
        <v>0</v>
      </c>
      <c r="S1296" s="82"/>
    </row>
    <row r="1297" spans="1:19" hidden="1" outlineLevel="1">
      <c r="A1297" s="4" t="s">
        <v>159</v>
      </c>
      <c r="B1297" s="7"/>
      <c r="C1297" s="7"/>
      <c r="D1297" s="12"/>
      <c r="E1297" s="8">
        <f t="shared" si="589"/>
        <v>0</v>
      </c>
      <c r="F1297" s="8">
        <f t="shared" si="590"/>
        <v>0</v>
      </c>
      <c r="G1297" s="8">
        <f t="shared" si="591"/>
        <v>0</v>
      </c>
      <c r="H1297" s="8">
        <f>IF(PĀRBAUDE!$D$3="NĒ",ROUND(G1297*(1+M1297),2),0)</f>
        <v>0</v>
      </c>
      <c r="I1297" s="11">
        <f>IF(PĀRBAUDE!$D$3="NĒ",H1297,G1297)/IF(PĀRBAUDE!$D$3="NĒ",$H$1315,$G$1315)</f>
        <v>0</v>
      </c>
      <c r="J1297" s="8">
        <f>IF(PĀRBAUDE!$D$3="NĒ",F1297-H1297,F1297-G1297)</f>
        <v>0</v>
      </c>
      <c r="L1297" s="42">
        <v>1</v>
      </c>
      <c r="M1297" s="42">
        <v>0.21</v>
      </c>
      <c r="N1297" s="12"/>
      <c r="O1297" s="12"/>
      <c r="Q1297" s="8">
        <f t="shared" si="592"/>
        <v>0</v>
      </c>
      <c r="R1297" s="8">
        <f t="shared" si="593"/>
        <v>0</v>
      </c>
      <c r="S1297" s="82"/>
    </row>
    <row r="1298" spans="1:19" hidden="1" outlineLevel="1">
      <c r="A1298" s="4" t="s">
        <v>160</v>
      </c>
      <c r="B1298" s="7"/>
      <c r="C1298" s="7"/>
      <c r="D1298" s="12"/>
      <c r="E1298" s="8">
        <f t="shared" si="589"/>
        <v>0</v>
      </c>
      <c r="F1298" s="8">
        <f t="shared" si="590"/>
        <v>0</v>
      </c>
      <c r="G1298" s="8">
        <f t="shared" si="591"/>
        <v>0</v>
      </c>
      <c r="H1298" s="8">
        <f>IF(PĀRBAUDE!$D$3="NĒ",ROUND(G1298*(1+M1298),2),0)</f>
        <v>0</v>
      </c>
      <c r="I1298" s="11">
        <f>IF(PĀRBAUDE!$D$3="NĒ",H1298,G1298)/IF(PĀRBAUDE!$D$3="NĒ",$H$1315,$G$1315)</f>
        <v>0</v>
      </c>
      <c r="J1298" s="8">
        <f>IF(PĀRBAUDE!$D$3="NĒ",F1298-H1298,F1298-G1298)</f>
        <v>0</v>
      </c>
      <c r="L1298" s="42">
        <v>1</v>
      </c>
      <c r="M1298" s="42">
        <v>0.21</v>
      </c>
      <c r="N1298" s="12"/>
      <c r="O1298" s="12"/>
      <c r="Q1298" s="8">
        <f t="shared" si="592"/>
        <v>0</v>
      </c>
      <c r="R1298" s="8">
        <f t="shared" si="593"/>
        <v>0</v>
      </c>
      <c r="S1298" s="82"/>
    </row>
    <row r="1299" spans="1:19" hidden="1" outlineLevel="1">
      <c r="A1299" s="4" t="s">
        <v>161</v>
      </c>
      <c r="B1299" s="7"/>
      <c r="C1299" s="7"/>
      <c r="D1299" s="12"/>
      <c r="E1299" s="8">
        <f t="shared" si="589"/>
        <v>0</v>
      </c>
      <c r="F1299" s="8">
        <f t="shared" si="590"/>
        <v>0</v>
      </c>
      <c r="G1299" s="8">
        <f t="shared" si="591"/>
        <v>0</v>
      </c>
      <c r="H1299" s="8">
        <f>IF(PĀRBAUDE!$D$3="NĒ",ROUND(G1299*(1+M1299),2),0)</f>
        <v>0</v>
      </c>
      <c r="I1299" s="11">
        <f>IF(PĀRBAUDE!$D$3="NĒ",H1299,G1299)/IF(PĀRBAUDE!$D$3="NĒ",$H$1315,$G$1315)</f>
        <v>0</v>
      </c>
      <c r="J1299" s="8">
        <f>IF(PĀRBAUDE!$D$3="NĒ",F1299-H1299,F1299-G1299)</f>
        <v>0</v>
      </c>
      <c r="L1299" s="42">
        <v>1</v>
      </c>
      <c r="M1299" s="42">
        <v>0.21</v>
      </c>
      <c r="N1299" s="12"/>
      <c r="O1299" s="12"/>
      <c r="Q1299" s="8">
        <f t="shared" si="592"/>
        <v>0</v>
      </c>
      <c r="R1299" s="8">
        <f t="shared" si="593"/>
        <v>0</v>
      </c>
      <c r="S1299" s="82"/>
    </row>
    <row r="1300" spans="1:19" hidden="1" outlineLevel="1">
      <c r="A1300" s="4" t="s">
        <v>162</v>
      </c>
      <c r="B1300" s="7"/>
      <c r="C1300" s="7"/>
      <c r="D1300" s="12"/>
      <c r="E1300" s="8">
        <f t="shared" si="589"/>
        <v>0</v>
      </c>
      <c r="F1300" s="8">
        <f t="shared" si="590"/>
        <v>0</v>
      </c>
      <c r="G1300" s="8">
        <f t="shared" si="591"/>
        <v>0</v>
      </c>
      <c r="H1300" s="8">
        <f>IF(PĀRBAUDE!$D$3="NĒ",ROUND(G1300*(1+M1300),2),0)</f>
        <v>0</v>
      </c>
      <c r="I1300" s="11">
        <f>IF(PĀRBAUDE!$D$3="NĒ",H1300,G1300)/IF(PĀRBAUDE!$D$3="NĒ",$H$1315,$G$1315)</f>
        <v>0</v>
      </c>
      <c r="J1300" s="8">
        <f>IF(PĀRBAUDE!$D$3="NĒ",F1300-H1300,F1300-G1300)</f>
        <v>0</v>
      </c>
      <c r="L1300" s="42">
        <v>1</v>
      </c>
      <c r="M1300" s="42">
        <v>0.21</v>
      </c>
      <c r="N1300" s="12"/>
      <c r="O1300" s="12"/>
      <c r="Q1300" s="8">
        <f t="shared" si="592"/>
        <v>0</v>
      </c>
      <c r="R1300" s="8">
        <f t="shared" si="593"/>
        <v>0</v>
      </c>
      <c r="S1300" s="82"/>
    </row>
    <row r="1301" spans="1:19" ht="24" hidden="1" outlineLevel="1">
      <c r="A1301" s="2" t="s">
        <v>31</v>
      </c>
      <c r="B1301" s="23"/>
      <c r="C1301" s="23"/>
      <c r="D1301" s="23"/>
      <c r="E1301" s="9">
        <f>SUM(E1302:E1311)</f>
        <v>0</v>
      </c>
      <c r="F1301" s="9">
        <f>SUM(F1302:F1311)</f>
        <v>0</v>
      </c>
      <c r="G1301" s="9">
        <f>SUM(G1302:G1311)</f>
        <v>0</v>
      </c>
      <c r="H1301" s="9">
        <f>SUM(H1302:H1311)</f>
        <v>0</v>
      </c>
      <c r="I1301" s="10">
        <f>IF(PĀRBAUDE!$D$3="NĒ",H1301,G1301)/IF(PĀRBAUDE!$D$3="NĒ",$H$1315,$G$1315)</f>
        <v>0</v>
      </c>
      <c r="J1301" s="9">
        <f>SUM(J1302:J1311)</f>
        <v>0</v>
      </c>
    </row>
    <row r="1302" spans="1:19" hidden="1" outlineLevel="1">
      <c r="A1302" s="4" t="s">
        <v>19</v>
      </c>
      <c r="B1302" s="7" t="s">
        <v>8</v>
      </c>
      <c r="C1302" s="7"/>
      <c r="D1302" s="12"/>
      <c r="E1302" s="8">
        <f t="shared" ref="E1302:E1311" si="594">C1302*D1302</f>
        <v>0</v>
      </c>
      <c r="F1302" s="8">
        <f t="shared" ref="F1302:F1312" si="595">ROUND(E1302*(1+M1302),2)</f>
        <v>0</v>
      </c>
      <c r="G1302" s="8">
        <f t="shared" ref="G1302:G1311" si="596">E1302-N1302-O1302</f>
        <v>0</v>
      </c>
      <c r="H1302" s="8">
        <f>IF(PĀRBAUDE!$D$3="NĒ",ROUND(G1302*(1+M1302),2),0)</f>
        <v>0</v>
      </c>
      <c r="I1302" s="11">
        <f>IF(PĀRBAUDE!$D$3="NĒ",H1302,G1302)/IF(PĀRBAUDE!$D$3="NĒ",$H$1315,$G$1315)</f>
        <v>0</v>
      </c>
      <c r="J1302" s="8">
        <f>IF(PĀRBAUDE!$D$3="NĒ",F1302-H1302,F1302-G1302)</f>
        <v>0</v>
      </c>
      <c r="L1302" s="42">
        <v>1</v>
      </c>
      <c r="M1302" s="42">
        <v>0.21</v>
      </c>
      <c r="N1302" s="12"/>
      <c r="O1302" s="12"/>
      <c r="Q1302" s="8">
        <f t="shared" ref="Q1302:Q1312" si="597">IF(H1302=0,G1302,H1302)*L1302</f>
        <v>0</v>
      </c>
      <c r="R1302" s="8">
        <f t="shared" ref="R1302:R1311" si="598">J1302*L1302</f>
        <v>0</v>
      </c>
      <c r="S1302" s="82"/>
    </row>
    <row r="1303" spans="1:19" hidden="1" outlineLevel="1">
      <c r="A1303" s="4" t="s">
        <v>164</v>
      </c>
      <c r="B1303" s="7"/>
      <c r="C1303" s="7"/>
      <c r="D1303" s="12"/>
      <c r="E1303" s="8">
        <f t="shared" si="594"/>
        <v>0</v>
      </c>
      <c r="F1303" s="8">
        <f t="shared" si="595"/>
        <v>0</v>
      </c>
      <c r="G1303" s="8">
        <f t="shared" si="596"/>
        <v>0</v>
      </c>
      <c r="H1303" s="8">
        <f>IF(PĀRBAUDE!$D$3="NĒ",ROUND(G1303*(1+M1303),2),0)</f>
        <v>0</v>
      </c>
      <c r="I1303" s="11">
        <f>IF(PĀRBAUDE!$D$3="NĒ",H1303,G1303)/IF(PĀRBAUDE!$D$3="NĒ",$H$1315,$G$1315)</f>
        <v>0</v>
      </c>
      <c r="J1303" s="8">
        <f>IF(PĀRBAUDE!$D$3="NĒ",F1303-H1303,F1303-G1303)</f>
        <v>0</v>
      </c>
      <c r="L1303" s="42">
        <v>1</v>
      </c>
      <c r="M1303" s="42">
        <v>0.21</v>
      </c>
      <c r="N1303" s="12"/>
      <c r="O1303" s="12"/>
      <c r="Q1303" s="8">
        <f t="shared" si="597"/>
        <v>0</v>
      </c>
      <c r="R1303" s="8">
        <f t="shared" si="598"/>
        <v>0</v>
      </c>
      <c r="S1303" s="82"/>
    </row>
    <row r="1304" spans="1:19" hidden="1" outlineLevel="1">
      <c r="A1304" s="4" t="s">
        <v>165</v>
      </c>
      <c r="B1304" s="7"/>
      <c r="C1304" s="7"/>
      <c r="D1304" s="12"/>
      <c r="E1304" s="8">
        <f t="shared" si="594"/>
        <v>0</v>
      </c>
      <c r="F1304" s="8">
        <f t="shared" si="595"/>
        <v>0</v>
      </c>
      <c r="G1304" s="8">
        <f t="shared" si="596"/>
        <v>0</v>
      </c>
      <c r="H1304" s="8">
        <f>IF(PĀRBAUDE!$D$3="NĒ",ROUND(G1304*(1+M1304),2),0)</f>
        <v>0</v>
      </c>
      <c r="I1304" s="11">
        <f>IF(PĀRBAUDE!$D$3="NĒ",H1304,G1304)/IF(PĀRBAUDE!$D$3="NĒ",$H$1315,$G$1315)</f>
        <v>0</v>
      </c>
      <c r="J1304" s="8">
        <f>IF(PĀRBAUDE!$D$3="NĒ",F1304-H1304,F1304-G1304)</f>
        <v>0</v>
      </c>
      <c r="L1304" s="42">
        <v>1</v>
      </c>
      <c r="M1304" s="42">
        <v>0.21</v>
      </c>
      <c r="N1304" s="12"/>
      <c r="O1304" s="12"/>
      <c r="Q1304" s="8">
        <f t="shared" si="597"/>
        <v>0</v>
      </c>
      <c r="R1304" s="8">
        <f t="shared" si="598"/>
        <v>0</v>
      </c>
      <c r="S1304" s="82"/>
    </row>
    <row r="1305" spans="1:19" hidden="1" outlineLevel="1">
      <c r="A1305" s="4" t="s">
        <v>165</v>
      </c>
      <c r="B1305" s="7"/>
      <c r="C1305" s="7"/>
      <c r="D1305" s="12"/>
      <c r="E1305" s="8">
        <f t="shared" si="594"/>
        <v>0</v>
      </c>
      <c r="F1305" s="8">
        <f t="shared" si="595"/>
        <v>0</v>
      </c>
      <c r="G1305" s="8">
        <f t="shared" si="596"/>
        <v>0</v>
      </c>
      <c r="H1305" s="8">
        <f>IF(PĀRBAUDE!$D$3="NĒ",ROUND(G1305*(1+M1305),2),0)</f>
        <v>0</v>
      </c>
      <c r="I1305" s="11">
        <f>IF(PĀRBAUDE!$D$3="NĒ",H1305,G1305)/IF(PĀRBAUDE!$D$3="NĒ",$H$1315,$G$1315)</f>
        <v>0</v>
      </c>
      <c r="J1305" s="8">
        <f>IF(PĀRBAUDE!$D$3="NĒ",F1305-H1305,F1305-G1305)</f>
        <v>0</v>
      </c>
      <c r="L1305" s="42">
        <v>1</v>
      </c>
      <c r="M1305" s="42">
        <v>0.21</v>
      </c>
      <c r="N1305" s="12"/>
      <c r="O1305" s="12"/>
      <c r="Q1305" s="8">
        <f t="shared" si="597"/>
        <v>0</v>
      </c>
      <c r="R1305" s="8">
        <f t="shared" si="598"/>
        <v>0</v>
      </c>
      <c r="S1305" s="82"/>
    </row>
    <row r="1306" spans="1:19" hidden="1" outlineLevel="1">
      <c r="A1306" s="4" t="s">
        <v>166</v>
      </c>
      <c r="B1306" s="7"/>
      <c r="C1306" s="7"/>
      <c r="D1306" s="12"/>
      <c r="E1306" s="8">
        <f t="shared" si="594"/>
        <v>0</v>
      </c>
      <c r="F1306" s="8">
        <f t="shared" si="595"/>
        <v>0</v>
      </c>
      <c r="G1306" s="8">
        <f t="shared" si="596"/>
        <v>0</v>
      </c>
      <c r="H1306" s="8">
        <f>IF(PĀRBAUDE!$D$3="NĒ",ROUND(G1306*(1+M1306),2),0)</f>
        <v>0</v>
      </c>
      <c r="I1306" s="11">
        <f>IF(PĀRBAUDE!$D$3="NĒ",H1306,G1306)/IF(PĀRBAUDE!$D$3="NĒ",$H$1315,$G$1315)</f>
        <v>0</v>
      </c>
      <c r="J1306" s="8">
        <f>IF(PĀRBAUDE!$D$3="NĒ",F1306-H1306,F1306-G1306)</f>
        <v>0</v>
      </c>
      <c r="L1306" s="42">
        <v>1</v>
      </c>
      <c r="M1306" s="42">
        <v>0.21</v>
      </c>
      <c r="N1306" s="12"/>
      <c r="O1306" s="12"/>
      <c r="Q1306" s="8">
        <f t="shared" si="597"/>
        <v>0</v>
      </c>
      <c r="R1306" s="8">
        <f t="shared" si="598"/>
        <v>0</v>
      </c>
      <c r="S1306" s="82"/>
    </row>
    <row r="1307" spans="1:19" hidden="1" outlineLevel="1">
      <c r="A1307" s="4" t="s">
        <v>167</v>
      </c>
      <c r="B1307" s="7"/>
      <c r="C1307" s="7"/>
      <c r="D1307" s="12"/>
      <c r="E1307" s="8">
        <f t="shared" si="594"/>
        <v>0</v>
      </c>
      <c r="F1307" s="8">
        <f t="shared" si="595"/>
        <v>0</v>
      </c>
      <c r="G1307" s="8">
        <f t="shared" si="596"/>
        <v>0</v>
      </c>
      <c r="H1307" s="8">
        <f>IF(PĀRBAUDE!$D$3="NĒ",ROUND(G1307*(1+M1307),2),0)</f>
        <v>0</v>
      </c>
      <c r="I1307" s="11">
        <f>IF(PĀRBAUDE!$D$3="NĒ",H1307,G1307)/IF(PĀRBAUDE!$D$3="NĒ",$H$1315,$G$1315)</f>
        <v>0</v>
      </c>
      <c r="J1307" s="8">
        <f>IF(PĀRBAUDE!$D$3="NĒ",F1307-H1307,F1307-G1307)</f>
        <v>0</v>
      </c>
      <c r="L1307" s="42">
        <v>1</v>
      </c>
      <c r="M1307" s="42">
        <v>0.21</v>
      </c>
      <c r="N1307" s="12"/>
      <c r="O1307" s="12"/>
      <c r="Q1307" s="8">
        <f t="shared" si="597"/>
        <v>0</v>
      </c>
      <c r="R1307" s="8">
        <f t="shared" si="598"/>
        <v>0</v>
      </c>
      <c r="S1307" s="82"/>
    </row>
    <row r="1308" spans="1:19" hidden="1" outlineLevel="1">
      <c r="A1308" s="4" t="s">
        <v>168</v>
      </c>
      <c r="B1308" s="7"/>
      <c r="C1308" s="7"/>
      <c r="D1308" s="12"/>
      <c r="E1308" s="8">
        <f t="shared" si="594"/>
        <v>0</v>
      </c>
      <c r="F1308" s="8">
        <f t="shared" si="595"/>
        <v>0</v>
      </c>
      <c r="G1308" s="8">
        <f t="shared" si="596"/>
        <v>0</v>
      </c>
      <c r="H1308" s="8">
        <f>IF(PĀRBAUDE!$D$3="NĒ",ROUND(G1308*(1+M1308),2),0)</f>
        <v>0</v>
      </c>
      <c r="I1308" s="11">
        <f>IF(PĀRBAUDE!$D$3="NĒ",H1308,G1308)/IF(PĀRBAUDE!$D$3="NĒ",$H$1315,$G$1315)</f>
        <v>0</v>
      </c>
      <c r="J1308" s="8">
        <f>IF(PĀRBAUDE!$D$3="NĒ",F1308-H1308,F1308-G1308)</f>
        <v>0</v>
      </c>
      <c r="L1308" s="42">
        <v>1</v>
      </c>
      <c r="M1308" s="42">
        <v>0.21</v>
      </c>
      <c r="N1308" s="12"/>
      <c r="O1308" s="12"/>
      <c r="Q1308" s="8">
        <f t="shared" si="597"/>
        <v>0</v>
      </c>
      <c r="R1308" s="8">
        <f t="shared" si="598"/>
        <v>0</v>
      </c>
      <c r="S1308" s="82"/>
    </row>
    <row r="1309" spans="1:19" hidden="1" outlineLevel="1">
      <c r="A1309" s="4" t="s">
        <v>169</v>
      </c>
      <c r="B1309" s="7"/>
      <c r="C1309" s="7"/>
      <c r="D1309" s="12"/>
      <c r="E1309" s="8">
        <f t="shared" si="594"/>
        <v>0</v>
      </c>
      <c r="F1309" s="8">
        <f t="shared" si="595"/>
        <v>0</v>
      </c>
      <c r="G1309" s="8">
        <f t="shared" si="596"/>
        <v>0</v>
      </c>
      <c r="H1309" s="8">
        <f>IF(PĀRBAUDE!$D$3="NĒ",ROUND(G1309*(1+M1309),2),0)</f>
        <v>0</v>
      </c>
      <c r="I1309" s="11">
        <f>IF(PĀRBAUDE!$D$3="NĒ",H1309,G1309)/IF(PĀRBAUDE!$D$3="NĒ",$H$1315,$G$1315)</f>
        <v>0</v>
      </c>
      <c r="J1309" s="8">
        <f>IF(PĀRBAUDE!$D$3="NĒ",F1309-H1309,F1309-G1309)</f>
        <v>0</v>
      </c>
      <c r="L1309" s="42">
        <v>1</v>
      </c>
      <c r="M1309" s="42">
        <v>0.21</v>
      </c>
      <c r="N1309" s="12"/>
      <c r="O1309" s="12"/>
      <c r="Q1309" s="8">
        <f t="shared" si="597"/>
        <v>0</v>
      </c>
      <c r="R1309" s="8">
        <f t="shared" si="598"/>
        <v>0</v>
      </c>
      <c r="S1309" s="82"/>
    </row>
    <row r="1310" spans="1:19" hidden="1" outlineLevel="1">
      <c r="A1310" s="4" t="s">
        <v>170</v>
      </c>
      <c r="B1310" s="7"/>
      <c r="C1310" s="7"/>
      <c r="D1310" s="12"/>
      <c r="E1310" s="8">
        <f t="shared" si="594"/>
        <v>0</v>
      </c>
      <c r="F1310" s="8">
        <f t="shared" si="595"/>
        <v>0</v>
      </c>
      <c r="G1310" s="8">
        <f t="shared" si="596"/>
        <v>0</v>
      </c>
      <c r="H1310" s="8">
        <f>IF(PĀRBAUDE!$D$3="NĒ",ROUND(G1310*(1+M1310),2),0)</f>
        <v>0</v>
      </c>
      <c r="I1310" s="11">
        <f>IF(PĀRBAUDE!$D$3="NĒ",H1310,G1310)/IF(PĀRBAUDE!$D$3="NĒ",$H$1315,$G$1315)</f>
        <v>0</v>
      </c>
      <c r="J1310" s="8">
        <f>IF(PĀRBAUDE!$D$3="NĒ",F1310-H1310,F1310-G1310)</f>
        <v>0</v>
      </c>
      <c r="L1310" s="42">
        <v>1</v>
      </c>
      <c r="M1310" s="42">
        <v>0.21</v>
      </c>
      <c r="N1310" s="12"/>
      <c r="O1310" s="12"/>
      <c r="Q1310" s="8">
        <f t="shared" si="597"/>
        <v>0</v>
      </c>
      <c r="R1310" s="8">
        <f t="shared" si="598"/>
        <v>0</v>
      </c>
      <c r="S1310" s="82"/>
    </row>
    <row r="1311" spans="1:19" hidden="1" outlineLevel="1">
      <c r="A1311" s="4" t="s">
        <v>171</v>
      </c>
      <c r="B1311" s="7"/>
      <c r="C1311" s="7"/>
      <c r="D1311" s="12"/>
      <c r="E1311" s="8">
        <f t="shared" si="594"/>
        <v>0</v>
      </c>
      <c r="F1311" s="8">
        <f t="shared" si="595"/>
        <v>0</v>
      </c>
      <c r="G1311" s="8">
        <f t="shared" si="596"/>
        <v>0</v>
      </c>
      <c r="H1311" s="8">
        <f>IF(PĀRBAUDE!$D$3="NĒ",ROUND(G1311*(1+M1311),2),0)</f>
        <v>0</v>
      </c>
      <c r="I1311" s="11">
        <f>IF(PĀRBAUDE!$D$3="NĒ",H1311,G1311)/IF(PĀRBAUDE!$D$3="NĒ",$H$1315,$G$1315)</f>
        <v>0</v>
      </c>
      <c r="J1311" s="8">
        <f>IF(PĀRBAUDE!$D$3="NĒ",F1311-H1311,F1311-G1311)</f>
        <v>0</v>
      </c>
      <c r="L1311" s="42">
        <v>1</v>
      </c>
      <c r="M1311" s="42">
        <v>0.21</v>
      </c>
      <c r="N1311" s="12"/>
      <c r="O1311" s="12"/>
      <c r="Q1311" s="8">
        <f t="shared" si="597"/>
        <v>0</v>
      </c>
      <c r="R1311" s="8">
        <f t="shared" si="598"/>
        <v>0</v>
      </c>
      <c r="S1311" s="82"/>
    </row>
    <row r="1312" spans="1:19" ht="24" hidden="1" outlineLevel="1">
      <c r="A1312" s="2" t="s">
        <v>33</v>
      </c>
      <c r="B1312" s="2"/>
      <c r="C1312" s="2"/>
      <c r="D1312" s="12"/>
      <c r="E1312" s="13">
        <f>D1312</f>
        <v>0</v>
      </c>
      <c r="F1312" s="9">
        <f t="shared" si="595"/>
        <v>0</v>
      </c>
      <c r="G1312" s="9">
        <f>E1312-N1312</f>
        <v>0</v>
      </c>
      <c r="H1312" s="9">
        <f>IF(PĀRBAUDE!$D$3="NĒ",ROUND(G1312*(1+M1312),2),0)</f>
        <v>0</v>
      </c>
      <c r="I1312" s="10">
        <f>IF(PĀRBAUDE!$D$3="NĒ",H1312,G1312)/IF(PĀRBAUDE!$D$3="NĒ",$H$1315,$G$1315)</f>
        <v>0</v>
      </c>
      <c r="J1312" s="9">
        <f>IF(PĀRBAUDE!$D$3="NĒ",F1312-H1312,ROUND(N1312*(1+M1312),2))</f>
        <v>0</v>
      </c>
      <c r="L1312" s="42">
        <v>1</v>
      </c>
      <c r="M1312" s="42">
        <v>0.21</v>
      </c>
      <c r="N1312" s="12"/>
      <c r="Q1312" s="8">
        <f t="shared" si="597"/>
        <v>0</v>
      </c>
      <c r="R1312" s="8">
        <f>J1312*L1312</f>
        <v>0</v>
      </c>
    </row>
    <row r="1313" spans="1:19" hidden="1" outlineLevel="1">
      <c r="A1313" s="24" t="s">
        <v>34</v>
      </c>
      <c r="B1313" s="23"/>
      <c r="C1313" s="23"/>
      <c r="D1313" s="23"/>
      <c r="E1313" s="9">
        <f t="shared" ref="E1313:J1313" si="599">E1312+E1301+E1290+E1287+E1276+E1274+E1263+E1252+E1241+E1230+E1219+E1208+E1197+E1186</f>
        <v>0</v>
      </c>
      <c r="F1313" s="9">
        <f t="shared" si="599"/>
        <v>0</v>
      </c>
      <c r="G1313" s="9">
        <f t="shared" si="599"/>
        <v>0</v>
      </c>
      <c r="H1313" s="9">
        <f t="shared" si="599"/>
        <v>0</v>
      </c>
      <c r="I1313" s="10">
        <f t="shared" si="599"/>
        <v>0</v>
      </c>
      <c r="J1313" s="9">
        <f t="shared" si="599"/>
        <v>0</v>
      </c>
      <c r="Q1313" s="9">
        <f>ROUND(SUM(Q1187:Q1312),2)</f>
        <v>0</v>
      </c>
      <c r="R1313" s="9">
        <f>ROUND(SUM(R1187:R1312),2)</f>
        <v>0</v>
      </c>
      <c r="S1313" s="83"/>
    </row>
    <row r="1314" spans="1:19" collapsed="1"/>
    <row r="1315" spans="1:19">
      <c r="A1315" s="24" t="s">
        <v>34</v>
      </c>
      <c r="B1315" s="23"/>
      <c r="C1315" s="23"/>
      <c r="D1315" s="23"/>
      <c r="E1315" s="9">
        <f t="shared" ref="E1315:J1315" si="600">E1313+E1182+E1051+E920+E789+E658+E527+E396+E265+E134</f>
        <v>332169.42</v>
      </c>
      <c r="F1315" s="9">
        <f t="shared" si="600"/>
        <v>401925</v>
      </c>
      <c r="G1315" s="9">
        <f t="shared" si="600"/>
        <v>274688.18</v>
      </c>
      <c r="H1315" s="9">
        <f t="shared" si="600"/>
        <v>0</v>
      </c>
      <c r="I1315" s="10">
        <f t="shared" si="600"/>
        <v>0.99999999999999989</v>
      </c>
      <c r="J1315" s="9">
        <f t="shared" si="600"/>
        <v>127236.82</v>
      </c>
      <c r="Q1315" s="9">
        <f>Q1313+Q1182+Q1051+Q920+Q789+Q658+Q527+Q396+Q265+Q134</f>
        <v>274688.18</v>
      </c>
      <c r="R1315" s="9">
        <f>R1313+R1182+R1051+R920+R789+R658+R527+R396+R265+R134</f>
        <v>127236.82</v>
      </c>
      <c r="S1315" s="83"/>
    </row>
    <row r="1316" spans="1:19"/>
    <row r="1317" spans="1:19"/>
    <row r="1318" spans="1:19" hidden="1"/>
    <row r="1319" spans="1:19" hidden="1"/>
    <row r="1320" spans="1:19" hidden="1"/>
    <row r="1321" spans="1:19" hidden="1"/>
    <row r="1322" spans="1:19" hidden="1"/>
    <row r="1323" spans="1:19" hidden="1"/>
    <row r="1324" spans="1:19" hidden="1"/>
    <row r="1325" spans="1:19" hidden="1"/>
    <row r="1326" spans="1:19" hidden="1"/>
    <row r="1327" spans="1:19" hidden="1"/>
    <row r="1328" spans="1:19"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sheetData>
  <mergeCells count="45">
    <mergeCell ref="N1:N3"/>
    <mergeCell ref="O1:O3"/>
    <mergeCell ref="D1:D3"/>
    <mergeCell ref="E1:E3"/>
    <mergeCell ref="M1:M3"/>
    <mergeCell ref="A136:J136"/>
    <mergeCell ref="A137:J137"/>
    <mergeCell ref="A227:J227"/>
    <mergeCell ref="Q1:Q3"/>
    <mergeCell ref="R1:R3"/>
    <mergeCell ref="A96:J96"/>
    <mergeCell ref="A5:J5"/>
    <mergeCell ref="A6:J6"/>
    <mergeCell ref="A1:A3"/>
    <mergeCell ref="G2:I2"/>
    <mergeCell ref="J2:J3"/>
    <mergeCell ref="B1:B3"/>
    <mergeCell ref="C1:C3"/>
    <mergeCell ref="F1:F3"/>
    <mergeCell ref="G1:J1"/>
    <mergeCell ref="L1:L3"/>
    <mergeCell ref="A267:J267"/>
    <mergeCell ref="A268:J268"/>
    <mergeCell ref="A358:J358"/>
    <mergeCell ref="A398:J398"/>
    <mergeCell ref="A399:J399"/>
    <mergeCell ref="A661:J661"/>
    <mergeCell ref="A751:J751"/>
    <mergeCell ref="A791:J791"/>
    <mergeCell ref="A792:J792"/>
    <mergeCell ref="A882:J882"/>
    <mergeCell ref="A489:J489"/>
    <mergeCell ref="A529:J529"/>
    <mergeCell ref="A530:J530"/>
    <mergeCell ref="A620:J620"/>
    <mergeCell ref="A660:J660"/>
    <mergeCell ref="A1144:J1144"/>
    <mergeCell ref="A1184:J1184"/>
    <mergeCell ref="A1185:J1185"/>
    <mergeCell ref="A1275:J1275"/>
    <mergeCell ref="A922:J922"/>
    <mergeCell ref="A923:J923"/>
    <mergeCell ref="A1013:J1013"/>
    <mergeCell ref="A1053:J1053"/>
    <mergeCell ref="A1054:J1054"/>
  </mergeCells>
  <printOptions horizontalCentered="1"/>
  <pageMargins left="0.39370078740157483" right="0.39370078740157483" top="0.78740157480314965" bottom="0.78740157480314965" header="0.39370078740157483" footer="0.1968503937007874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P38"/>
  <sheetViews>
    <sheetView tabSelected="1" view="pageBreakPreview" zoomScale="160" zoomScaleNormal="130" zoomScaleSheetLayoutView="160" zoomScalePageLayoutView="130" workbookViewId="0">
      <selection activeCell="E13" sqref="E13"/>
    </sheetView>
  </sheetViews>
  <sheetFormatPr baseColWidth="10" defaultColWidth="0" defaultRowHeight="12" zeroHeight="1" x14ac:dyDescent="0"/>
  <cols>
    <col min="1" max="1" width="13.6640625" style="1" customWidth="1"/>
    <col min="2" max="2" width="10.6640625" style="1" customWidth="1"/>
    <col min="3" max="3" width="11.33203125" style="1" customWidth="1"/>
    <col min="4" max="5" width="10.6640625" style="1" customWidth="1"/>
    <col min="6" max="6" width="10.33203125" style="1" customWidth="1"/>
    <col min="7" max="7" width="10.6640625" style="1" customWidth="1"/>
    <col min="8" max="8" width="10.33203125" style="1" customWidth="1"/>
    <col min="9" max="10" width="9" style="1" customWidth="1"/>
    <col min="11" max="11" width="10.5" style="1" customWidth="1"/>
    <col min="12" max="12" width="1.6640625" style="1" bestFit="1" customWidth="1"/>
    <col min="13" max="13" width="10.5" style="1" customWidth="1"/>
    <col min="14" max="14" width="1.6640625" style="1" bestFit="1" customWidth="1"/>
    <col min="15" max="15" width="10.5" style="1" customWidth="1"/>
    <col min="16" max="16" width="1.6640625" style="1" bestFit="1" customWidth="1"/>
    <col min="17" max="16384" width="9" style="1" hidden="1"/>
  </cols>
  <sheetData>
    <row r="1" spans="1:16" ht="24">
      <c r="A1" s="17"/>
      <c r="B1" s="17" t="s">
        <v>38</v>
      </c>
      <c r="C1" s="17" t="s">
        <v>55</v>
      </c>
      <c r="D1" s="17" t="s">
        <v>39</v>
      </c>
      <c r="E1" s="110" t="s">
        <v>40</v>
      </c>
      <c r="F1" s="110"/>
      <c r="G1" s="110" t="s">
        <v>41</v>
      </c>
      <c r="H1" s="110"/>
      <c r="K1" s="109" t="s">
        <v>217</v>
      </c>
      <c r="M1" s="109" t="s">
        <v>218</v>
      </c>
      <c r="N1" s="84"/>
      <c r="O1" s="109" t="s">
        <v>224</v>
      </c>
      <c r="P1" s="109"/>
    </row>
    <row r="2" spans="1:16" ht="24">
      <c r="A2" s="73" t="s">
        <v>96</v>
      </c>
      <c r="B2" s="17" t="s">
        <v>42</v>
      </c>
      <c r="C2" s="17">
        <v>2</v>
      </c>
      <c r="D2" s="17" t="s">
        <v>43</v>
      </c>
      <c r="E2" s="17">
        <v>4</v>
      </c>
      <c r="F2" s="17" t="s">
        <v>53</v>
      </c>
      <c r="G2" s="17">
        <v>6</v>
      </c>
      <c r="H2" s="17" t="s">
        <v>54</v>
      </c>
      <c r="K2" s="109"/>
      <c r="M2" s="109"/>
      <c r="N2" s="84"/>
      <c r="O2" s="109"/>
      <c r="P2" s="109"/>
    </row>
    <row r="3" spans="1:16">
      <c r="A3" s="5" t="str">
        <f>'2.8. tabula'!B3</f>
        <v>Rīgas iela 1, Rīga</v>
      </c>
      <c r="B3" s="19">
        <f>C3+D3</f>
        <v>401925</v>
      </c>
      <c r="C3" s="19">
        <f>'1. pielikums'!$J$134</f>
        <v>127236.82</v>
      </c>
      <c r="D3" s="19">
        <f>IF(PĀRBAUDE!$D$3="JĀ",'1. pielikums'!$G$134,'1. pielikums'!$H$134)</f>
        <v>274688.18</v>
      </c>
      <c r="E3" s="19">
        <f>ROUND(D3*PĀRBAUDE!$D$6,2)</f>
        <v>178547.29</v>
      </c>
      <c r="F3" s="66">
        <f>IF(D3&gt;0,E3/D3,0)</f>
        <v>0.64999990170672806</v>
      </c>
      <c r="G3" s="19">
        <f>D3-E3</f>
        <v>96140.889999999985</v>
      </c>
      <c r="H3" s="66">
        <f>IF(D3&gt;0,G3/D3,0)</f>
        <v>0.350000098293272</v>
      </c>
      <c r="K3" s="16" t="str">
        <f>IF('1. pielikums'!G134=0,"OK",IF(IF(PĀRBAUDE!$D$3="JĀ",('1. pielikums'!G133+'1. pielikums'!G95)/'1. pielikums'!G134,('1. pielikums'!H133+'1. pielikums'!H95)/'1. pielikums'!H134)&gt;0.05,"KĻŪDA","OK"))</f>
        <v>OK</v>
      </c>
      <c r="L3" s="80">
        <f>IF(K3="OK",0,1)</f>
        <v>0</v>
      </c>
      <c r="M3" s="1" t="str">
        <f>IF('1. pielikums'!G134=0,"OK",IF(IF(PĀRBAUDE!$D$3="JĀ",('1. pielikums'!G7+'1. pielikums'!G73+'1. pielikums'!G97+'1. pielikums'!G122)/'1. pielikums'!G134,('1. pielikums'!H7+'1. pielikums'!H73+'1. pielikums'!H97+'1. pielikums'!H122)/'1. pielikums'!H134)&gt;0.07,"KĻŪDA","OK"))</f>
        <v>OK</v>
      </c>
      <c r="N3" s="80">
        <f>IF(M3="OK",0,1)</f>
        <v>0</v>
      </c>
      <c r="O3" s="1" t="str">
        <f>IF(AND(PĀRBAUDE!$D$2="lielais komersants",'1. pielikums'!G7&gt;0),"KĻŪDA","OK")</f>
        <v>OK</v>
      </c>
      <c r="P3" s="80">
        <f>IF(O3="OK",0,1)</f>
        <v>0</v>
      </c>
    </row>
    <row r="4" spans="1:16">
      <c r="A4" s="5">
        <f>'2.8. tabula'!B4</f>
        <v>2</v>
      </c>
      <c r="B4" s="19">
        <f t="shared" ref="B4:B12" si="0">C4+D4</f>
        <v>0</v>
      </c>
      <c r="C4" s="19">
        <f>'1. pielikums'!$J$265</f>
        <v>0</v>
      </c>
      <c r="D4" s="19">
        <f>IF(PĀRBAUDE!$D$3="JĀ",'1. pielikums'!$G$265,'1. pielikums'!$H$265)</f>
        <v>0</v>
      </c>
      <c r="E4" s="19">
        <f>ROUND(D4*PĀRBAUDE!$D$6,2)</f>
        <v>0</v>
      </c>
      <c r="F4" s="66">
        <f>IF(D4&gt;0,E4/D4,0)</f>
        <v>0</v>
      </c>
      <c r="G4" s="19">
        <f t="shared" ref="G4:G12" si="1">D4-E4</f>
        <v>0</v>
      </c>
      <c r="H4" s="66">
        <f>IF(D4&gt;0,G4/D4,0)</f>
        <v>0</v>
      </c>
      <c r="K4" s="16" t="str">
        <f>IF('1. pielikums'!G265=0,"OK",IF(IF(PĀRBAUDE!$D$3="JĀ",('1. pielikums'!G264+'1. pielikums'!G226)/'1. pielikums'!G265,('1. pielikums'!H264+'1. pielikums'!H226)/'1. pielikums'!H265)&gt;0.05,"KĻŪDA","OK"))</f>
        <v>OK</v>
      </c>
      <c r="L4" s="80">
        <f t="shared" ref="L4:N12" si="2">IF(K4="OK",0,1)</f>
        <v>0</v>
      </c>
      <c r="M4" s="1" t="str">
        <f>IF('1. pielikums'!G265=0,"OK",IF(IF(PĀRBAUDE!$D$3="JĀ",('1. pielikums'!G138+'1. pielikums'!G204+'1. pielikums'!G228+'1. pielikums'!G253)/'1. pielikums'!G265,('1. pielikums'!H138+'1. pielikums'!H204+'1. pielikums'!H228+'1. pielikums'!H253)/'1. pielikums'!H265)&gt;0.07,"KĻŪDA","OK"))</f>
        <v>OK</v>
      </c>
      <c r="N4" s="80">
        <f t="shared" si="2"/>
        <v>0</v>
      </c>
      <c r="O4" s="1" t="str">
        <f>IF(AND(PĀRBAUDE!$D$2="lielais komersants",'1. pielikums'!G138&gt;0),"KĻŪDA","OK")</f>
        <v>OK</v>
      </c>
      <c r="P4" s="80">
        <f t="shared" ref="P4" si="3">IF(O4="OK",0,1)</f>
        <v>0</v>
      </c>
    </row>
    <row r="5" spans="1:16">
      <c r="A5" s="5">
        <f>'2.8. tabula'!B5</f>
        <v>3</v>
      </c>
      <c r="B5" s="19">
        <f t="shared" si="0"/>
        <v>0</v>
      </c>
      <c r="C5" s="19">
        <f>'1. pielikums'!$J$396</f>
        <v>0</v>
      </c>
      <c r="D5" s="19">
        <f>IF(PĀRBAUDE!$D$3="JĀ",'1. pielikums'!$G$396,'1. pielikums'!$H$396)</f>
        <v>0</v>
      </c>
      <c r="E5" s="19">
        <f>ROUND(D5*PĀRBAUDE!$D$6,2)</f>
        <v>0</v>
      </c>
      <c r="F5" s="66">
        <f t="shared" ref="F5:F12" si="4">IF(D5&gt;0,E5/D5,0)</f>
        <v>0</v>
      </c>
      <c r="G5" s="19">
        <f t="shared" si="1"/>
        <v>0</v>
      </c>
      <c r="H5" s="66">
        <f t="shared" ref="H5:H12" si="5">IF(D5&gt;0,G5/D5,0)</f>
        <v>0</v>
      </c>
      <c r="K5" s="16" t="str">
        <f>IF('1. pielikums'!G396=0,"OK",IF(IF(PĀRBAUDE!$D$3="JĀ",('1. pielikums'!G395+'1. pielikums'!G357)/'1. pielikums'!G396,('1. pielikums'!H395+'1. pielikums'!H357)/'1. pielikums'!H396)&gt;0.05,"KĻŪDA","OK"))</f>
        <v>OK</v>
      </c>
      <c r="L5" s="80">
        <f t="shared" si="2"/>
        <v>0</v>
      </c>
      <c r="M5" s="1" t="str">
        <f>IF('1. pielikums'!G396=0,"OK",IF(IF(PĀRBAUDE!$D$3="JĀ",('1. pielikums'!G269+'1. pielikums'!G335+'1. pielikums'!G359+'1. pielikums'!G384)/'1. pielikums'!G396,('1. pielikums'!H269+'1. pielikums'!H335+'1. pielikums'!H359+'1. pielikums'!H384)/'1. pielikums'!H396)&gt;0.07,"KĻŪDA","OK"))</f>
        <v>OK</v>
      </c>
      <c r="N5" s="80">
        <f t="shared" si="2"/>
        <v>0</v>
      </c>
      <c r="O5" s="1" t="str">
        <f>IF(AND(PĀRBAUDE!$D$2="lielais komersants",'1. pielikums'!G269&gt;0),"KĻŪDA","OK")</f>
        <v>OK</v>
      </c>
      <c r="P5" s="80">
        <f t="shared" ref="P5" si="6">IF(O5="OK",0,1)</f>
        <v>0</v>
      </c>
    </row>
    <row r="6" spans="1:16">
      <c r="A6" s="5">
        <f>'2.8. tabula'!B6</f>
        <v>4</v>
      </c>
      <c r="B6" s="19">
        <f t="shared" si="0"/>
        <v>0</v>
      </c>
      <c r="C6" s="19">
        <f>'1. pielikums'!$J$527</f>
        <v>0</v>
      </c>
      <c r="D6" s="19">
        <f>IF(PĀRBAUDE!$D$3="JĀ",'1. pielikums'!$G$527,'1. pielikums'!$H$527)</f>
        <v>0</v>
      </c>
      <c r="E6" s="19">
        <f>ROUND(D6*PĀRBAUDE!$D$6,2)</f>
        <v>0</v>
      </c>
      <c r="F6" s="66">
        <f t="shared" si="4"/>
        <v>0</v>
      </c>
      <c r="G6" s="19">
        <f t="shared" si="1"/>
        <v>0</v>
      </c>
      <c r="H6" s="66">
        <f t="shared" si="5"/>
        <v>0</v>
      </c>
      <c r="K6" s="16" t="str">
        <f>IF('1. pielikums'!G527=0,"OK",IF(IF(PĀRBAUDE!$D$3="JĀ",('1. pielikums'!G526+'1. pielikums'!G488)/'1. pielikums'!G527,('1. pielikums'!H526+'1. pielikums'!H488)/'1. pielikums'!H527)&gt;0.05,"KĻŪDA","OK"))</f>
        <v>OK</v>
      </c>
      <c r="L6" s="80">
        <f t="shared" si="2"/>
        <v>0</v>
      </c>
      <c r="M6" s="1" t="str">
        <f>IF('1. pielikums'!G527=0,"OK",IF(IF(PĀRBAUDE!$D$3="JĀ",('1. pielikums'!G400+'1. pielikums'!G466+'1. pielikums'!G490+'1. pielikums'!G515)/'1. pielikums'!G527,('1. pielikums'!H400+'1. pielikums'!H466+'1. pielikums'!H490+'1. pielikums'!H515)/'1. pielikums'!H527)&gt;0.07,"KĻŪDA","OK"))</f>
        <v>OK</v>
      </c>
      <c r="N6" s="80">
        <f t="shared" si="2"/>
        <v>0</v>
      </c>
      <c r="O6" s="1" t="str">
        <f>IF(AND(PĀRBAUDE!$D$2="lielais komersants",'1. pielikums'!G400&gt;0),"KĻŪDA","OK")</f>
        <v>OK</v>
      </c>
      <c r="P6" s="80">
        <f t="shared" ref="P6" si="7">IF(O6="OK",0,1)</f>
        <v>0</v>
      </c>
    </row>
    <row r="7" spans="1:16">
      <c r="A7" s="5">
        <f>'2.8. tabula'!B7</f>
        <v>5</v>
      </c>
      <c r="B7" s="19">
        <f t="shared" si="0"/>
        <v>0</v>
      </c>
      <c r="C7" s="19">
        <f>'1. pielikums'!$J$658</f>
        <v>0</v>
      </c>
      <c r="D7" s="19">
        <f>IF(PĀRBAUDE!$D$3="JĀ",'1. pielikums'!$G$658,'1. pielikums'!$H$658)</f>
        <v>0</v>
      </c>
      <c r="E7" s="19">
        <f>ROUND(D7*PĀRBAUDE!$D$6,2)</f>
        <v>0</v>
      </c>
      <c r="F7" s="66">
        <f t="shared" si="4"/>
        <v>0</v>
      </c>
      <c r="G7" s="19">
        <f t="shared" si="1"/>
        <v>0</v>
      </c>
      <c r="H7" s="66">
        <f t="shared" si="5"/>
        <v>0</v>
      </c>
      <c r="K7" s="16" t="str">
        <f>IF('1. pielikums'!G658=0,"OK",IF(IF(PĀRBAUDE!$D$3="JĀ",('1. pielikums'!G657+'1. pielikums'!G619)/'1. pielikums'!G658,('1. pielikums'!H657+'1. pielikums'!H619)/'1. pielikums'!H658)&gt;0.05,"KĻŪDA","OK"))</f>
        <v>OK</v>
      </c>
      <c r="L7" s="80">
        <f t="shared" si="2"/>
        <v>0</v>
      </c>
      <c r="M7" s="1" t="str">
        <f>IF('1. pielikums'!G658=0,"OK",IF(IF(PĀRBAUDE!$D$3="JĀ",('1. pielikums'!G531+'1. pielikums'!G597+'1. pielikums'!G621+'1. pielikums'!G646)/'1. pielikums'!G658,('1. pielikums'!H531+'1. pielikums'!H597+'1. pielikums'!H621+'1. pielikums'!H646)/'1. pielikums'!H658)&gt;0.07,"KĻŪDA","OK"))</f>
        <v>OK</v>
      </c>
      <c r="N7" s="80">
        <f t="shared" si="2"/>
        <v>0</v>
      </c>
      <c r="O7" s="1" t="str">
        <f>IF(AND(PĀRBAUDE!$D$2="lielais komersants",'1. pielikums'!G531&gt;0),"KĻŪDA","OK")</f>
        <v>OK</v>
      </c>
      <c r="P7" s="80">
        <f t="shared" ref="P7" si="8">IF(O7="OK",0,1)</f>
        <v>0</v>
      </c>
    </row>
    <row r="8" spans="1:16">
      <c r="A8" s="5">
        <f>'2.8. tabula'!B8</f>
        <v>6</v>
      </c>
      <c r="B8" s="19">
        <f t="shared" si="0"/>
        <v>0</v>
      </c>
      <c r="C8" s="19">
        <f>'1. pielikums'!$J$789</f>
        <v>0</v>
      </c>
      <c r="D8" s="19">
        <f>IF(PĀRBAUDE!$D$3="JĀ",'1. pielikums'!$G$789,'1. pielikums'!$H$789)</f>
        <v>0</v>
      </c>
      <c r="E8" s="19">
        <f>ROUND(D8*PĀRBAUDE!$D$6,2)</f>
        <v>0</v>
      </c>
      <c r="F8" s="66">
        <f t="shared" si="4"/>
        <v>0</v>
      </c>
      <c r="G8" s="19">
        <f t="shared" si="1"/>
        <v>0</v>
      </c>
      <c r="H8" s="66">
        <f t="shared" si="5"/>
        <v>0</v>
      </c>
      <c r="K8" s="16" t="str">
        <f>IF('1. pielikums'!G789=0,"OK",IF(IF(PĀRBAUDE!$D$3="JĀ",('1. pielikums'!G788+'1. pielikums'!G750)/'1. pielikums'!G789,('1. pielikums'!H788+'1. pielikums'!H750)/'1. pielikums'!H789)&gt;0.05,"KĻŪDA","OK"))</f>
        <v>OK</v>
      </c>
      <c r="L8" s="80">
        <f t="shared" si="2"/>
        <v>0</v>
      </c>
      <c r="M8" s="1" t="str">
        <f>IF('1. pielikums'!G789=0,"OK",IF(IF(PĀRBAUDE!$D$3="JĀ",('1. pielikums'!G662+'1. pielikums'!G728+'1. pielikums'!G752+'1. pielikums'!G777)/'1. pielikums'!G789,('1. pielikums'!H662+'1. pielikums'!H728+'1. pielikums'!H752+'1. pielikums'!H777)/'1. pielikums'!H789)&gt;0.07,"KĻŪDA","OK"))</f>
        <v>OK</v>
      </c>
      <c r="N8" s="80">
        <f t="shared" si="2"/>
        <v>0</v>
      </c>
      <c r="O8" s="1" t="str">
        <f>IF(AND(PĀRBAUDE!$D$2="lielais komersants",'1. pielikums'!G662&gt;0),"KĻŪDA","OK")</f>
        <v>OK</v>
      </c>
      <c r="P8" s="80">
        <f t="shared" ref="P8" si="9">IF(O8="OK",0,1)</f>
        <v>0</v>
      </c>
    </row>
    <row r="9" spans="1:16">
      <c r="A9" s="5">
        <f>'2.8. tabula'!B9</f>
        <v>7</v>
      </c>
      <c r="B9" s="19">
        <f t="shared" si="0"/>
        <v>0</v>
      </c>
      <c r="C9" s="19">
        <f>'1. pielikums'!$J$920</f>
        <v>0</v>
      </c>
      <c r="D9" s="19">
        <f>IF(PĀRBAUDE!$D$3="JĀ",'1. pielikums'!$G$920,'1. pielikums'!$H$920)</f>
        <v>0</v>
      </c>
      <c r="E9" s="19">
        <f>ROUND(D9*PĀRBAUDE!$D$6,2)</f>
        <v>0</v>
      </c>
      <c r="F9" s="66">
        <f t="shared" si="4"/>
        <v>0</v>
      </c>
      <c r="G9" s="19">
        <f t="shared" si="1"/>
        <v>0</v>
      </c>
      <c r="H9" s="66">
        <f t="shared" si="5"/>
        <v>0</v>
      </c>
      <c r="K9" s="16" t="str">
        <f>IF('1. pielikums'!G920=0,"OK",IF(IF(PĀRBAUDE!$D$3="JĀ",('1. pielikums'!G919+'1. pielikums'!G881)/'1. pielikums'!G920,('1. pielikums'!H919+'1. pielikums'!H881)/'1. pielikums'!H920)&gt;0.05,"KĻŪDA","OK"))</f>
        <v>OK</v>
      </c>
      <c r="L9" s="80">
        <f t="shared" si="2"/>
        <v>0</v>
      </c>
      <c r="M9" s="1" t="str">
        <f>IF('1. pielikums'!G920=0,"OK",IF(IF(PĀRBAUDE!$D$3="JĀ",('1. pielikums'!G793+'1. pielikums'!G859+'1. pielikums'!G883+'1. pielikums'!G908)/'1. pielikums'!G920,('1. pielikums'!H793+'1. pielikums'!H859+'1. pielikums'!H883+'1. pielikums'!H908)/'1. pielikums'!H920)&gt;0.07,"KĻŪDA","OK"))</f>
        <v>OK</v>
      </c>
      <c r="N9" s="80">
        <f t="shared" si="2"/>
        <v>0</v>
      </c>
      <c r="O9" s="1" t="str">
        <f>IF(AND(PĀRBAUDE!$D$2="lielais komersants",'1. pielikums'!G793&gt;0),"KĻŪDA","OK")</f>
        <v>OK</v>
      </c>
      <c r="P9" s="80">
        <f t="shared" ref="P9" si="10">IF(O9="OK",0,1)</f>
        <v>0</v>
      </c>
    </row>
    <row r="10" spans="1:16">
      <c r="A10" s="5">
        <f>'2.8. tabula'!B10</f>
        <v>8</v>
      </c>
      <c r="B10" s="19">
        <f t="shared" si="0"/>
        <v>0</v>
      </c>
      <c r="C10" s="19">
        <f>'1. pielikums'!$J$1051</f>
        <v>0</v>
      </c>
      <c r="D10" s="19">
        <f>IF(PĀRBAUDE!$D$3="JĀ",'1. pielikums'!$G$1051,'1. pielikums'!$H$1051)</f>
        <v>0</v>
      </c>
      <c r="E10" s="19">
        <f>ROUND(D10*PĀRBAUDE!$D$6,2)</f>
        <v>0</v>
      </c>
      <c r="F10" s="66">
        <f t="shared" si="4"/>
        <v>0</v>
      </c>
      <c r="G10" s="19">
        <f t="shared" si="1"/>
        <v>0</v>
      </c>
      <c r="H10" s="66">
        <f t="shared" si="5"/>
        <v>0</v>
      </c>
      <c r="K10" s="16" t="str">
        <f>IF('1. pielikums'!G1051=0,"OK",IF(IF(PĀRBAUDE!$D$3="JĀ",('1. pielikums'!G1050+'1. pielikums'!G1012)/'1. pielikums'!G1051,('1. pielikums'!H1050+'1. pielikums'!H1012)/'1. pielikums'!H1051)&gt;0.05,"KĻŪDA","OK"))</f>
        <v>OK</v>
      </c>
      <c r="L10" s="80">
        <f t="shared" si="2"/>
        <v>0</v>
      </c>
      <c r="M10" s="1" t="str">
        <f>IF('1. pielikums'!G1051=0,"OK",IF(IF(PĀRBAUDE!$D$3="JĀ",('1. pielikums'!G924+'1. pielikums'!G990+'1. pielikums'!G1014+'1. pielikums'!G1039)/'1. pielikums'!G1051,('1. pielikums'!H924+'1. pielikums'!H990+'1. pielikums'!H1014+'1. pielikums'!H1039)/'1. pielikums'!H1051)&gt;0.07,"KĻŪDA","OK"))</f>
        <v>OK</v>
      </c>
      <c r="N10" s="80">
        <f t="shared" si="2"/>
        <v>0</v>
      </c>
      <c r="O10" s="1" t="str">
        <f>IF(AND(PĀRBAUDE!$D$2="lielais komersants",'1. pielikums'!G924&gt;0),"KĻŪDA","OK")</f>
        <v>OK</v>
      </c>
      <c r="P10" s="80">
        <f t="shared" ref="P10" si="11">IF(O10="OK",0,1)</f>
        <v>0</v>
      </c>
    </row>
    <row r="11" spans="1:16">
      <c r="A11" s="5">
        <f>'2.8. tabula'!B11</f>
        <v>9</v>
      </c>
      <c r="B11" s="19">
        <f t="shared" si="0"/>
        <v>0</v>
      </c>
      <c r="C11" s="19">
        <f>'1. pielikums'!$J$1182</f>
        <v>0</v>
      </c>
      <c r="D11" s="19">
        <f>IF(PĀRBAUDE!$D$3="JĀ",'1. pielikums'!$G$1182,'1. pielikums'!$H$1182)</f>
        <v>0</v>
      </c>
      <c r="E11" s="19">
        <f>ROUND(D11*PĀRBAUDE!$D$6,2)</f>
        <v>0</v>
      </c>
      <c r="F11" s="66">
        <f t="shared" si="4"/>
        <v>0</v>
      </c>
      <c r="G11" s="19">
        <f t="shared" si="1"/>
        <v>0</v>
      </c>
      <c r="H11" s="66">
        <f t="shared" si="5"/>
        <v>0</v>
      </c>
      <c r="K11" s="16" t="str">
        <f>IF('1. pielikums'!G1182=0,"OK",IF(IF(PĀRBAUDE!$D$3="JĀ",('1. pielikums'!G1181+'1. pielikums'!G1143)/'1. pielikums'!G1182,('1. pielikums'!H1181+'1. pielikums'!H1143)/'1. pielikums'!H1182)&gt;0.05,"KĻŪDA","OK"))</f>
        <v>OK</v>
      </c>
      <c r="L11" s="80">
        <f t="shared" si="2"/>
        <v>0</v>
      </c>
      <c r="M11" s="1" t="str">
        <f>IF('1. pielikums'!G1182=0,"OK",IF(IF(PĀRBAUDE!$D$3="JĀ",('1. pielikums'!G1055+'1. pielikums'!G1121+'1. pielikums'!G1145+'1. pielikums'!G1170)/'1. pielikums'!G1182,('1. pielikums'!H1055+'1. pielikums'!H1121+'1. pielikums'!H1145+'1. pielikums'!H1170)/'1. pielikums'!H1182)&gt;0.07,"KĻŪDA","OK"))</f>
        <v>OK</v>
      </c>
      <c r="N11" s="80">
        <f t="shared" si="2"/>
        <v>0</v>
      </c>
      <c r="O11" s="1" t="str">
        <f>IF(AND(PĀRBAUDE!$D$2="lielais komersants",'1. pielikums'!G1055&gt;0),"KĻŪDA","OK")</f>
        <v>OK</v>
      </c>
      <c r="P11" s="80">
        <f t="shared" ref="P11" si="12">IF(O11="OK",0,1)</f>
        <v>0</v>
      </c>
    </row>
    <row r="12" spans="1:16">
      <c r="A12" s="5">
        <f>'2.8. tabula'!B12</f>
        <v>10</v>
      </c>
      <c r="B12" s="19">
        <f t="shared" si="0"/>
        <v>0</v>
      </c>
      <c r="C12" s="19">
        <f>'1. pielikums'!$J$1313</f>
        <v>0</v>
      </c>
      <c r="D12" s="19">
        <f>IF(PĀRBAUDE!$D$3="JĀ",'1. pielikums'!$G$1313,'1. pielikums'!$H$1313)</f>
        <v>0</v>
      </c>
      <c r="E12" s="19">
        <f>ROUND(D12*PĀRBAUDE!$D$6,2)</f>
        <v>0</v>
      </c>
      <c r="F12" s="66">
        <f t="shared" si="4"/>
        <v>0</v>
      </c>
      <c r="G12" s="19">
        <f t="shared" si="1"/>
        <v>0</v>
      </c>
      <c r="H12" s="66">
        <f t="shared" si="5"/>
        <v>0</v>
      </c>
      <c r="K12" s="16" t="str">
        <f>IF('1. pielikums'!G1313=0,"OK",IF(IF(PĀRBAUDE!$D$3="JĀ",('1. pielikums'!G1312+'1. pielikums'!G1274)/'1. pielikums'!G1313,('1. pielikums'!H1312+'1. pielikums'!H1274)/'1. pielikums'!H1313)&gt;0.05,"KĻŪDA","OK"))</f>
        <v>OK</v>
      </c>
      <c r="L12" s="80">
        <f t="shared" si="2"/>
        <v>0</v>
      </c>
      <c r="M12" s="1" t="str">
        <f>IF('1. pielikums'!G1313=0,"OK",IF(IF(PĀRBAUDE!$D$3="JĀ",('1. pielikums'!G1186+'1. pielikums'!G1252+'1. pielikums'!G1276+'1. pielikums'!G1301)/'1. pielikums'!G1313,('1. pielikums'!H1186+'1. pielikums'!H1252+'1. pielikums'!H1276+'1. pielikums'!H1301)/'1. pielikums'!H1313)&gt;0.07,"KĻŪDA","OK"))</f>
        <v>OK</v>
      </c>
      <c r="N12" s="80">
        <f t="shared" si="2"/>
        <v>0</v>
      </c>
      <c r="O12" s="1" t="str">
        <f>IF(AND(PĀRBAUDE!$D$2="lielais komersants",'1. pielikums'!G1186&gt;0),"KĻŪDA","OK")</f>
        <v>OK</v>
      </c>
      <c r="P12" s="80">
        <f t="shared" ref="P12" si="13">IF(O12="OK",0,1)</f>
        <v>0</v>
      </c>
    </row>
    <row r="13" spans="1:16">
      <c r="A13" s="73" t="s">
        <v>37</v>
      </c>
      <c r="B13" s="20"/>
      <c r="C13" s="21"/>
      <c r="D13" s="21"/>
      <c r="E13" s="21"/>
      <c r="F13" s="67"/>
      <c r="G13" s="21"/>
      <c r="H13" s="67"/>
    </row>
    <row r="14" spans="1:16">
      <c r="A14" s="72">
        <v>2014</v>
      </c>
      <c r="B14" s="19">
        <f>C14+D14</f>
        <v>0</v>
      </c>
      <c r="C14" s="19">
        <f>'1. pielikums'!J1315-'1. pielikums'!R1315</f>
        <v>0</v>
      </c>
      <c r="D14" s="19">
        <f>IF(PĀRBAUDE!$D$3="JĀ",'1. pielikums'!G1315,'1. pielikums'!H1315)-'1. pielikums'!Q1315</f>
        <v>0</v>
      </c>
      <c r="E14" s="19">
        <f>ROUND(D14*PĀRBAUDE!$D$6,2)</f>
        <v>0</v>
      </c>
      <c r="F14" s="66">
        <f>IF(D14&gt;0,E14/D14,0)</f>
        <v>0</v>
      </c>
      <c r="G14" s="19">
        <f>D14-E14</f>
        <v>0</v>
      </c>
      <c r="H14" s="66">
        <f>IF(D14&gt;0,G14/D14,0)</f>
        <v>0</v>
      </c>
    </row>
    <row r="15" spans="1:16">
      <c r="A15" s="72">
        <v>2015</v>
      </c>
      <c r="B15" s="19">
        <f>C15+D15</f>
        <v>401925</v>
      </c>
      <c r="C15" s="19">
        <f>'1. pielikums'!R1315</f>
        <v>127236.82</v>
      </c>
      <c r="D15" s="19">
        <f>'1. pielikums'!Q1315</f>
        <v>274688.18</v>
      </c>
      <c r="E15" s="19">
        <f>ROUND(D15*PĀRBAUDE!$D$6,2)</f>
        <v>178547.29</v>
      </c>
      <c r="F15" s="66">
        <f>IF(D15&gt;0,E15/D15,0)</f>
        <v>0.64999990170672806</v>
      </c>
      <c r="G15" s="19">
        <f>D15-E15</f>
        <v>96140.889999999985</v>
      </c>
      <c r="H15" s="66">
        <f>IF(D15&gt;0,G15/D15,0)</f>
        <v>0.350000098293272</v>
      </c>
    </row>
    <row r="16" spans="1:16">
      <c r="A16" s="18" t="s">
        <v>44</v>
      </c>
      <c r="B16" s="22">
        <f>SUM(B3:B4)</f>
        <v>401925</v>
      </c>
      <c r="C16" s="22">
        <f>SUM(C3:C4)</f>
        <v>127236.82</v>
      </c>
      <c r="D16" s="22">
        <f>SUM(D3:D4)</f>
        <v>274688.18</v>
      </c>
      <c r="E16" s="22">
        <f>SUM(E3:E4)</f>
        <v>178547.29</v>
      </c>
      <c r="F16" s="68">
        <f>E16/D16</f>
        <v>0.64999990170672806</v>
      </c>
      <c r="G16" s="22">
        <f>SUM(G3:G4)</f>
        <v>96140.889999999985</v>
      </c>
      <c r="H16" s="68">
        <f>G16/D16</f>
        <v>0.350000098293272</v>
      </c>
    </row>
    <row r="17" spans="2:2"/>
    <row r="18" spans="2:2"/>
    <row r="19" spans="2:2" hidden="1"/>
    <row r="20" spans="2:2" hidden="1"/>
    <row r="21" spans="2:2" hidden="1"/>
    <row r="22" spans="2:2" hidden="1"/>
    <row r="23" spans="2:2" hidden="1"/>
    <row r="24" spans="2:2" hidden="1">
      <c r="B24" s="49"/>
    </row>
    <row r="25" spans="2:2" hidden="1">
      <c r="B25" s="49"/>
    </row>
    <row r="26" spans="2:2" hidden="1">
      <c r="B26" s="49"/>
    </row>
    <row r="27" spans="2:2" hidden="1">
      <c r="B27" s="49"/>
    </row>
    <row r="28" spans="2:2" hidden="1">
      <c r="B28" s="49"/>
    </row>
    <row r="29" spans="2:2" hidden="1">
      <c r="B29" s="49"/>
    </row>
    <row r="30" spans="2:2" hidden="1">
      <c r="B30" s="49"/>
    </row>
    <row r="31" spans="2:2" hidden="1"/>
    <row r="32" spans="2:2" hidden="1"/>
    <row r="33" hidden="1"/>
    <row r="34" hidden="1"/>
    <row r="35" hidden="1"/>
    <row r="36" hidden="1"/>
    <row r="37" hidden="1"/>
    <row r="38" hidden="1"/>
  </sheetData>
  <mergeCells count="6">
    <mergeCell ref="K1:K2"/>
    <mergeCell ref="P1:P2"/>
    <mergeCell ref="M1:M2"/>
    <mergeCell ref="O1:O2"/>
    <mergeCell ref="E1:F1"/>
    <mergeCell ref="G1:H1"/>
  </mergeCells>
  <printOptions horizontalCentered="1"/>
  <pageMargins left="0.78740157480314965" right="0.78740157480314965" top="0.78740157480314965" bottom="0.78740157480314965" header="0.39370078740157483" footer="0.3937007874015748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PĀRBAUDE</vt:lpstr>
      <vt:lpstr>2.8. tabula</vt:lpstr>
      <vt:lpstr>2.11. tabula</vt:lpstr>
      <vt:lpstr>2.12. tabula</vt:lpstr>
      <vt:lpstr>2. pielikums</vt:lpstr>
      <vt:lpstr>1. pielikums</vt:lpstr>
      <vt:lpstr>5.2. tabula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Gints Kārkliņš</dc:creator>
  <cp:lastModifiedBy>Maarcha Majas</cp:lastModifiedBy>
  <cp:lastPrinted>2013-04-26T16:56:35Z</cp:lastPrinted>
  <dcterms:created xsi:type="dcterms:W3CDTF">2013-04-26T16:05:37Z</dcterms:created>
  <dcterms:modified xsi:type="dcterms:W3CDTF">2014-07-09T11:46:34Z</dcterms:modified>
</cp:coreProperties>
</file>