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8795" windowHeight="11520" tabRatio="896" activeTab="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'SATURS'!$A$1:$B$26</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<sst xmlns="http://schemas.openxmlformats.org/spreadsheetml/2006/main" count="1055" uniqueCount="645">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</sst>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5">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8" borderId="11" xfId="0" applyFont="1" applyFill="1" applyBorder="1" applyAlignment="1" applyProtection="1">
      <alignment horizontal="left" vertical="top" wrapText="1"/>
      <protection locked="0"/>
    </xf>
    <xf numFmtId="167"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86" fillId="37" borderId="11" xfId="0" applyFont="1" applyFill="1" applyBorder="1" applyAlignment="1" applyProtection="1">
      <alignment horizontal="center" vertical="center" wrapText="1"/>
      <protection locked="0"/>
    </xf>
    <xf numFmtId="0" fontId="62" fillId="33" borderId="13" xfId="0" applyFont="1" applyFill="1" applyBorder="1" applyAlignment="1">
      <alignment/>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3"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8" borderId="13" xfId="0" applyFont="1" applyFill="1" applyBorder="1" applyAlignment="1" applyProtection="1">
      <alignment horizontal="center"/>
      <protection locked="0"/>
    </xf>
    <xf numFmtId="0" fontId="62" fillId="38" borderId="12" xfId="0" applyFont="1" applyFill="1" applyBorder="1" applyAlignment="1" applyProtection="1">
      <alignment horizontal="center"/>
      <protection locked="0"/>
    </xf>
    <xf numFmtId="0" fontId="62" fillId="38"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8" borderId="13" xfId="0" applyFont="1" applyFill="1" applyBorder="1" applyAlignment="1" applyProtection="1">
      <alignment horizontal="left" vertical="center" wrapText="1"/>
      <protection locked="0"/>
    </xf>
    <xf numFmtId="0" fontId="62" fillId="38" borderId="12" xfId="0" applyFont="1" applyFill="1" applyBorder="1" applyAlignment="1" applyProtection="1">
      <alignment horizontal="left" vertical="center" wrapText="1"/>
      <protection locked="0"/>
    </xf>
    <xf numFmtId="0" fontId="62" fillId="38" borderId="15" xfId="0" applyFont="1" applyFill="1" applyBorder="1" applyAlignment="1" applyProtection="1">
      <alignment horizontal="left" vertical="center" wrapText="1"/>
      <protection locked="0"/>
    </xf>
    <xf numFmtId="49" fontId="62" fillId="38" borderId="13" xfId="0" applyNumberFormat="1" applyFont="1" applyFill="1" applyBorder="1" applyAlignment="1" applyProtection="1">
      <alignment horizontal="left" vertical="center"/>
      <protection locked="0"/>
    </xf>
    <xf numFmtId="49" fontId="62" fillId="38" borderId="12" xfId="0" applyNumberFormat="1" applyFont="1" applyFill="1" applyBorder="1" applyAlignment="1" applyProtection="1">
      <alignment horizontal="left" vertical="center"/>
      <protection locked="0"/>
    </xf>
    <xf numFmtId="49" fontId="62" fillId="38" borderId="15" xfId="0" applyNumberFormat="1"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64" fontId="84" fillId="35" borderId="14"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4"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37" borderId="13" xfId="0" applyFont="1" applyFill="1" applyBorder="1" applyAlignment="1" applyProtection="1">
      <alignment horizontal="left"/>
      <protection locked="0"/>
    </xf>
    <xf numFmtId="0" fontId="1" fillId="37" borderId="12" xfId="0" applyFont="1" applyFill="1" applyBorder="1" applyAlignment="1" applyProtection="1">
      <alignment horizontal="left"/>
      <protection locked="0"/>
    </xf>
    <xf numFmtId="0" fontId="1" fillId="37"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64" fontId="84" fillId="10" borderId="14"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3"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6" fillId="38" borderId="15"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2" xfId="0" applyFont="1" applyFill="1" applyBorder="1" applyAlignment="1">
      <alignment horizontal="left" vertical="top"/>
    </xf>
    <xf numFmtId="0" fontId="62" fillId="33" borderId="15"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6" fillId="33" borderId="16" xfId="0" applyFont="1" applyFill="1" applyBorder="1" applyAlignment="1">
      <alignment horizontal="left" vertical="top"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8"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62" fillId="38" borderId="11" xfId="0" applyFont="1" applyFill="1" applyBorder="1" applyAlignment="1" applyProtection="1">
      <alignment horizontal="left" vertical="top"/>
      <protection locked="0"/>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3" borderId="11" xfId="0" applyFont="1" applyFill="1" applyBorder="1" applyAlignment="1">
      <alignment horizontal="center" vertical="center" wrapText="1"/>
    </xf>
    <xf numFmtId="0" fontId="62" fillId="38" borderId="13" xfId="0" applyFont="1" applyFill="1" applyBorder="1" applyAlignment="1" applyProtection="1">
      <alignment horizontal="left"/>
      <protection locked="0"/>
    </xf>
    <xf numFmtId="0" fontId="62" fillId="38" borderId="12" xfId="0" applyFont="1" applyFill="1" applyBorder="1" applyAlignment="1" applyProtection="1">
      <alignment horizontal="left"/>
      <protection locked="0"/>
    </xf>
    <xf numFmtId="0" fontId="62" fillId="38" borderId="15" xfId="0" applyFont="1" applyFill="1" applyBorder="1" applyAlignment="1" applyProtection="1">
      <alignment horizontal="left"/>
      <protection locked="0"/>
    </xf>
    <xf numFmtId="0" fontId="62" fillId="33" borderId="15" xfId="0" applyFont="1" applyFill="1" applyBorder="1" applyAlignment="1">
      <alignment horizontal="left" vertical="center"/>
    </xf>
    <xf numFmtId="0" fontId="62" fillId="38" borderId="13" xfId="0" applyFont="1" applyFill="1" applyBorder="1" applyAlignment="1" applyProtection="1">
      <alignment horizontal="left" vertical="top" wrapText="1"/>
      <protection locked="0"/>
    </xf>
    <xf numFmtId="0" fontId="62" fillId="38" borderId="12" xfId="0" applyFont="1" applyFill="1" applyBorder="1" applyAlignment="1" applyProtection="1">
      <alignment horizontal="left" vertical="top" wrapText="1"/>
      <protection locked="0"/>
    </xf>
    <xf numFmtId="0" fontId="62" fillId="38"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64" fontId="62" fillId="10" borderId="13" xfId="0" applyNumberFormat="1" applyFont="1" applyFill="1" applyBorder="1" applyAlignment="1" applyProtection="1">
      <alignment horizontal="center" vertical="center" wrapText="1"/>
      <protection locked="0"/>
    </xf>
    <xf numFmtId="164" fontId="62" fillId="10" borderId="15"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62" fillId="10" borderId="11" xfId="0" applyFont="1" applyFill="1" applyBorder="1" applyAlignment="1" applyProtection="1">
      <alignment horizontal="center" vertical="center" wrapText="1"/>
      <protection locked="0"/>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8" borderId="13" xfId="0" applyFont="1" applyFill="1" applyBorder="1" applyAlignment="1" applyProtection="1">
      <alignment horizontal="left" vertical="top" wrapText="1"/>
      <protection locked="0"/>
    </xf>
    <xf numFmtId="0" fontId="100" fillId="38" borderId="12" xfId="0" applyFont="1" applyFill="1" applyBorder="1" applyAlignment="1" applyProtection="1">
      <alignment horizontal="left" vertical="top" wrapText="1"/>
      <protection locked="0"/>
    </xf>
    <xf numFmtId="0" fontId="100" fillId="38"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64" fontId="62" fillId="10" borderId="11" xfId="0" applyNumberFormat="1" applyFont="1" applyFill="1" applyBorder="1" applyAlignment="1" applyProtection="1">
      <alignment horizontal="center" vertical="center" wrapText="1"/>
      <protection locked="0"/>
    </xf>
    <xf numFmtId="0" fontId="86" fillId="33" borderId="11" xfId="0" applyFont="1" applyFill="1" applyBorder="1" applyAlignment="1">
      <alignment horizontal="center" vertical="center"/>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4" borderId="26" xfId="0" applyFont="1" applyFill="1" applyBorder="1" applyAlignment="1">
      <alignment horizontal="center" vertical="center" wrapText="1"/>
    </xf>
    <xf numFmtId="0" fontId="87" fillId="33" borderId="16" xfId="0" applyFont="1" applyFill="1" applyBorder="1" applyAlignment="1">
      <alignment horizontal="left"/>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86" fillId="33" borderId="16" xfId="0" applyFont="1" applyFill="1" applyBorder="1" applyAlignment="1">
      <alignment horizontal="left" vertical="top"/>
    </xf>
    <xf numFmtId="0" fontId="92" fillId="0" borderId="11" xfId="0" applyFont="1" applyBorder="1" applyAlignment="1">
      <alignment horizontal="center" vertical="center" wrapText="1"/>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10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58802313"/>
        <c:axId val="66023330"/>
      </c:scatterChart>
      <c:valAx>
        <c:axId val="58802313"/>
        <c:scaling>
          <c:orientation val="minMax"/>
          <c:max val="420"/>
          <c:min val="0"/>
        </c:scaling>
        <c:axPos val="b"/>
        <c:delete val="1"/>
        <c:majorTickMark val="out"/>
        <c:minorTickMark val="none"/>
        <c:tickLblPos val="nextTo"/>
        <c:crossAx val="66023330"/>
        <c:crosses val="autoZero"/>
        <c:crossBetween val="midCat"/>
        <c:dispUnits/>
      </c:valAx>
      <c:valAx>
        <c:axId val="66023330"/>
        <c:scaling>
          <c:orientation val="minMax"/>
          <c:max val="1.5"/>
          <c:min val="0"/>
        </c:scaling>
        <c:axPos val="l"/>
        <c:delete val="1"/>
        <c:majorTickMark val="out"/>
        <c:minorTickMark val="none"/>
        <c:tickLblPos val="nextTo"/>
        <c:crossAx val="58802313"/>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5" t="s">
        <v>341</v>
      </c>
      <c r="B3" s="4" t="s">
        <v>343</v>
      </c>
      <c r="C3" s="139">
        <f>IF(A3="JĀ",1,0)</f>
        <v>0</v>
      </c>
      <c r="D3" s="139"/>
      <c r="E3" s="139"/>
      <c r="F3" s="139"/>
      <c r="G3" s="139"/>
      <c r="H3" s="139"/>
      <c r="I3" s="139"/>
    </row>
    <row r="4" spans="3:9" ht="15.75">
      <c r="C4" s="139"/>
      <c r="D4" s="139"/>
      <c r="E4" s="139"/>
      <c r="F4" s="139"/>
      <c r="G4" s="139"/>
      <c r="H4" s="139"/>
      <c r="I4" s="139"/>
    </row>
    <row r="5" spans="1:9" ht="15.75">
      <c r="A5" s="245" t="s">
        <v>642</v>
      </c>
      <c r="B5" s="4" t="s">
        <v>342</v>
      </c>
      <c r="C5" s="139">
        <f>IF(A5="LABOT",1,0)</f>
        <v>1</v>
      </c>
      <c r="D5" s="139"/>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568</v>
      </c>
      <c r="C10" s="31"/>
      <c r="D10" s="31"/>
      <c r="E10" s="31"/>
      <c r="F10" s="31"/>
      <c r="G10" s="31"/>
      <c r="H10" s="31"/>
      <c r="I10" s="31"/>
    </row>
    <row r="11" spans="1:9" ht="15.75">
      <c r="A11" s="32"/>
      <c r="B11" s="120" t="s">
        <v>594</v>
      </c>
      <c r="C11" s="31"/>
      <c r="D11" s="31"/>
      <c r="E11" s="31"/>
      <c r="F11" s="31"/>
      <c r="G11" s="31"/>
      <c r="H11" s="31"/>
      <c r="I11" s="31"/>
    </row>
    <row r="12" spans="1:9" ht="15.75">
      <c r="A12" s="32"/>
      <c r="B12" s="120" t="s">
        <v>611</v>
      </c>
      <c r="C12" s="31"/>
      <c r="D12" s="31"/>
      <c r="E12" s="31"/>
      <c r="F12" s="31"/>
      <c r="G12" s="31"/>
      <c r="H12" s="31"/>
      <c r="I12" s="31"/>
    </row>
    <row r="13" spans="1:9" ht="15.75">
      <c r="A13" s="33"/>
      <c r="B13" s="120" t="s">
        <v>614</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172"/>
      <c r="B20" s="3" t="s">
        <v>344</v>
      </c>
    </row>
    <row r="21" spans="1:2" ht="15.75">
      <c r="A21" s="84"/>
      <c r="B21" s="3" t="s">
        <v>345</v>
      </c>
    </row>
    <row r="22" spans="1:2" ht="15.75">
      <c r="A22" s="173"/>
      <c r="B22" s="3" t="s">
        <v>346</v>
      </c>
    </row>
    <row r="23" spans="1:2" ht="15.75">
      <c r="A23" s="171"/>
      <c r="B23" s="3" t="s">
        <v>348</v>
      </c>
    </row>
    <row r="24" spans="1:2" ht="15.75">
      <c r="A24" s="331"/>
      <c r="B24" s="3" t="s">
        <v>349</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view="pageBreakPreview" zoomScale="85" zoomScaleNormal="90" zoomScaleSheetLayoutView="85" zoomScalePageLayoutView="0" workbookViewId="0" topLeftCell="A1">
      <selection activeCell="M134" sqref="M134"/>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1"/>
      <c r="N1" s="24"/>
      <c r="O1" s="113">
        <f>SATURS!$C$3</f>
        <v>0</v>
      </c>
    </row>
    <row r="2" spans="1:15" ht="15.75" customHeight="1">
      <c r="A2" s="66"/>
      <c r="B2" s="24"/>
      <c r="C2" s="24"/>
      <c r="D2" s="24"/>
      <c r="E2" s="24"/>
      <c r="F2" s="24"/>
      <c r="G2" s="24"/>
      <c r="H2" s="24"/>
      <c r="I2" s="24"/>
      <c r="J2" s="24"/>
      <c r="K2" s="24"/>
      <c r="L2" s="24"/>
      <c r="M2" s="221"/>
      <c r="N2" s="24"/>
      <c r="O2" s="110">
        <f>SATURS!$C$5</f>
        <v>1</v>
      </c>
    </row>
    <row r="3" spans="1:15" ht="15.75">
      <c r="A3" s="644" t="s">
        <v>233</v>
      </c>
      <c r="B3" s="644"/>
      <c r="C3" s="644"/>
      <c r="D3" s="644"/>
      <c r="E3" s="644"/>
      <c r="F3" s="644"/>
      <c r="G3" s="644"/>
      <c r="H3" s="644"/>
      <c r="I3" s="644"/>
      <c r="J3" s="644"/>
      <c r="K3" s="644"/>
      <c r="L3" s="644"/>
      <c r="M3" s="644"/>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45" t="s">
        <v>234</v>
      </c>
      <c r="B6" s="645"/>
      <c r="C6" s="645"/>
      <c r="D6" s="645"/>
      <c r="E6" s="645"/>
      <c r="F6" s="645"/>
      <c r="G6" s="645"/>
      <c r="H6" s="645"/>
      <c r="I6" s="645"/>
      <c r="J6" s="645"/>
      <c r="K6" s="645"/>
      <c r="L6" s="645"/>
      <c r="M6" s="645"/>
      <c r="N6" s="81"/>
      <c r="O6" s="55"/>
    </row>
    <row r="7" spans="1:15" s="27" customFormat="1" ht="15.75">
      <c r="A7" s="224"/>
      <c r="B7" s="224"/>
      <c r="C7" s="373"/>
      <c r="D7" s="373"/>
      <c r="E7" s="224"/>
      <c r="F7" s="224"/>
      <c r="G7" s="224"/>
      <c r="H7" s="224"/>
      <c r="I7" s="224"/>
      <c r="J7" s="224"/>
      <c r="K7" s="224"/>
      <c r="L7" s="224"/>
      <c r="M7" s="224"/>
      <c r="N7" s="81"/>
      <c r="O7" s="55"/>
    </row>
    <row r="8" spans="1:15" ht="15.75">
      <c r="A8" s="636" t="s">
        <v>235</v>
      </c>
      <c r="B8" s="636"/>
      <c r="C8" s="636"/>
      <c r="D8" s="636"/>
      <c r="E8" s="636"/>
      <c r="F8" s="636"/>
      <c r="G8" s="636"/>
      <c r="H8" s="636"/>
      <c r="I8" s="636"/>
      <c r="J8" s="636"/>
      <c r="K8" s="636"/>
      <c r="L8" s="636"/>
      <c r="M8" s="636"/>
      <c r="O8" s="201"/>
    </row>
    <row r="9" spans="1:15" ht="15.75" customHeight="1">
      <c r="A9" s="635">
        <f>IF(2!$D$35="","",2!B36)</f>
      </c>
      <c r="B9" s="635"/>
      <c r="C9" s="635"/>
      <c r="D9" s="635"/>
      <c r="E9" s="635"/>
      <c r="F9" s="635"/>
      <c r="G9" s="635"/>
      <c r="H9" s="635"/>
      <c r="I9" s="635"/>
      <c r="J9" s="635"/>
      <c r="K9" s="635"/>
      <c r="L9" s="635"/>
      <c r="M9" s="635"/>
      <c r="N9" s="71"/>
      <c r="O9" s="62"/>
    </row>
    <row r="10" spans="1:13" ht="38.25">
      <c r="A10" s="546" t="s">
        <v>37</v>
      </c>
      <c r="B10" s="638" t="s">
        <v>38</v>
      </c>
      <c r="C10" s="639"/>
      <c r="D10" s="640"/>
      <c r="E10" s="546" t="s">
        <v>39</v>
      </c>
      <c r="F10" s="546"/>
      <c r="G10" s="214" t="s">
        <v>47</v>
      </c>
      <c r="H10" s="214" t="s">
        <v>46</v>
      </c>
      <c r="I10" s="605" t="s">
        <v>330</v>
      </c>
      <c r="J10" s="607"/>
      <c r="K10" s="608" t="s">
        <v>40</v>
      </c>
      <c r="L10" s="609"/>
      <c r="M10" s="214" t="s">
        <v>41</v>
      </c>
    </row>
    <row r="11" spans="1:13" ht="21.75" customHeight="1">
      <c r="A11" s="546"/>
      <c r="B11" s="641"/>
      <c r="C11" s="642"/>
      <c r="D11" s="643"/>
      <c r="E11" s="546"/>
      <c r="F11" s="546"/>
      <c r="G11" s="214" t="s">
        <v>42</v>
      </c>
      <c r="H11" s="214" t="s">
        <v>331</v>
      </c>
      <c r="I11" s="605" t="s">
        <v>332</v>
      </c>
      <c r="J11" s="607"/>
      <c r="K11" s="608" t="s">
        <v>144</v>
      </c>
      <c r="L11" s="609"/>
      <c r="M11" s="214" t="s">
        <v>44</v>
      </c>
    </row>
    <row r="12" spans="1:14" ht="15.75" customHeight="1">
      <c r="A12" s="269"/>
      <c r="B12" s="610">
        <f>IF(3!B6="","",3!B6)</f>
      </c>
      <c r="C12" s="610"/>
      <c r="D12" s="610"/>
      <c r="E12" s="610">
        <f>IF(3!C6="","",3!C6)</f>
      </c>
      <c r="F12" s="610"/>
      <c r="G12" s="382">
        <f>IF(3!D6="","",3!D6)</f>
      </c>
      <c r="H12" s="382">
        <f>IF(3!E6="","",3!E6)</f>
      </c>
      <c r="I12" s="600">
        <f>IF(3!F6="","",3!F6)</f>
      </c>
      <c r="J12" s="600"/>
      <c r="K12" s="626">
        <f>IF(2!$D$35="","",2!$G$36-2!$H$36)</f>
      </c>
      <c r="L12" s="626"/>
      <c r="M12" s="170">
        <f aca="true" t="shared" si="0" ref="M12:M21">IF(H12="",0,H12*I12)</f>
        <v>0</v>
      </c>
      <c r="N12" s="85"/>
    </row>
    <row r="13" spans="1:13" ht="15.75" customHeight="1">
      <c r="A13" s="269"/>
      <c r="B13" s="610">
        <f>IF(3!B7="","",3!B7)</f>
      </c>
      <c r="C13" s="610"/>
      <c r="D13" s="610"/>
      <c r="E13" s="610">
        <f>IF(3!C7="","",3!C7)</f>
      </c>
      <c r="F13" s="610"/>
      <c r="G13" s="382">
        <f>IF(3!D7="","",3!D7)</f>
      </c>
      <c r="H13" s="382">
        <f>IF(3!E7="","",3!E7)</f>
      </c>
      <c r="I13" s="600">
        <f>IF(3!F7="","",3!F7)</f>
      </c>
      <c r="J13" s="600"/>
      <c r="K13" s="626">
        <f>IF(2!$D$35="","",2!$G$36-2!$H$36)</f>
      </c>
      <c r="L13" s="626"/>
      <c r="M13" s="170">
        <f t="shared" si="0"/>
        <v>0</v>
      </c>
    </row>
    <row r="14" spans="1:13" ht="15.75" customHeight="1">
      <c r="A14" s="269"/>
      <c r="B14" s="610">
        <f>IF(3!B8="","",3!B8)</f>
      </c>
      <c r="C14" s="610"/>
      <c r="D14" s="610"/>
      <c r="E14" s="610">
        <f>IF(3!C8="","",3!C8)</f>
      </c>
      <c r="F14" s="610"/>
      <c r="G14" s="382">
        <f>IF(3!D8="","",3!D8)</f>
      </c>
      <c r="H14" s="382">
        <f>IF(3!E8="","",3!E8)</f>
      </c>
      <c r="I14" s="600">
        <f>IF(3!F8="","",3!F8)</f>
      </c>
      <c r="J14" s="600"/>
      <c r="K14" s="626">
        <f>IF(2!$D$35="","",2!$G$36-2!$H$36)</f>
      </c>
      <c r="L14" s="626"/>
      <c r="M14" s="170">
        <f t="shared" si="0"/>
        <v>0</v>
      </c>
    </row>
    <row r="15" spans="1:13" ht="15.75" customHeight="1">
      <c r="A15" s="269"/>
      <c r="B15" s="610">
        <f>IF(3!B9="","",3!B9)</f>
      </c>
      <c r="C15" s="610"/>
      <c r="D15" s="610"/>
      <c r="E15" s="610">
        <f>IF(3!C9="","",3!C9)</f>
      </c>
      <c r="F15" s="610"/>
      <c r="G15" s="382">
        <f>IF(3!D9="","",3!D9)</f>
      </c>
      <c r="H15" s="382">
        <f>IF(3!E9="","",3!E9)</f>
      </c>
      <c r="I15" s="600">
        <f>IF(3!F9="","",3!F9)</f>
      </c>
      <c r="J15" s="600"/>
      <c r="K15" s="626">
        <f>IF(2!$D$35="","",2!$G$36-2!$H$36)</f>
      </c>
      <c r="L15" s="626"/>
      <c r="M15" s="170">
        <f t="shared" si="0"/>
        <v>0</v>
      </c>
    </row>
    <row r="16" spans="1:13" ht="15.75" customHeight="1">
      <c r="A16" s="269"/>
      <c r="B16" s="610">
        <f>IF(3!B10="","",3!B10)</f>
      </c>
      <c r="C16" s="610"/>
      <c r="D16" s="610"/>
      <c r="E16" s="610">
        <f>IF(3!C10="","",3!C10)</f>
      </c>
      <c r="F16" s="610"/>
      <c r="G16" s="382">
        <f>IF(3!D10="","",3!D10)</f>
      </c>
      <c r="H16" s="382">
        <f>IF(3!E10="","",3!E10)</f>
      </c>
      <c r="I16" s="600">
        <f>IF(3!F10="","",3!F10)</f>
      </c>
      <c r="J16" s="600"/>
      <c r="K16" s="626">
        <f>IF(2!$D$35="","",2!$G$36-2!$H$36)</f>
      </c>
      <c r="L16" s="626"/>
      <c r="M16" s="170">
        <f t="shared" si="0"/>
        <v>0</v>
      </c>
    </row>
    <row r="17" spans="1:13" ht="15.75" customHeight="1">
      <c r="A17" s="269"/>
      <c r="B17" s="610">
        <f>IF(3!B11="","",3!B11)</f>
      </c>
      <c r="C17" s="610"/>
      <c r="D17" s="610"/>
      <c r="E17" s="610">
        <f>IF(3!C11="","",3!C11)</f>
      </c>
      <c r="F17" s="610"/>
      <c r="G17" s="382">
        <f>IF(3!D11="","",3!D11)</f>
      </c>
      <c r="H17" s="382">
        <f>IF(3!E11="","",3!E11)</f>
      </c>
      <c r="I17" s="600">
        <f>IF(3!F11="","",3!F11)</f>
      </c>
      <c r="J17" s="600"/>
      <c r="K17" s="626">
        <f>IF(2!$D$35="","",2!$G$36-2!$H$36)</f>
      </c>
      <c r="L17" s="626"/>
      <c r="M17" s="170">
        <f t="shared" si="0"/>
        <v>0</v>
      </c>
    </row>
    <row r="18" spans="1:13" ht="15.75" customHeight="1">
      <c r="A18" s="269"/>
      <c r="B18" s="610">
        <f>IF(3!B12="","",3!B12)</f>
      </c>
      <c r="C18" s="610"/>
      <c r="D18" s="610"/>
      <c r="E18" s="610">
        <f>IF(3!C12="","",3!C12)</f>
      </c>
      <c r="F18" s="610"/>
      <c r="G18" s="382">
        <f>IF(3!D12="","",3!D12)</f>
      </c>
      <c r="H18" s="382">
        <f>IF(3!E12="","",3!E12)</f>
      </c>
      <c r="I18" s="600">
        <f>IF(3!F12="","",3!F12)</f>
      </c>
      <c r="J18" s="600"/>
      <c r="K18" s="626">
        <f>IF(2!$D$35="","",2!$G$36-2!$H$36)</f>
      </c>
      <c r="L18" s="626"/>
      <c r="M18" s="170">
        <f t="shared" si="0"/>
        <v>0</v>
      </c>
    </row>
    <row r="19" spans="1:13" ht="15.75" customHeight="1">
      <c r="A19" s="269"/>
      <c r="B19" s="610">
        <f>IF(3!B13="","",3!B13)</f>
      </c>
      <c r="C19" s="610"/>
      <c r="D19" s="610"/>
      <c r="E19" s="610">
        <f>IF(3!C13="","",3!C13)</f>
      </c>
      <c r="F19" s="610"/>
      <c r="G19" s="382">
        <f>IF(3!D13="","",3!D13)</f>
      </c>
      <c r="H19" s="382">
        <f>IF(3!E13="","",3!E13)</f>
      </c>
      <c r="I19" s="600">
        <f>IF(3!F13="","",3!F13)</f>
      </c>
      <c r="J19" s="600"/>
      <c r="K19" s="626">
        <f>IF(2!$D$35="","",2!$G$36-2!$H$36)</f>
      </c>
      <c r="L19" s="626"/>
      <c r="M19" s="170">
        <f t="shared" si="0"/>
        <v>0</v>
      </c>
    </row>
    <row r="20" spans="1:13" ht="15.75" customHeight="1">
      <c r="A20" s="269"/>
      <c r="B20" s="610">
        <f>IF(3!B14="","",3!B14)</f>
      </c>
      <c r="C20" s="610"/>
      <c r="D20" s="610"/>
      <c r="E20" s="610">
        <f>IF(3!C14="","",3!C14)</f>
      </c>
      <c r="F20" s="610"/>
      <c r="G20" s="382">
        <f>IF(3!D14="","",3!D14)</f>
      </c>
      <c r="H20" s="382">
        <f>IF(3!E14="","",3!E14)</f>
      </c>
      <c r="I20" s="600">
        <f>IF(3!F14="","",3!F14)</f>
      </c>
      <c r="J20" s="600"/>
      <c r="K20" s="626">
        <f>IF(2!$D$35="","",2!$G$36-2!$H$36)</f>
      </c>
      <c r="L20" s="626"/>
      <c r="M20" s="170">
        <f t="shared" si="0"/>
        <v>0</v>
      </c>
    </row>
    <row r="21" spans="1:13" s="24" customFormat="1" ht="15.75" customHeight="1">
      <c r="A21" s="269"/>
      <c r="B21" s="610">
        <f>IF(3!B15="","",3!B15)</f>
      </c>
      <c r="C21" s="610"/>
      <c r="D21" s="610"/>
      <c r="E21" s="610">
        <f>IF(3!C15="","",3!C15)</f>
      </c>
      <c r="F21" s="610"/>
      <c r="G21" s="382">
        <f>IF(3!D15="","",3!D15)</f>
      </c>
      <c r="H21" s="382">
        <f>IF(3!E15="","",3!E15)</f>
      </c>
      <c r="I21" s="600">
        <f>IF(3!F15="","",3!F15)</f>
      </c>
      <c r="J21" s="600"/>
      <c r="K21" s="626">
        <f>IF(2!$D$35="","",2!$G$36-2!$H$36)</f>
      </c>
      <c r="L21" s="626"/>
      <c r="M21" s="170">
        <f t="shared" si="0"/>
        <v>0</v>
      </c>
    </row>
    <row r="22" spans="1:13" ht="38.25">
      <c r="A22" s="609" t="s">
        <v>37</v>
      </c>
      <c r="B22" s="629" t="s">
        <v>89</v>
      </c>
      <c r="C22" s="630"/>
      <c r="D22" s="630"/>
      <c r="E22" s="546" t="s">
        <v>13</v>
      </c>
      <c r="F22" s="546"/>
      <c r="G22" s="214" t="s">
        <v>145</v>
      </c>
      <c r="H22" s="605" t="s">
        <v>146</v>
      </c>
      <c r="I22" s="606"/>
      <c r="J22" s="607"/>
      <c r="K22" s="608" t="s">
        <v>40</v>
      </c>
      <c r="L22" s="609"/>
      <c r="M22" s="214" t="s">
        <v>41</v>
      </c>
    </row>
    <row r="23" spans="1:13" ht="15.75" customHeight="1">
      <c r="A23" s="646"/>
      <c r="B23" s="631"/>
      <c r="C23" s="632"/>
      <c r="D23" s="632"/>
      <c r="E23" s="546"/>
      <c r="F23" s="546"/>
      <c r="G23" s="214" t="s">
        <v>43</v>
      </c>
      <c r="H23" s="605" t="s">
        <v>147</v>
      </c>
      <c r="I23" s="606"/>
      <c r="J23" s="607"/>
      <c r="K23" s="608" t="s">
        <v>144</v>
      </c>
      <c r="L23" s="609"/>
      <c r="M23" s="214" t="s">
        <v>44</v>
      </c>
    </row>
    <row r="24" spans="1:13" ht="15.75" customHeight="1">
      <c r="A24" s="269"/>
      <c r="B24" s="610">
        <f>IF(3!B18="","",3!B18)</f>
      </c>
      <c r="C24" s="610"/>
      <c r="D24" s="610"/>
      <c r="E24" s="610">
        <f>IF(3!C18="","",3!C18)</f>
      </c>
      <c r="F24" s="610"/>
      <c r="G24" s="382">
        <f>IF(3!D18="","",3!D18)</f>
      </c>
      <c r="H24" s="589">
        <f>IF(3!E18="","",3!E18)</f>
      </c>
      <c r="I24" s="590"/>
      <c r="J24" s="591"/>
      <c r="K24" s="626">
        <f>IF(2!$D$35="","",2!$G$36-2!$H$36)</f>
      </c>
      <c r="L24" s="626"/>
      <c r="M24" s="170">
        <f>IF(G24="",0,G24*H24)</f>
        <v>0</v>
      </c>
    </row>
    <row r="25" spans="1:13" ht="15.75" customHeight="1">
      <c r="A25" s="269"/>
      <c r="B25" s="610">
        <f>IF(3!B19="","",3!B19)</f>
      </c>
      <c r="C25" s="610"/>
      <c r="D25" s="610"/>
      <c r="E25" s="610">
        <f>IF(3!C19="","",3!C19)</f>
      </c>
      <c r="F25" s="610"/>
      <c r="G25" s="382">
        <f>IF(3!D19="","",3!D19)</f>
      </c>
      <c r="H25" s="589">
        <f>IF(3!E19="","",3!E19)</f>
      </c>
      <c r="I25" s="590"/>
      <c r="J25" s="591"/>
      <c r="K25" s="626">
        <f>IF(2!$D$35="","",2!$G$36-2!$H$36)</f>
      </c>
      <c r="L25" s="626"/>
      <c r="M25" s="170">
        <f>IF(G25="",0,G25*H25)</f>
        <v>0</v>
      </c>
    </row>
    <row r="26" spans="1:13" ht="15.75" customHeight="1">
      <c r="A26" s="269"/>
      <c r="B26" s="610">
        <f>IF(3!B20="","",3!B20)</f>
      </c>
      <c r="C26" s="610"/>
      <c r="D26" s="610"/>
      <c r="E26" s="610">
        <f>IF(3!C20="","",3!C20)</f>
      </c>
      <c r="F26" s="610"/>
      <c r="G26" s="382">
        <f>IF(3!D20="","",3!D20)</f>
      </c>
      <c r="H26" s="589">
        <f>IF(3!E20="","",3!E20)</f>
      </c>
      <c r="I26" s="590"/>
      <c r="J26" s="591"/>
      <c r="K26" s="626">
        <f>IF(2!$D$35="","",2!$G$36-2!$H$36)</f>
      </c>
      <c r="L26" s="626"/>
      <c r="M26" s="170">
        <f>IF(G26="",0,G26*H26)</f>
        <v>0</v>
      </c>
    </row>
    <row r="27" spans="1:15" ht="15.75" customHeight="1">
      <c r="A27" s="648" t="str">
        <f>CONCATENATE("Kopā ",2!B36)</f>
        <v>Kopā ZONA 1</v>
      </c>
      <c r="B27" s="649"/>
      <c r="C27" s="649"/>
      <c r="D27" s="649"/>
      <c r="E27" s="649"/>
      <c r="F27" s="649"/>
      <c r="G27" s="649"/>
      <c r="H27" s="649"/>
      <c r="I27" s="649"/>
      <c r="J27" s="649"/>
      <c r="K27" s="649"/>
      <c r="L27" s="650"/>
      <c r="M27" s="175">
        <f>SUM(M24:M26)+SUM(M12:M21)</f>
        <v>0</v>
      </c>
      <c r="N27" s="19"/>
      <c r="O27" s="96"/>
    </row>
    <row r="28" spans="1:15" ht="15.75" customHeight="1">
      <c r="A28" s="635">
        <f>IF(2!$D$39="","",2!B40)</f>
      </c>
      <c r="B28" s="635"/>
      <c r="C28" s="635"/>
      <c r="D28" s="635"/>
      <c r="E28" s="635"/>
      <c r="F28" s="635"/>
      <c r="G28" s="635"/>
      <c r="H28" s="635"/>
      <c r="I28" s="635"/>
      <c r="J28" s="635"/>
      <c r="K28" s="635"/>
      <c r="L28" s="635"/>
      <c r="M28" s="635"/>
      <c r="N28" s="19"/>
      <c r="O28" s="96"/>
    </row>
    <row r="29" spans="1:15" ht="38.25">
      <c r="A29" s="546" t="s">
        <v>37</v>
      </c>
      <c r="B29" s="638" t="s">
        <v>38</v>
      </c>
      <c r="C29" s="639"/>
      <c r="D29" s="640"/>
      <c r="E29" s="546" t="s">
        <v>39</v>
      </c>
      <c r="F29" s="546"/>
      <c r="G29" s="214" t="s">
        <v>47</v>
      </c>
      <c r="H29" s="214" t="s">
        <v>46</v>
      </c>
      <c r="I29" s="605" t="s">
        <v>330</v>
      </c>
      <c r="J29" s="607"/>
      <c r="K29" s="608" t="s">
        <v>40</v>
      </c>
      <c r="L29" s="609"/>
      <c r="M29" s="214" t="s">
        <v>41</v>
      </c>
      <c r="N29" s="19"/>
      <c r="O29" s="96"/>
    </row>
    <row r="30" spans="1:15" ht="18" customHeight="1">
      <c r="A30" s="546"/>
      <c r="B30" s="641"/>
      <c r="C30" s="642"/>
      <c r="D30" s="643"/>
      <c r="E30" s="546"/>
      <c r="F30" s="546"/>
      <c r="G30" s="214" t="s">
        <v>42</v>
      </c>
      <c r="H30" s="214" t="s">
        <v>331</v>
      </c>
      <c r="I30" s="605" t="s">
        <v>332</v>
      </c>
      <c r="J30" s="607"/>
      <c r="K30" s="608" t="s">
        <v>144</v>
      </c>
      <c r="L30" s="609"/>
      <c r="M30" s="214" t="s">
        <v>44</v>
      </c>
      <c r="N30" s="19"/>
      <c r="O30" s="96"/>
    </row>
    <row r="31" spans="1:15" s="24" customFormat="1" ht="15.75" customHeight="1">
      <c r="A31" s="269"/>
      <c r="B31" s="610">
        <f>IF(3!B25="","",3!B25)</f>
      </c>
      <c r="C31" s="610"/>
      <c r="D31" s="610"/>
      <c r="E31" s="610">
        <f>IF(3!C25="","",3!C25)</f>
      </c>
      <c r="F31" s="610"/>
      <c r="G31" s="382">
        <f>IF(3!D25="","",3!D25)</f>
      </c>
      <c r="H31" s="382">
        <f>IF(3!E25="","",3!E25)</f>
      </c>
      <c r="I31" s="600">
        <f>IF(3!F25="","",3!F25)</f>
      </c>
      <c r="J31" s="600"/>
      <c r="K31" s="592">
        <f>IF(2!$D$39="","",2!$G$40-2!$H$40)</f>
      </c>
      <c r="L31" s="593"/>
      <c r="M31" s="170">
        <f aca="true" t="shared" si="1" ref="M31:M40">IF(H31="",0,H31*I31)</f>
        <v>0</v>
      </c>
      <c r="N31" s="53"/>
      <c r="O31" s="99"/>
    </row>
    <row r="32" spans="1:13" ht="15.75" customHeight="1">
      <c r="A32" s="269"/>
      <c r="B32" s="610">
        <f>IF(3!B26="","",3!B26)</f>
      </c>
      <c r="C32" s="610"/>
      <c r="D32" s="610"/>
      <c r="E32" s="610">
        <f>IF(3!C26="","",3!C26)</f>
      </c>
      <c r="F32" s="610"/>
      <c r="G32" s="382">
        <f>IF(3!D26="","",3!D26)</f>
      </c>
      <c r="H32" s="382">
        <f>IF(3!E26="","",3!E26)</f>
      </c>
      <c r="I32" s="600">
        <f>IF(3!F26="","",3!F26)</f>
      </c>
      <c r="J32" s="600"/>
      <c r="K32" s="592">
        <f>IF(2!$D$39="","",2!$G$40-2!$H$40)</f>
      </c>
      <c r="L32" s="593"/>
      <c r="M32" s="170">
        <f t="shared" si="1"/>
        <v>0</v>
      </c>
    </row>
    <row r="33" spans="1:13" ht="15.75" customHeight="1">
      <c r="A33" s="269"/>
      <c r="B33" s="610">
        <f>IF(3!B27="","",3!B27)</f>
      </c>
      <c r="C33" s="610"/>
      <c r="D33" s="610"/>
      <c r="E33" s="610">
        <f>IF(3!C27="","",3!C27)</f>
      </c>
      <c r="F33" s="610"/>
      <c r="G33" s="382">
        <f>IF(3!D27="","",3!D27)</f>
      </c>
      <c r="H33" s="382">
        <f>IF(3!E27="","",3!E27)</f>
      </c>
      <c r="I33" s="600">
        <f>IF(3!F27="","",3!F27)</f>
      </c>
      <c r="J33" s="600"/>
      <c r="K33" s="592">
        <f>IF(2!$D$39="","",2!$G$40-2!$H$40)</f>
      </c>
      <c r="L33" s="593"/>
      <c r="M33" s="170">
        <f t="shared" si="1"/>
        <v>0</v>
      </c>
    </row>
    <row r="34" spans="1:13" ht="15.75" customHeight="1">
      <c r="A34" s="269"/>
      <c r="B34" s="610">
        <f>IF(3!B28="","",3!B28)</f>
      </c>
      <c r="C34" s="610"/>
      <c r="D34" s="610"/>
      <c r="E34" s="610">
        <f>IF(3!C28="","",3!C28)</f>
      </c>
      <c r="F34" s="610"/>
      <c r="G34" s="382">
        <f>IF(3!D28="","",3!D28)</f>
      </c>
      <c r="H34" s="382">
        <f>IF(3!E28="","",3!E28)</f>
      </c>
      <c r="I34" s="600">
        <f>IF(3!F28="","",3!F28)</f>
      </c>
      <c r="J34" s="600"/>
      <c r="K34" s="592">
        <f>IF(2!$D$39="","",2!$G$40-2!$H$40)</f>
      </c>
      <c r="L34" s="593"/>
      <c r="M34" s="170">
        <f t="shared" si="1"/>
        <v>0</v>
      </c>
    </row>
    <row r="35" spans="1:13" ht="15.75" customHeight="1">
      <c r="A35" s="269"/>
      <c r="B35" s="610">
        <f>IF(3!B29="","",3!B29)</f>
      </c>
      <c r="C35" s="610"/>
      <c r="D35" s="610"/>
      <c r="E35" s="610">
        <f>IF(3!C29="","",3!C29)</f>
      </c>
      <c r="F35" s="610"/>
      <c r="G35" s="382">
        <f>IF(3!D29="","",3!D29)</f>
      </c>
      <c r="H35" s="382">
        <f>IF(3!E29="","",3!E29)</f>
      </c>
      <c r="I35" s="600">
        <f>IF(3!F29="","",3!F29)</f>
      </c>
      <c r="J35" s="600"/>
      <c r="K35" s="592">
        <f>IF(2!$D$39="","",2!$G$40-2!$H$40)</f>
      </c>
      <c r="L35" s="593"/>
      <c r="M35" s="170">
        <f t="shared" si="1"/>
        <v>0</v>
      </c>
    </row>
    <row r="36" spans="1:13" ht="15.75" customHeight="1">
      <c r="A36" s="269"/>
      <c r="B36" s="610">
        <f>IF(3!B30="","",3!B30)</f>
      </c>
      <c r="C36" s="610"/>
      <c r="D36" s="610"/>
      <c r="E36" s="610">
        <f>IF(3!C30="","",3!C30)</f>
      </c>
      <c r="F36" s="610"/>
      <c r="G36" s="382">
        <f>IF(3!D30="","",3!D30)</f>
      </c>
      <c r="H36" s="382">
        <f>IF(3!E30="","",3!E30)</f>
      </c>
      <c r="I36" s="600">
        <f>IF(3!F30="","",3!F30)</f>
      </c>
      <c r="J36" s="600"/>
      <c r="K36" s="592">
        <f>IF(2!$D$39="","",2!$G$40-2!$H$40)</f>
      </c>
      <c r="L36" s="593"/>
      <c r="M36" s="170">
        <f t="shared" si="1"/>
        <v>0</v>
      </c>
    </row>
    <row r="37" spans="1:13" ht="15.75" customHeight="1">
      <c r="A37" s="269"/>
      <c r="B37" s="610">
        <f>IF(3!B31="","",3!B31)</f>
      </c>
      <c r="C37" s="610"/>
      <c r="D37" s="610"/>
      <c r="E37" s="610">
        <f>IF(3!C31="","",3!C31)</f>
      </c>
      <c r="F37" s="610"/>
      <c r="G37" s="382">
        <f>IF(3!D31="","",3!D31)</f>
      </c>
      <c r="H37" s="382">
        <f>IF(3!E31="","",3!E31)</f>
      </c>
      <c r="I37" s="600">
        <f>IF(3!F31="","",3!F31)</f>
      </c>
      <c r="J37" s="600"/>
      <c r="K37" s="592">
        <f>IF(2!$D$39="","",2!$G$40-2!$H$40)</f>
      </c>
      <c r="L37" s="593"/>
      <c r="M37" s="170">
        <f t="shared" si="1"/>
        <v>0</v>
      </c>
    </row>
    <row r="38" spans="1:13" ht="15.75" customHeight="1">
      <c r="A38" s="269"/>
      <c r="B38" s="610">
        <f>IF(3!B32="","",3!B32)</f>
      </c>
      <c r="C38" s="610"/>
      <c r="D38" s="610"/>
      <c r="E38" s="610">
        <f>IF(3!C32="","",3!C32)</f>
      </c>
      <c r="F38" s="610"/>
      <c r="G38" s="382">
        <f>IF(3!D32="","",3!D32)</f>
      </c>
      <c r="H38" s="382">
        <f>IF(3!E32="","",3!E32)</f>
      </c>
      <c r="I38" s="600">
        <f>IF(3!F32="","",3!F32)</f>
      </c>
      <c r="J38" s="600"/>
      <c r="K38" s="592">
        <f>IF(2!$D$39="","",2!$G$40-2!$H$40)</f>
      </c>
      <c r="L38" s="593"/>
      <c r="M38" s="170">
        <f t="shared" si="1"/>
        <v>0</v>
      </c>
    </row>
    <row r="39" spans="1:13" ht="15.75" customHeight="1">
      <c r="A39" s="269"/>
      <c r="B39" s="610">
        <f>IF(3!B33="","",3!B33)</f>
      </c>
      <c r="C39" s="610"/>
      <c r="D39" s="610"/>
      <c r="E39" s="610">
        <f>IF(3!C33="","",3!C33)</f>
      </c>
      <c r="F39" s="610"/>
      <c r="G39" s="382">
        <f>IF(3!D33="","",3!D33)</f>
      </c>
      <c r="H39" s="382">
        <f>IF(3!E33="","",3!E33)</f>
      </c>
      <c r="I39" s="600">
        <f>IF(3!F33="","",3!F33)</f>
      </c>
      <c r="J39" s="600"/>
      <c r="K39" s="592">
        <f>IF(2!$D$39="","",2!$G$40-2!$H$40)</f>
      </c>
      <c r="L39" s="593"/>
      <c r="M39" s="170">
        <f t="shared" si="1"/>
        <v>0</v>
      </c>
    </row>
    <row r="40" spans="1:13" ht="15.75">
      <c r="A40" s="269"/>
      <c r="B40" s="610">
        <f>IF(3!B34="","",3!B34)</f>
      </c>
      <c r="C40" s="610"/>
      <c r="D40" s="610"/>
      <c r="E40" s="610">
        <f>IF(3!C34="","",3!C34)</f>
      </c>
      <c r="F40" s="610"/>
      <c r="G40" s="382">
        <f>IF(3!D34="","",3!D34)</f>
      </c>
      <c r="H40" s="382">
        <f>IF(3!E34="","",3!E34)</f>
      </c>
      <c r="I40" s="600">
        <f>IF(3!F34="","",3!F34)</f>
      </c>
      <c r="J40" s="600"/>
      <c r="K40" s="592">
        <f>IF(2!$D$39="","",2!$G$40-2!$H$40)</f>
      </c>
      <c r="L40" s="593"/>
      <c r="M40" s="170">
        <f t="shared" si="1"/>
        <v>0</v>
      </c>
    </row>
    <row r="41" spans="1:16" ht="38.25">
      <c r="A41" s="609" t="s">
        <v>37</v>
      </c>
      <c r="B41" s="629" t="s">
        <v>89</v>
      </c>
      <c r="C41" s="630"/>
      <c r="D41" s="630"/>
      <c r="E41" s="546" t="s">
        <v>13</v>
      </c>
      <c r="F41" s="546"/>
      <c r="G41" s="214" t="s">
        <v>145</v>
      </c>
      <c r="H41" s="605" t="s">
        <v>146</v>
      </c>
      <c r="I41" s="606"/>
      <c r="J41" s="607"/>
      <c r="K41" s="608" t="s">
        <v>40</v>
      </c>
      <c r="L41" s="609"/>
      <c r="M41" s="214" t="s">
        <v>41</v>
      </c>
      <c r="N41" s="24"/>
      <c r="O41" s="99"/>
      <c r="P41" s="24"/>
    </row>
    <row r="42" spans="1:15" ht="15.75">
      <c r="A42" s="646"/>
      <c r="B42" s="631"/>
      <c r="C42" s="632"/>
      <c r="D42" s="632"/>
      <c r="E42" s="546"/>
      <c r="F42" s="546"/>
      <c r="G42" s="214" t="s">
        <v>43</v>
      </c>
      <c r="H42" s="605" t="s">
        <v>147</v>
      </c>
      <c r="I42" s="606"/>
      <c r="J42" s="607"/>
      <c r="K42" s="608" t="s">
        <v>144</v>
      </c>
      <c r="L42" s="609"/>
      <c r="M42" s="214" t="s">
        <v>44</v>
      </c>
      <c r="O42" s="201"/>
    </row>
    <row r="43" spans="1:15" ht="15.75">
      <c r="A43" s="269"/>
      <c r="B43" s="610">
        <f>IF(3!B37="","",3!B37)</f>
      </c>
      <c r="C43" s="610"/>
      <c r="D43" s="610"/>
      <c r="E43" s="610">
        <f>IF(3!C37="","",3!C37)</f>
      </c>
      <c r="F43" s="610"/>
      <c r="G43" s="382">
        <f>IF(3!D37="","",3!D37)</f>
      </c>
      <c r="H43" s="589">
        <f>IF(3!E37="","",3!E37)</f>
      </c>
      <c r="I43" s="590"/>
      <c r="J43" s="591"/>
      <c r="K43" s="592">
        <f>IF(2!$D$39="","",2!$G$40-2!$H$40)</f>
      </c>
      <c r="L43" s="593"/>
      <c r="M43" s="170">
        <f>IF(G43="",0,G43*H43)</f>
        <v>0</v>
      </c>
      <c r="O43" s="201"/>
    </row>
    <row r="44" spans="1:15" ht="15.75">
      <c r="A44" s="269"/>
      <c r="B44" s="610">
        <f>IF(3!B38="","",3!B38)</f>
      </c>
      <c r="C44" s="610"/>
      <c r="D44" s="610"/>
      <c r="E44" s="610">
        <f>IF(3!C38="","",3!C38)</f>
      </c>
      <c r="F44" s="610"/>
      <c r="G44" s="382">
        <f>IF(3!D38="","",3!D38)</f>
      </c>
      <c r="H44" s="589">
        <f>IF(3!E38="","",3!E38)</f>
      </c>
      <c r="I44" s="590"/>
      <c r="J44" s="591"/>
      <c r="K44" s="592">
        <f>IF(2!$D$39="","",2!$G$40-2!$H$40)</f>
      </c>
      <c r="L44" s="593"/>
      <c r="M44" s="170">
        <f>IF(G44="",0,G44*H44)</f>
        <v>0</v>
      </c>
      <c r="O44" s="201"/>
    </row>
    <row r="45" spans="1:15" ht="15.75">
      <c r="A45" s="269"/>
      <c r="B45" s="610">
        <f>IF(3!B39="","",3!B39)</f>
      </c>
      <c r="C45" s="610"/>
      <c r="D45" s="610"/>
      <c r="E45" s="610">
        <f>IF(3!C39="","",3!C39)</f>
      </c>
      <c r="F45" s="610"/>
      <c r="G45" s="382">
        <f>IF(3!D39="","",3!D39)</f>
      </c>
      <c r="H45" s="589">
        <f>IF(3!E39="","",3!E39)</f>
      </c>
      <c r="I45" s="590"/>
      <c r="J45" s="591"/>
      <c r="K45" s="592">
        <f>IF(2!$D$39="","",2!$G$40-2!$H$40)</f>
      </c>
      <c r="L45" s="593"/>
      <c r="M45" s="170">
        <f>IF(G45="",0,G45*H45)</f>
        <v>0</v>
      </c>
      <c r="O45" s="201"/>
    </row>
    <row r="46" spans="1:13" ht="15.75" customHeight="1">
      <c r="A46" s="648" t="str">
        <f>CONCATENATE("Kopā ",2!B40)</f>
        <v>Kopā </v>
      </c>
      <c r="B46" s="649"/>
      <c r="C46" s="649"/>
      <c r="D46" s="649"/>
      <c r="E46" s="649"/>
      <c r="F46" s="649"/>
      <c r="G46" s="649"/>
      <c r="H46" s="649"/>
      <c r="I46" s="649"/>
      <c r="J46" s="649"/>
      <c r="K46" s="649"/>
      <c r="L46" s="650"/>
      <c r="M46" s="175">
        <f>SUM(M43:M45)+SUM(M31:M40)</f>
        <v>0</v>
      </c>
    </row>
    <row r="47" spans="1:13" ht="15.75">
      <c r="A47" s="635">
        <f>IF(2!$D$43="","",2!B44)</f>
      </c>
      <c r="B47" s="635"/>
      <c r="C47" s="635"/>
      <c r="D47" s="635"/>
      <c r="E47" s="635"/>
      <c r="F47" s="635"/>
      <c r="G47" s="635"/>
      <c r="H47" s="635"/>
      <c r="I47" s="635"/>
      <c r="J47" s="635"/>
      <c r="K47" s="635"/>
      <c r="L47" s="635"/>
      <c r="M47" s="635"/>
    </row>
    <row r="48" spans="1:13" ht="38.25">
      <c r="A48" s="546" t="s">
        <v>37</v>
      </c>
      <c r="B48" s="638" t="s">
        <v>38</v>
      </c>
      <c r="C48" s="639"/>
      <c r="D48" s="640"/>
      <c r="E48" s="546" t="s">
        <v>39</v>
      </c>
      <c r="F48" s="546"/>
      <c r="G48" s="214" t="s">
        <v>47</v>
      </c>
      <c r="H48" s="214" t="s">
        <v>46</v>
      </c>
      <c r="I48" s="605" t="s">
        <v>330</v>
      </c>
      <c r="J48" s="607"/>
      <c r="K48" s="608" t="s">
        <v>40</v>
      </c>
      <c r="L48" s="609"/>
      <c r="M48" s="214" t="s">
        <v>41</v>
      </c>
    </row>
    <row r="49" spans="1:13" ht="15.75">
      <c r="A49" s="546"/>
      <c r="B49" s="641"/>
      <c r="C49" s="642"/>
      <c r="D49" s="643"/>
      <c r="E49" s="546"/>
      <c r="F49" s="546"/>
      <c r="G49" s="214" t="s">
        <v>42</v>
      </c>
      <c r="H49" s="214" t="s">
        <v>331</v>
      </c>
      <c r="I49" s="605" t="s">
        <v>332</v>
      </c>
      <c r="J49" s="607"/>
      <c r="K49" s="608" t="s">
        <v>144</v>
      </c>
      <c r="L49" s="609"/>
      <c r="M49" s="214" t="s">
        <v>44</v>
      </c>
    </row>
    <row r="50" spans="1:13" ht="15.75">
      <c r="A50" s="269"/>
      <c r="B50" s="610">
        <f>IF(3!B44="","",3!B44)</f>
      </c>
      <c r="C50" s="610"/>
      <c r="D50" s="610"/>
      <c r="E50" s="610">
        <f>IF(3!C44="","",3!C44)</f>
      </c>
      <c r="F50" s="610"/>
      <c r="G50" s="382">
        <f>IF(3!D44="","",3!D44)</f>
      </c>
      <c r="H50" s="382">
        <f>IF(3!E44="","",3!E44)</f>
      </c>
      <c r="I50" s="600">
        <f>IF(3!F44="","",3!F44)</f>
      </c>
      <c r="J50" s="600"/>
      <c r="K50" s="592">
        <f>IF(2!$D$43="","",2!$G$44-2!$H$44)</f>
      </c>
      <c r="L50" s="593"/>
      <c r="M50" s="170">
        <f aca="true" t="shared" si="2" ref="M50:M59">IF(H50="",0,H50*I50)</f>
        <v>0</v>
      </c>
    </row>
    <row r="51" spans="1:13" ht="15.75">
      <c r="A51" s="269"/>
      <c r="B51" s="610">
        <f>IF(3!B45="","",3!B45)</f>
      </c>
      <c r="C51" s="610"/>
      <c r="D51" s="610"/>
      <c r="E51" s="610">
        <f>IF(3!C45="","",3!C45)</f>
      </c>
      <c r="F51" s="610"/>
      <c r="G51" s="382">
        <f>IF(3!D45="","",3!D45)</f>
      </c>
      <c r="H51" s="382">
        <f>IF(3!E45="","",3!E45)</f>
      </c>
      <c r="I51" s="600">
        <f>IF(3!F45="","",3!F45)</f>
      </c>
      <c r="J51" s="600"/>
      <c r="K51" s="592">
        <f>IF(2!$D$43="","",2!$G$44-2!$H$44)</f>
      </c>
      <c r="L51" s="593"/>
      <c r="M51" s="170">
        <f t="shared" si="2"/>
        <v>0</v>
      </c>
    </row>
    <row r="52" spans="1:13" ht="15.75">
      <c r="A52" s="269"/>
      <c r="B52" s="610">
        <f>IF(3!B46="","",3!B46)</f>
      </c>
      <c r="C52" s="610"/>
      <c r="D52" s="610"/>
      <c r="E52" s="610">
        <f>IF(3!C46="","",3!C46)</f>
      </c>
      <c r="F52" s="610"/>
      <c r="G52" s="382">
        <f>IF(3!D46="","",3!D46)</f>
      </c>
      <c r="H52" s="382">
        <f>IF(3!E46="","",3!E46)</f>
      </c>
      <c r="I52" s="600">
        <f>IF(3!F46="","",3!F46)</f>
      </c>
      <c r="J52" s="600"/>
      <c r="K52" s="592">
        <f>IF(2!$D$43="","",2!$G$44-2!$H$44)</f>
      </c>
      <c r="L52" s="593"/>
      <c r="M52" s="170">
        <f t="shared" si="2"/>
        <v>0</v>
      </c>
    </row>
    <row r="53" spans="1:13" ht="15.75">
      <c r="A53" s="269"/>
      <c r="B53" s="610">
        <f>IF(3!B47="","",3!B47)</f>
      </c>
      <c r="C53" s="610"/>
      <c r="D53" s="610"/>
      <c r="E53" s="610">
        <f>IF(3!C47="","",3!C47)</f>
      </c>
      <c r="F53" s="610"/>
      <c r="G53" s="382">
        <f>IF(3!D47="","",3!D47)</f>
      </c>
      <c r="H53" s="382">
        <f>IF(3!E47="","",3!E47)</f>
      </c>
      <c r="I53" s="600">
        <f>IF(3!F47="","",3!F47)</f>
      </c>
      <c r="J53" s="600"/>
      <c r="K53" s="592">
        <f>IF(2!$D$43="","",2!$G$44-2!$H$44)</f>
      </c>
      <c r="L53" s="593"/>
      <c r="M53" s="170">
        <f t="shared" si="2"/>
        <v>0</v>
      </c>
    </row>
    <row r="54" spans="1:13" ht="15.75">
      <c r="A54" s="269"/>
      <c r="B54" s="610">
        <f>IF(3!B48="","",3!B48)</f>
      </c>
      <c r="C54" s="610"/>
      <c r="D54" s="610"/>
      <c r="E54" s="610">
        <f>IF(3!C48="","",3!C48)</f>
      </c>
      <c r="F54" s="610"/>
      <c r="G54" s="382">
        <f>IF(3!D48="","",3!D48)</f>
      </c>
      <c r="H54" s="382">
        <f>IF(3!E48="","",3!E48)</f>
      </c>
      <c r="I54" s="600">
        <f>IF(3!F48="","",3!F48)</f>
      </c>
      <c r="J54" s="600"/>
      <c r="K54" s="592">
        <f>IF(2!$D$43="","",2!$G$44-2!$H$44)</f>
      </c>
      <c r="L54" s="593"/>
      <c r="M54" s="170">
        <f t="shared" si="2"/>
        <v>0</v>
      </c>
    </row>
    <row r="55" spans="1:13" ht="15.75">
      <c r="A55" s="269"/>
      <c r="B55" s="610">
        <f>IF(3!B49="","",3!B49)</f>
      </c>
      <c r="C55" s="610"/>
      <c r="D55" s="610"/>
      <c r="E55" s="610">
        <f>IF(3!C49="","",3!C49)</f>
      </c>
      <c r="F55" s="610"/>
      <c r="G55" s="382">
        <f>IF(3!D49="","",3!D49)</f>
      </c>
      <c r="H55" s="382">
        <f>IF(3!E49="","",3!E49)</f>
      </c>
      <c r="I55" s="600">
        <f>IF(3!F49="","",3!F49)</f>
      </c>
      <c r="J55" s="600"/>
      <c r="K55" s="592">
        <f>IF(2!$D$43="","",2!$G$44-2!$H$44)</f>
      </c>
      <c r="L55" s="593"/>
      <c r="M55" s="170">
        <f t="shared" si="2"/>
        <v>0</v>
      </c>
    </row>
    <row r="56" spans="1:13" ht="15.75">
      <c r="A56" s="269"/>
      <c r="B56" s="610">
        <f>IF(3!B50="","",3!B50)</f>
      </c>
      <c r="C56" s="610"/>
      <c r="D56" s="610"/>
      <c r="E56" s="610">
        <f>IF(3!C50="","",3!C50)</f>
      </c>
      <c r="F56" s="610"/>
      <c r="G56" s="382">
        <f>IF(3!D50="","",3!D50)</f>
      </c>
      <c r="H56" s="382">
        <f>IF(3!E50="","",3!E50)</f>
      </c>
      <c r="I56" s="600">
        <f>IF(3!F50="","",3!F50)</f>
      </c>
      <c r="J56" s="600"/>
      <c r="K56" s="592">
        <f>IF(2!$D$43="","",2!$G$44-2!$H$44)</f>
      </c>
      <c r="L56" s="593"/>
      <c r="M56" s="170">
        <f t="shared" si="2"/>
        <v>0</v>
      </c>
    </row>
    <row r="57" spans="1:13" ht="15.75">
      <c r="A57" s="269"/>
      <c r="B57" s="610">
        <f>IF(3!B51="","",3!B51)</f>
      </c>
      <c r="C57" s="610"/>
      <c r="D57" s="610"/>
      <c r="E57" s="610">
        <f>IF(3!C51="","",3!C51)</f>
      </c>
      <c r="F57" s="610"/>
      <c r="G57" s="382">
        <f>IF(3!D51="","",3!D51)</f>
      </c>
      <c r="H57" s="382">
        <f>IF(3!E51="","",3!E51)</f>
      </c>
      <c r="I57" s="600">
        <f>IF(3!F51="","",3!F51)</f>
      </c>
      <c r="J57" s="600"/>
      <c r="K57" s="592">
        <f>IF(2!$D$43="","",2!$G$44-2!$H$44)</f>
      </c>
      <c r="L57" s="593"/>
      <c r="M57" s="170">
        <f t="shared" si="2"/>
        <v>0</v>
      </c>
    </row>
    <row r="58" spans="1:13" ht="15.75">
      <c r="A58" s="269"/>
      <c r="B58" s="610">
        <f>IF(3!B52="","",3!B52)</f>
      </c>
      <c r="C58" s="610"/>
      <c r="D58" s="610"/>
      <c r="E58" s="610">
        <f>IF(3!C52="","",3!C52)</f>
      </c>
      <c r="F58" s="610"/>
      <c r="G58" s="382">
        <f>IF(3!D52="","",3!D52)</f>
      </c>
      <c r="H58" s="382">
        <f>IF(3!E52="","",3!E52)</f>
      </c>
      <c r="I58" s="600">
        <f>IF(3!F52="","",3!F52)</f>
      </c>
      <c r="J58" s="600"/>
      <c r="K58" s="592">
        <f>IF(2!$D$43="","",2!$G$44-2!$H$44)</f>
      </c>
      <c r="L58" s="593"/>
      <c r="M58" s="170">
        <f t="shared" si="2"/>
        <v>0</v>
      </c>
    </row>
    <row r="59" spans="1:13" ht="15.75">
      <c r="A59" s="269"/>
      <c r="B59" s="610">
        <f>IF(3!B53="","",3!B53)</f>
      </c>
      <c r="C59" s="610"/>
      <c r="D59" s="610"/>
      <c r="E59" s="610">
        <f>IF(3!C53="","",3!C53)</f>
      </c>
      <c r="F59" s="610"/>
      <c r="G59" s="382">
        <f>IF(3!D53="","",3!D53)</f>
      </c>
      <c r="H59" s="382">
        <f>IF(3!E53="","",3!E53)</f>
      </c>
      <c r="I59" s="600">
        <f>IF(3!F53="","",3!F53)</f>
      </c>
      <c r="J59" s="600"/>
      <c r="K59" s="592">
        <f>IF(2!$D$43="","",2!$G$44-2!$H$44)</f>
      </c>
      <c r="L59" s="593"/>
      <c r="M59" s="170">
        <f t="shared" si="2"/>
        <v>0</v>
      </c>
    </row>
    <row r="60" spans="1:13" ht="38.25">
      <c r="A60" s="609" t="s">
        <v>37</v>
      </c>
      <c r="B60" s="629" t="s">
        <v>89</v>
      </c>
      <c r="C60" s="630"/>
      <c r="D60" s="630"/>
      <c r="E60" s="546" t="s">
        <v>13</v>
      </c>
      <c r="F60" s="546"/>
      <c r="G60" s="214" t="s">
        <v>145</v>
      </c>
      <c r="H60" s="605" t="s">
        <v>146</v>
      </c>
      <c r="I60" s="606"/>
      <c r="J60" s="607"/>
      <c r="K60" s="608" t="s">
        <v>40</v>
      </c>
      <c r="L60" s="609"/>
      <c r="M60" s="214" t="s">
        <v>41</v>
      </c>
    </row>
    <row r="61" spans="1:13" ht="15.75">
      <c r="A61" s="646"/>
      <c r="B61" s="631"/>
      <c r="C61" s="632"/>
      <c r="D61" s="632"/>
      <c r="E61" s="546"/>
      <c r="F61" s="546"/>
      <c r="G61" s="214" t="s">
        <v>43</v>
      </c>
      <c r="H61" s="605" t="s">
        <v>147</v>
      </c>
      <c r="I61" s="606"/>
      <c r="J61" s="607"/>
      <c r="K61" s="608" t="s">
        <v>144</v>
      </c>
      <c r="L61" s="609"/>
      <c r="M61" s="214" t="s">
        <v>44</v>
      </c>
    </row>
    <row r="62" spans="1:13" ht="15.75">
      <c r="A62" s="269"/>
      <c r="B62" s="610">
        <f>IF(3!B56="","",3!B56)</f>
      </c>
      <c r="C62" s="610"/>
      <c r="D62" s="610"/>
      <c r="E62" s="610">
        <f>IF(3!C56="","",3!C56)</f>
      </c>
      <c r="F62" s="610"/>
      <c r="G62" s="382">
        <f>IF(3!D56="","",3!D56)</f>
      </c>
      <c r="H62" s="589">
        <f>IF(3!E56="","",3!E56)</f>
      </c>
      <c r="I62" s="590"/>
      <c r="J62" s="591"/>
      <c r="K62" s="592">
        <f>IF(2!$D$43="","",2!$G$44-2!$H$44)</f>
      </c>
      <c r="L62" s="593"/>
      <c r="M62" s="170">
        <f>IF(G62="",0,G62*H62)</f>
        <v>0</v>
      </c>
    </row>
    <row r="63" spans="1:13" ht="15.75">
      <c r="A63" s="269"/>
      <c r="B63" s="610">
        <f>IF(3!B57="","",3!B57)</f>
      </c>
      <c r="C63" s="610"/>
      <c r="D63" s="610"/>
      <c r="E63" s="610">
        <f>IF(3!C57="","",3!C57)</f>
      </c>
      <c r="F63" s="610"/>
      <c r="G63" s="382">
        <f>IF(3!D57="","",3!D57)</f>
      </c>
      <c r="H63" s="589">
        <f>IF(3!E57="","",3!E57)</f>
      </c>
      <c r="I63" s="590"/>
      <c r="J63" s="591"/>
      <c r="K63" s="592">
        <f>IF(2!$D$43="","",2!$G$44-2!$H$44)</f>
      </c>
      <c r="L63" s="593"/>
      <c r="M63" s="170">
        <f>IF(G63="",0,G63*H63)</f>
        <v>0</v>
      </c>
    </row>
    <row r="64" spans="1:13" ht="15.75">
      <c r="A64" s="315"/>
      <c r="B64" s="610">
        <f>IF(3!B58="","",3!B58)</f>
      </c>
      <c r="C64" s="610"/>
      <c r="D64" s="610"/>
      <c r="E64" s="610">
        <f>IF(3!C58="","",3!C58)</f>
      </c>
      <c r="F64" s="610"/>
      <c r="G64" s="382">
        <f>IF(3!D58="","",3!D58)</f>
      </c>
      <c r="H64" s="589">
        <f>IF(3!E58="","",3!E58)</f>
      </c>
      <c r="I64" s="590"/>
      <c r="J64" s="591"/>
      <c r="K64" s="592">
        <f>IF(2!$D$43="","",2!$G$44-2!$H$44)</f>
      </c>
      <c r="L64" s="593"/>
      <c r="M64" s="170">
        <f>IF(G64="",0,G64*H64)</f>
        <v>0</v>
      </c>
    </row>
    <row r="65" spans="1:13" ht="15.75" customHeight="1">
      <c r="A65" s="633" t="str">
        <f>CONCATENATE("Kopā ",2!B44)</f>
        <v>Kopā </v>
      </c>
      <c r="B65" s="633"/>
      <c r="C65" s="633"/>
      <c r="D65" s="633"/>
      <c r="E65" s="633"/>
      <c r="F65" s="633"/>
      <c r="G65" s="633"/>
      <c r="H65" s="633"/>
      <c r="I65" s="633"/>
      <c r="J65" s="633"/>
      <c r="K65" s="633"/>
      <c r="L65" s="633"/>
      <c r="M65" s="175">
        <f>SUM(M62:M64)+SUM(M50:M59)</f>
        <v>0</v>
      </c>
    </row>
    <row r="66" spans="1:13" ht="15.75">
      <c r="A66" s="604" t="s">
        <v>45</v>
      </c>
      <c r="B66" s="604"/>
      <c r="C66" s="604"/>
      <c r="D66" s="604"/>
      <c r="E66" s="604"/>
      <c r="F66" s="604"/>
      <c r="G66" s="604"/>
      <c r="H66" s="604"/>
      <c r="I66" s="604"/>
      <c r="J66" s="634" t="s">
        <v>236</v>
      </c>
      <c r="K66" s="634"/>
      <c r="L66" s="634"/>
      <c r="M66" s="175">
        <f>M27+M46+M65</f>
        <v>0</v>
      </c>
    </row>
    <row r="67" spans="1:13" ht="15.75">
      <c r="A67" s="604"/>
      <c r="B67" s="604"/>
      <c r="C67" s="604"/>
      <c r="D67" s="604"/>
      <c r="E67" s="604"/>
      <c r="F67" s="604"/>
      <c r="G67" s="604"/>
      <c r="H67" s="604"/>
      <c r="I67" s="604"/>
      <c r="J67" s="634" t="s">
        <v>149</v>
      </c>
      <c r="K67" s="634"/>
      <c r="L67" s="634"/>
      <c r="M67" s="364">
        <f>3!H62</f>
        <v>0</v>
      </c>
    </row>
    <row r="68" spans="1:13" s="126" customFormat="1" ht="42.75" customHeight="1">
      <c r="A68" s="488" t="s">
        <v>567</v>
      </c>
      <c r="B68" s="488"/>
      <c r="C68" s="488"/>
      <c r="D68" s="488"/>
      <c r="E68" s="488"/>
      <c r="F68" s="488"/>
      <c r="G68" s="488"/>
      <c r="H68" s="488"/>
      <c r="I68" s="488"/>
      <c r="J68" s="488"/>
      <c r="K68" s="488"/>
      <c r="L68" s="488"/>
      <c r="M68" s="488"/>
    </row>
    <row r="69" spans="1:5" ht="15.75">
      <c r="A69" s="3"/>
      <c r="B69" s="1"/>
      <c r="C69" s="1"/>
      <c r="D69" s="1"/>
      <c r="E69" s="1"/>
    </row>
    <row r="70" ht="15.75">
      <c r="A70" s="4" t="s">
        <v>278</v>
      </c>
    </row>
    <row r="71" ht="15.75">
      <c r="A71" s="3" t="s">
        <v>237</v>
      </c>
    </row>
    <row r="72" spans="1:13" s="19" customFormat="1" ht="51">
      <c r="A72" s="596" t="s">
        <v>79</v>
      </c>
      <c r="B72" s="596" t="s">
        <v>134</v>
      </c>
      <c r="C72" s="596"/>
      <c r="D72" s="596"/>
      <c r="E72" s="596"/>
      <c r="F72" s="223" t="s">
        <v>136</v>
      </c>
      <c r="G72" s="223" t="s">
        <v>238</v>
      </c>
      <c r="H72" s="223" t="s">
        <v>150</v>
      </c>
      <c r="I72" s="223" t="s">
        <v>239</v>
      </c>
      <c r="J72" s="596" t="s">
        <v>151</v>
      </c>
      <c r="K72" s="596"/>
      <c r="L72" s="207" t="s">
        <v>152</v>
      </c>
      <c r="M72" s="148" t="s">
        <v>153</v>
      </c>
    </row>
    <row r="73" spans="1:13" ht="15.75">
      <c r="A73" s="596"/>
      <c r="B73" s="596"/>
      <c r="C73" s="596"/>
      <c r="D73" s="596"/>
      <c r="E73" s="596"/>
      <c r="F73" s="149" t="s">
        <v>329</v>
      </c>
      <c r="G73" s="149" t="s">
        <v>289</v>
      </c>
      <c r="H73" s="150" t="s">
        <v>88</v>
      </c>
      <c r="I73" s="149" t="s">
        <v>44</v>
      </c>
      <c r="J73" s="597"/>
      <c r="K73" s="598"/>
      <c r="L73" s="149" t="s">
        <v>104</v>
      </c>
      <c r="M73" s="148" t="s">
        <v>93</v>
      </c>
    </row>
    <row r="74" spans="1:13" ht="15.75">
      <c r="A74" s="544" t="s">
        <v>154</v>
      </c>
      <c r="B74" s="545"/>
      <c r="C74" s="545"/>
      <c r="D74" s="545"/>
      <c r="E74" s="545"/>
      <c r="F74" s="545"/>
      <c r="G74" s="545"/>
      <c r="H74" s="545"/>
      <c r="I74" s="545"/>
      <c r="J74" s="545"/>
      <c r="K74" s="545"/>
      <c r="L74" s="545"/>
      <c r="M74" s="599"/>
    </row>
    <row r="75" spans="1:13" ht="15.75">
      <c r="A75" s="269"/>
      <c r="B75" s="601">
        <f>4!B7</f>
      </c>
      <c r="C75" s="602"/>
      <c r="D75" s="602"/>
      <c r="E75" s="603"/>
      <c r="F75" s="236">
        <f>4!E7</f>
      </c>
      <c r="G75" s="330">
        <f>4!F7</f>
      </c>
      <c r="H75" s="330">
        <f>4!G7</f>
      </c>
      <c r="I75" s="316"/>
      <c r="J75" s="594"/>
      <c r="K75" s="595"/>
      <c r="L75" s="317"/>
      <c r="M75" s="318"/>
    </row>
    <row r="76" spans="1:13" ht="15.75">
      <c r="A76" s="269"/>
      <c r="B76" s="601">
        <f>4!B8</f>
      </c>
      <c r="C76" s="602"/>
      <c r="D76" s="602"/>
      <c r="E76" s="603"/>
      <c r="F76" s="236">
        <f>4!E8</f>
      </c>
      <c r="G76" s="330">
        <f>4!F8</f>
      </c>
      <c r="H76" s="330">
        <f>4!G8</f>
      </c>
      <c r="I76" s="267"/>
      <c r="J76" s="594"/>
      <c r="K76" s="595"/>
      <c r="L76" s="317"/>
      <c r="M76" s="318"/>
    </row>
    <row r="77" spans="1:13" ht="15.75">
      <c r="A77" s="269"/>
      <c r="B77" s="601">
        <f>4!B9</f>
      </c>
      <c r="C77" s="602"/>
      <c r="D77" s="602"/>
      <c r="E77" s="603"/>
      <c r="F77" s="236">
        <f>4!E9</f>
      </c>
      <c r="G77" s="330">
        <f>4!F9</f>
      </c>
      <c r="H77" s="330">
        <f>4!G9</f>
      </c>
      <c r="I77" s="267"/>
      <c r="J77" s="594"/>
      <c r="K77" s="595"/>
      <c r="L77" s="317"/>
      <c r="M77" s="318"/>
    </row>
    <row r="78" spans="1:13" ht="15.75">
      <c r="A78" s="269"/>
      <c r="B78" s="601">
        <f>4!B10</f>
      </c>
      <c r="C78" s="602"/>
      <c r="D78" s="602"/>
      <c r="E78" s="603"/>
      <c r="F78" s="236">
        <f>4!E10</f>
      </c>
      <c r="G78" s="330">
        <f>4!F10</f>
      </c>
      <c r="H78" s="330">
        <f>4!G10</f>
      </c>
      <c r="I78" s="267"/>
      <c r="J78" s="594"/>
      <c r="K78" s="595"/>
      <c r="L78" s="317"/>
      <c r="M78" s="318"/>
    </row>
    <row r="79" spans="1:13" ht="15.75">
      <c r="A79" s="269"/>
      <c r="B79" s="601">
        <f>4!B11</f>
      </c>
      <c r="C79" s="602"/>
      <c r="D79" s="602"/>
      <c r="E79" s="603"/>
      <c r="F79" s="236">
        <f>4!E11</f>
      </c>
      <c r="G79" s="330">
        <f>4!F11</f>
      </c>
      <c r="H79" s="330">
        <f>4!G11</f>
      </c>
      <c r="I79" s="267"/>
      <c r="J79" s="594"/>
      <c r="K79" s="595"/>
      <c r="L79" s="317"/>
      <c r="M79" s="318"/>
    </row>
    <row r="80" spans="1:13" ht="15.75">
      <c r="A80" s="269"/>
      <c r="B80" s="601">
        <f>4!B12</f>
      </c>
      <c r="C80" s="602"/>
      <c r="D80" s="602"/>
      <c r="E80" s="603"/>
      <c r="F80" s="236">
        <f>4!E12</f>
      </c>
      <c r="G80" s="330">
        <f>4!F12</f>
      </c>
      <c r="H80" s="330">
        <f>4!G12</f>
      </c>
      <c r="I80" s="319"/>
      <c r="J80" s="594"/>
      <c r="K80" s="595"/>
      <c r="L80" s="317"/>
      <c r="M80" s="318"/>
    </row>
    <row r="81" spans="1:13" ht="15.75">
      <c r="A81" s="544" t="s">
        <v>155</v>
      </c>
      <c r="B81" s="545"/>
      <c r="C81" s="545"/>
      <c r="D81" s="545"/>
      <c r="E81" s="545"/>
      <c r="F81" s="545"/>
      <c r="G81" s="545"/>
      <c r="H81" s="545"/>
      <c r="I81" s="545"/>
      <c r="J81" s="545"/>
      <c r="K81" s="545"/>
      <c r="L81" s="545"/>
      <c r="M81" s="599"/>
    </row>
    <row r="82" spans="1:13" ht="15.75">
      <c r="A82" s="269"/>
      <c r="B82" s="601">
        <f>4!B14</f>
      </c>
      <c r="C82" s="602"/>
      <c r="D82" s="602"/>
      <c r="E82" s="603"/>
      <c r="F82" s="236">
        <f>4!E14</f>
      </c>
      <c r="G82" s="330">
        <f>4!F14</f>
      </c>
      <c r="H82" s="330">
        <f>4!G14</f>
      </c>
      <c r="I82" s="320"/>
      <c r="J82" s="594"/>
      <c r="K82" s="595"/>
      <c r="L82" s="317"/>
      <c r="M82" s="318"/>
    </row>
    <row r="83" spans="1:13" ht="15.75">
      <c r="A83" s="269"/>
      <c r="B83" s="601">
        <f>4!B15</f>
      </c>
      <c r="C83" s="602"/>
      <c r="D83" s="602"/>
      <c r="E83" s="603"/>
      <c r="F83" s="236">
        <f>4!E15</f>
      </c>
      <c r="G83" s="330">
        <f>4!F15</f>
      </c>
      <c r="H83" s="330">
        <f>4!G15</f>
      </c>
      <c r="I83" s="321"/>
      <c r="J83" s="594"/>
      <c r="K83" s="595"/>
      <c r="L83" s="317"/>
      <c r="M83" s="318"/>
    </row>
    <row r="84" spans="1:13" ht="15.75">
      <c r="A84" s="269"/>
      <c r="B84" s="601">
        <f>4!B16</f>
      </c>
      <c r="C84" s="602"/>
      <c r="D84" s="602"/>
      <c r="E84" s="603"/>
      <c r="F84" s="236">
        <f>4!E16</f>
      </c>
      <c r="G84" s="330">
        <f>4!F16</f>
      </c>
      <c r="H84" s="330">
        <f>4!G16</f>
      </c>
      <c r="I84" s="321"/>
      <c r="J84" s="594"/>
      <c r="K84" s="595"/>
      <c r="L84" s="317"/>
      <c r="M84" s="318"/>
    </row>
    <row r="85" spans="1:13" s="126" customFormat="1" ht="32.25" customHeight="1">
      <c r="A85" s="488" t="s">
        <v>322</v>
      </c>
      <c r="B85" s="488"/>
      <c r="C85" s="488"/>
      <c r="D85" s="488"/>
      <c r="E85" s="488"/>
      <c r="F85" s="488"/>
      <c r="G85" s="488"/>
      <c r="H85" s="488"/>
      <c r="I85" s="488"/>
      <c r="J85" s="488"/>
      <c r="K85" s="488"/>
      <c r="L85" s="488"/>
      <c r="M85" s="488"/>
    </row>
    <row r="86" ht="15.75">
      <c r="A86" s="3"/>
    </row>
    <row r="87" spans="1:10" ht="15.75">
      <c r="A87" s="3" t="s">
        <v>240</v>
      </c>
      <c r="B87" s="1"/>
      <c r="C87" s="1"/>
      <c r="D87" s="1"/>
      <c r="E87" s="1"/>
      <c r="F87" s="1"/>
      <c r="G87" s="1"/>
      <c r="H87" s="1"/>
      <c r="I87" s="1"/>
      <c r="J87" s="1"/>
    </row>
    <row r="88" spans="1:13" s="96" customFormat="1" ht="51">
      <c r="A88" s="415" t="s">
        <v>35</v>
      </c>
      <c r="B88" s="629" t="s">
        <v>165</v>
      </c>
      <c r="C88" s="630"/>
      <c r="D88" s="490"/>
      <c r="E88" s="194" t="s">
        <v>245</v>
      </c>
      <c r="F88" s="194" t="s">
        <v>246</v>
      </c>
      <c r="G88" s="412" t="s">
        <v>247</v>
      </c>
      <c r="H88" s="412"/>
      <c r="I88" s="412" t="s">
        <v>241</v>
      </c>
      <c r="J88" s="412"/>
      <c r="K88" s="194" t="s">
        <v>242</v>
      </c>
      <c r="L88" s="412" t="s">
        <v>243</v>
      </c>
      <c r="M88" s="412"/>
    </row>
    <row r="89" spans="1:13" ht="15.75">
      <c r="A89" s="416"/>
      <c r="B89" s="631"/>
      <c r="C89" s="632"/>
      <c r="D89" s="491"/>
      <c r="E89" s="194" t="s">
        <v>244</v>
      </c>
      <c r="F89" s="194" t="s">
        <v>328</v>
      </c>
      <c r="G89" s="412" t="s">
        <v>93</v>
      </c>
      <c r="H89" s="412"/>
      <c r="I89" s="412" t="s">
        <v>248</v>
      </c>
      <c r="J89" s="412"/>
      <c r="K89" s="194" t="s">
        <v>248</v>
      </c>
      <c r="L89" s="412" t="s">
        <v>104</v>
      </c>
      <c r="M89" s="412"/>
    </row>
    <row r="90" spans="1:13" ht="15.75">
      <c r="A90" s="290"/>
      <c r="B90" s="622"/>
      <c r="C90" s="623"/>
      <c r="D90" s="624"/>
      <c r="E90" s="317"/>
      <c r="F90" s="317"/>
      <c r="G90" s="612"/>
      <c r="H90" s="612"/>
      <c r="I90" s="611"/>
      <c r="J90" s="611"/>
      <c r="K90" s="317"/>
      <c r="L90" s="611"/>
      <c r="M90" s="611"/>
    </row>
    <row r="91" spans="1:13" ht="15.75">
      <c r="A91" s="290"/>
      <c r="B91" s="622"/>
      <c r="C91" s="623"/>
      <c r="D91" s="624"/>
      <c r="E91" s="317"/>
      <c r="F91" s="317"/>
      <c r="G91" s="612"/>
      <c r="H91" s="612"/>
      <c r="I91" s="611"/>
      <c r="J91" s="611"/>
      <c r="K91" s="317"/>
      <c r="L91" s="611"/>
      <c r="M91" s="611"/>
    </row>
    <row r="92" spans="1:13" ht="15.75">
      <c r="A92" s="290"/>
      <c r="B92" s="622"/>
      <c r="C92" s="623"/>
      <c r="D92" s="624"/>
      <c r="E92" s="317"/>
      <c r="F92" s="317"/>
      <c r="G92" s="612"/>
      <c r="H92" s="612"/>
      <c r="I92" s="611"/>
      <c r="J92" s="611"/>
      <c r="K92" s="317"/>
      <c r="L92" s="611"/>
      <c r="M92" s="611"/>
    </row>
    <row r="93" spans="1:13" ht="15.75">
      <c r="A93" s="290"/>
      <c r="B93" s="622"/>
      <c r="C93" s="623"/>
      <c r="D93" s="624"/>
      <c r="E93" s="317"/>
      <c r="F93" s="317"/>
      <c r="G93" s="612"/>
      <c r="H93" s="612"/>
      <c r="I93" s="611"/>
      <c r="J93" s="611"/>
      <c r="K93" s="317"/>
      <c r="L93" s="611"/>
      <c r="M93" s="611"/>
    </row>
    <row r="94" spans="1:13" ht="15.75">
      <c r="A94" s="290"/>
      <c r="B94" s="622"/>
      <c r="C94" s="623"/>
      <c r="D94" s="624"/>
      <c r="E94" s="317"/>
      <c r="F94" s="317"/>
      <c r="G94" s="612"/>
      <c r="H94" s="612"/>
      <c r="I94" s="611"/>
      <c r="J94" s="611"/>
      <c r="K94" s="317"/>
      <c r="L94" s="611"/>
      <c r="M94" s="611"/>
    </row>
    <row r="95" spans="1:10" ht="15.75">
      <c r="A95" s="68"/>
      <c r="B95" s="1"/>
      <c r="C95" s="1"/>
      <c r="D95" s="1"/>
      <c r="E95" s="1"/>
      <c r="F95" s="1"/>
      <c r="G95" s="1"/>
      <c r="H95" s="1"/>
      <c r="I95" s="1"/>
      <c r="J95" s="1"/>
    </row>
    <row r="96" spans="1:13" ht="15.75">
      <c r="A96" s="625" t="s">
        <v>249</v>
      </c>
      <c r="B96" s="625"/>
      <c r="C96" s="625"/>
      <c r="D96" s="625"/>
      <c r="E96" s="625"/>
      <c r="F96" s="625"/>
      <c r="G96" s="625"/>
      <c r="H96" s="625"/>
      <c r="I96" s="625"/>
      <c r="J96" s="625"/>
      <c r="K96" s="625"/>
      <c r="L96" s="625"/>
      <c r="M96" s="625"/>
    </row>
    <row r="97" spans="1:13" ht="15.75" customHeight="1">
      <c r="A97" s="415" t="s">
        <v>79</v>
      </c>
      <c r="B97" s="613" t="s">
        <v>134</v>
      </c>
      <c r="C97" s="614"/>
      <c r="D97" s="615"/>
      <c r="E97" s="412" t="s">
        <v>157</v>
      </c>
      <c r="F97" s="412"/>
      <c r="G97" s="412"/>
      <c r="H97" s="412"/>
      <c r="I97" s="412"/>
      <c r="J97" s="412" t="s">
        <v>90</v>
      </c>
      <c r="K97" s="412" t="s">
        <v>273</v>
      </c>
      <c r="L97" s="546" t="s">
        <v>158</v>
      </c>
      <c r="M97" s="546"/>
    </row>
    <row r="98" spans="1:13" ht="51" customHeight="1">
      <c r="A98" s="499"/>
      <c r="B98" s="616"/>
      <c r="C98" s="617"/>
      <c r="D98" s="618"/>
      <c r="E98" s="194" t="s">
        <v>159</v>
      </c>
      <c r="F98" s="194" t="s">
        <v>327</v>
      </c>
      <c r="G98" s="194" t="s">
        <v>161</v>
      </c>
      <c r="H98" s="194" t="s">
        <v>162</v>
      </c>
      <c r="I98" s="194" t="s">
        <v>163</v>
      </c>
      <c r="J98" s="412"/>
      <c r="K98" s="412"/>
      <c r="L98" s="546"/>
      <c r="M98" s="546"/>
    </row>
    <row r="99" spans="1:13" s="19" customFormat="1" ht="15.75">
      <c r="A99" s="416"/>
      <c r="B99" s="619"/>
      <c r="C99" s="620"/>
      <c r="D99" s="621"/>
      <c r="E99" s="225" t="s">
        <v>325</v>
      </c>
      <c r="F99" s="225" t="s">
        <v>325</v>
      </c>
      <c r="G99" s="225" t="s">
        <v>325</v>
      </c>
      <c r="H99" s="225" t="s">
        <v>325</v>
      </c>
      <c r="I99" s="194" t="s">
        <v>325</v>
      </c>
      <c r="J99" s="194" t="s">
        <v>325</v>
      </c>
      <c r="K99" s="194"/>
      <c r="L99" s="214" t="s">
        <v>325</v>
      </c>
      <c r="M99" s="214" t="s">
        <v>326</v>
      </c>
    </row>
    <row r="100" spans="1:13" ht="15.75">
      <c r="A100" s="628" t="s">
        <v>154</v>
      </c>
      <c r="B100" s="628"/>
      <c r="C100" s="628"/>
      <c r="D100" s="628"/>
      <c r="E100" s="628"/>
      <c r="F100" s="628"/>
      <c r="G100" s="628"/>
      <c r="H100" s="628"/>
      <c r="I100" s="628"/>
      <c r="J100" s="628"/>
      <c r="K100" s="628"/>
      <c r="L100" s="69"/>
      <c r="M100" s="82"/>
    </row>
    <row r="101" spans="1:13" ht="15.75">
      <c r="A101" s="290"/>
      <c r="B101" s="659">
        <f>4!B39</f>
      </c>
      <c r="C101" s="660"/>
      <c r="D101" s="661"/>
      <c r="E101" s="328">
        <f>IF(2!$D$35="","",4!C39)</f>
      </c>
      <c r="F101" s="328">
        <f>IF(2!$D$35="","",4!D39)</f>
      </c>
      <c r="G101" s="328">
        <f>IF(2!$D$35="","",4!E39)</f>
      </c>
      <c r="H101" s="328">
        <f>IF(2!$D$35="","",4!F39)</f>
      </c>
      <c r="I101" s="328">
        <f>IF(2!$D$35="","",4!G39)</f>
      </c>
      <c r="J101" s="328">
        <f>IF(2!$D$35="","",4!H39)</f>
      </c>
      <c r="K101" s="329">
        <f>IF(2!$D$35="","",4!I39)</f>
      </c>
      <c r="L101" s="176">
        <f>IF(2!$D$35="","",(E101+F101+G101+H101+I101+J101)*K101)</f>
      </c>
      <c r="M101" s="177">
        <f>IF(2!$D$35="","",L101*SUM(2!D36:D38))</f>
      </c>
    </row>
    <row r="102" spans="1:13" ht="15.75">
      <c r="A102" s="290"/>
      <c r="B102" s="659">
        <f>4!B40</f>
      </c>
      <c r="C102" s="660"/>
      <c r="D102" s="661"/>
      <c r="E102" s="328">
        <f>IF(2!$D$35="","",4!C40)</f>
      </c>
      <c r="F102" s="328">
        <f>IF(2!$D$35="","",4!D40)</f>
      </c>
      <c r="G102" s="328">
        <f>IF(2!$D$35="","",4!E40)</f>
      </c>
      <c r="H102" s="328">
        <f>IF(2!$D$35="","",4!F40)</f>
      </c>
      <c r="I102" s="328">
        <f>IF(2!$D$35="","",4!G40)</f>
      </c>
      <c r="J102" s="328">
        <f>IF(2!$D$35="","",4!H40)</f>
      </c>
      <c r="K102" s="329">
        <f>IF(2!$D$35="","",4!I40)</f>
      </c>
      <c r="L102" s="176">
        <f>IF(2!$D$35="","",(E102+F102+G102+H102+I102+J102)*K102)</f>
      </c>
      <c r="M102" s="177">
        <f>IF(2!$D$35="","",L102*SUM(2!D36:D38))</f>
      </c>
    </row>
    <row r="103" spans="1:13" ht="15.75">
      <c r="A103" s="290"/>
      <c r="B103" s="659">
        <f>4!B41</f>
      </c>
      <c r="C103" s="660"/>
      <c r="D103" s="661"/>
      <c r="E103" s="328">
        <f>IF(2!$D$39="","",4!C41)</f>
      </c>
      <c r="F103" s="328">
        <f>IF(2!$D$39="","",4!D41)</f>
      </c>
      <c r="G103" s="328">
        <f>IF(2!$D$39="","",4!E41)</f>
      </c>
      <c r="H103" s="328">
        <f>IF(2!$D$39="","",4!F41)</f>
      </c>
      <c r="I103" s="328">
        <f>IF(2!$D$39="","",4!G41)</f>
      </c>
      <c r="J103" s="328">
        <f>IF(2!$D$39="","",4!H41)</f>
      </c>
      <c r="K103" s="329">
        <f>IF(2!$D$39="","",4!I41)</f>
      </c>
      <c r="L103" s="176">
        <f>IF(2!$D$39="","",(E103+F103+G103+H103+I103+J103)*K103)</f>
      </c>
      <c r="M103" s="177">
        <f>IF(2!$D$39="","",L103*SUM(2!D40:D42))</f>
      </c>
    </row>
    <row r="104" spans="1:13" ht="15.75">
      <c r="A104" s="290"/>
      <c r="B104" s="659">
        <f>4!B42</f>
      </c>
      <c r="C104" s="660"/>
      <c r="D104" s="661"/>
      <c r="E104" s="328">
        <f>IF(2!$D$39="","",4!C42)</f>
      </c>
      <c r="F104" s="328">
        <f>IF(2!$D$39="","",4!D42)</f>
      </c>
      <c r="G104" s="328">
        <f>IF(2!$D$39="","",4!E42)</f>
      </c>
      <c r="H104" s="328">
        <f>IF(2!$D$39="","",4!F42)</f>
      </c>
      <c r="I104" s="328">
        <f>IF(2!$D$39="","",4!G42)</f>
      </c>
      <c r="J104" s="328">
        <f>IF(2!$D$39="","",4!H42)</f>
      </c>
      <c r="K104" s="329">
        <f>IF(2!$D$39="","",4!I42)</f>
      </c>
      <c r="L104" s="176">
        <f>IF(2!$D$39="","",(E104+F104+G104+H104+I104+J104)*K104)</f>
      </c>
      <c r="M104" s="177">
        <f>IF(2!$D$39="","",L104*SUM(2!D40:D42))</f>
      </c>
    </row>
    <row r="105" spans="1:13" ht="15.75">
      <c r="A105" s="290"/>
      <c r="B105" s="659">
        <f>4!B43</f>
      </c>
      <c r="C105" s="660"/>
      <c r="D105" s="661"/>
      <c r="E105" s="328">
        <f>IF(2!$D$43="","",4!C43)</f>
      </c>
      <c r="F105" s="328">
        <f>IF(2!$D$43="","",4!D43)</f>
      </c>
      <c r="G105" s="328">
        <f>IF(2!$D$43="","",4!E43)</f>
      </c>
      <c r="H105" s="328">
        <f>IF(2!$D$43="","",4!F43)</f>
      </c>
      <c r="I105" s="328">
        <f>IF(2!$D$43="","",4!G43)</f>
      </c>
      <c r="J105" s="328">
        <f>IF(2!$D$43="","",4!H43)</f>
      </c>
      <c r="K105" s="329">
        <f>IF(2!$D$43="","",4!I43)</f>
      </c>
      <c r="L105" s="176">
        <f>IF(2!$D$43="","",(E105+F105+G105+H105+I105+J105)*K105)</f>
      </c>
      <c r="M105" s="177">
        <f>IF(2!$D$43="","",L105*SUM(2!D44:D46))</f>
      </c>
    </row>
    <row r="106" spans="1:13" ht="15.75">
      <c r="A106" s="290"/>
      <c r="B106" s="659">
        <f>4!B44</f>
      </c>
      <c r="C106" s="660"/>
      <c r="D106" s="661"/>
      <c r="E106" s="328">
        <f>IF(2!$D$43="","",4!C44)</f>
      </c>
      <c r="F106" s="328">
        <f>IF(2!$D$43="","",4!D44)</f>
      </c>
      <c r="G106" s="328">
        <f>IF(2!$D$43="","",4!E44)</f>
      </c>
      <c r="H106" s="328">
        <f>IF(2!$D$43="","",4!F44)</f>
      </c>
      <c r="I106" s="328">
        <f>IF(2!$D$43="","",4!G44)</f>
      </c>
      <c r="J106" s="328">
        <f>IF(2!$D$43="","",4!H44)</f>
      </c>
      <c r="K106" s="329">
        <f>IF(2!$D$43="","",4!I44)</f>
      </c>
      <c r="L106" s="176">
        <f>IF(2!$D$43="","",(E106+F106+G106+H106+I106+J106)*K106)</f>
      </c>
      <c r="M106" s="177">
        <f>IF(2!$D$43="","",L106*SUM(2!D44:D46))</f>
      </c>
    </row>
    <row r="107" spans="1:13" ht="15.75">
      <c r="A107" s="628" t="s">
        <v>155</v>
      </c>
      <c r="B107" s="628"/>
      <c r="C107" s="628"/>
      <c r="D107" s="628"/>
      <c r="E107" s="628"/>
      <c r="F107" s="628"/>
      <c r="G107" s="628"/>
      <c r="H107" s="628"/>
      <c r="I107" s="628"/>
      <c r="J107" s="628"/>
      <c r="K107" s="628"/>
      <c r="L107" s="69"/>
      <c r="M107" s="82"/>
    </row>
    <row r="108" spans="1:13" ht="15.75">
      <c r="A108" s="290"/>
      <c r="B108" s="659">
        <f>4!B46</f>
      </c>
      <c r="C108" s="660"/>
      <c r="D108" s="661"/>
      <c r="E108" s="328">
        <f>IF(2!$D$35="","",4!C46)</f>
      </c>
      <c r="F108" s="328">
        <f>IF(2!$D$35="","",4!D46)</f>
      </c>
      <c r="G108" s="328">
        <f>IF(2!$D$35="","",4!E46)</f>
      </c>
      <c r="H108" s="328">
        <f>IF(2!$D$35="","",4!F46)</f>
      </c>
      <c r="I108" s="328">
        <f>IF(2!$D$35="","",4!G46)</f>
      </c>
      <c r="J108" s="328">
        <f>IF(2!$D$35="","",4!H46)</f>
      </c>
      <c r="K108" s="329">
        <f>IF(2!$D$35="","",4!I46)</f>
      </c>
      <c r="L108" s="176">
        <f>IF(2!$D$35="","",(E108+F108+G108+H108+I108+J108)*K108)</f>
      </c>
      <c r="M108" s="177">
        <f>IF(2!$D$35="","",L108*SUM(2!D36:D38))</f>
      </c>
    </row>
    <row r="109" spans="1:13" ht="15.75">
      <c r="A109" s="290"/>
      <c r="B109" s="659">
        <f>4!B47</f>
      </c>
      <c r="C109" s="660"/>
      <c r="D109" s="661"/>
      <c r="E109" s="328">
        <f>IF(2!$D$39="","",4!C47)</f>
      </c>
      <c r="F109" s="328">
        <f>IF(2!$D$39="","",4!D47)</f>
      </c>
      <c r="G109" s="328">
        <f>IF(2!$D$39="","",4!E47)</f>
      </c>
      <c r="H109" s="328">
        <f>IF(2!$D$39="","",4!F47)</f>
      </c>
      <c r="I109" s="328">
        <f>IF(2!$D$39="","",4!G47)</f>
      </c>
      <c r="J109" s="328">
        <f>IF(2!$D$39="","",4!H47)</f>
      </c>
      <c r="K109" s="329">
        <f>IF(2!$D$39="","",4!I47)</f>
      </c>
      <c r="L109" s="176">
        <f>IF(2!$D$39="","",(E109+F109+G109+H109+I109+J109)*K109)</f>
      </c>
      <c r="M109" s="177">
        <f>IF(2!$D$39="","",L109*SUM(2!D40:D42))</f>
      </c>
    </row>
    <row r="110" spans="1:13" ht="15.75">
      <c r="A110" s="290"/>
      <c r="B110" s="659">
        <f>4!B48</f>
      </c>
      <c r="C110" s="660"/>
      <c r="D110" s="661"/>
      <c r="E110" s="328">
        <f>IF(2!$D$43="","",4!C48)</f>
      </c>
      <c r="F110" s="328">
        <f>IF(2!$D$43="","",4!D48)</f>
      </c>
      <c r="G110" s="328">
        <f>IF(2!$D$43="","",4!E48)</f>
      </c>
      <c r="H110" s="328">
        <f>IF(2!$D$43="","",4!F48)</f>
      </c>
      <c r="I110" s="328">
        <f>IF(2!$D$43="","",4!G48)</f>
      </c>
      <c r="J110" s="328">
        <f>IF(2!$D$43="","",4!H48)</f>
      </c>
      <c r="K110" s="329">
        <f>IF(2!$D$43="","",4!I48)</f>
      </c>
      <c r="L110" s="176">
        <f>IF(2!$D$43="","",(E110+F110+G110+H110+I110+J110)*K110)</f>
      </c>
      <c r="M110" s="177">
        <f>IF(2!$D$43="","",L110*SUM(2!D44:D46))</f>
      </c>
    </row>
    <row r="111" spans="1:13" s="126" customFormat="1" ht="35.25" customHeight="1">
      <c r="A111" s="488" t="s">
        <v>323</v>
      </c>
      <c r="B111" s="654"/>
      <c r="C111" s="654"/>
      <c r="D111" s="654"/>
      <c r="E111" s="654"/>
      <c r="F111" s="654"/>
      <c r="G111" s="654"/>
      <c r="H111" s="654"/>
      <c r="I111" s="654"/>
      <c r="J111" s="654"/>
      <c r="K111" s="654"/>
      <c r="L111" s="654"/>
      <c r="M111" s="654"/>
    </row>
    <row r="112" spans="1:13" ht="15.75">
      <c r="A112" s="645" t="s">
        <v>626</v>
      </c>
      <c r="B112" s="645"/>
      <c r="C112" s="645"/>
      <c r="D112" s="645"/>
      <c r="E112" s="645"/>
      <c r="F112" s="645"/>
      <c r="G112" s="645"/>
      <c r="H112" s="645"/>
      <c r="I112" s="645"/>
      <c r="J112" s="645"/>
      <c r="K112" s="645"/>
      <c r="L112" s="645"/>
      <c r="M112" s="645"/>
    </row>
    <row r="113" spans="1:13" ht="15.75">
      <c r="A113" s="412" t="s">
        <v>79</v>
      </c>
      <c r="B113" s="662" t="s">
        <v>627</v>
      </c>
      <c r="C113" s="655" t="s">
        <v>628</v>
      </c>
      <c r="D113" s="655"/>
      <c r="E113" s="655"/>
      <c r="F113" s="655"/>
      <c r="G113" s="655"/>
      <c r="H113" s="655" t="s">
        <v>629</v>
      </c>
      <c r="I113" s="655"/>
      <c r="J113" s="655"/>
      <c r="K113" s="655"/>
      <c r="L113" s="655"/>
      <c r="M113" s="370" t="s">
        <v>251</v>
      </c>
    </row>
    <row r="114" spans="1:13" ht="19.5" customHeight="1">
      <c r="A114" s="412"/>
      <c r="B114" s="663"/>
      <c r="C114" s="414" t="s">
        <v>636</v>
      </c>
      <c r="D114" s="414" t="s">
        <v>637</v>
      </c>
      <c r="E114" s="414" t="s">
        <v>630</v>
      </c>
      <c r="F114" s="414" t="s">
        <v>631</v>
      </c>
      <c r="G114" s="370" t="s">
        <v>632</v>
      </c>
      <c r="H114" s="414" t="s">
        <v>636</v>
      </c>
      <c r="I114" s="414" t="s">
        <v>637</v>
      </c>
      <c r="J114" s="414" t="s">
        <v>630</v>
      </c>
      <c r="K114" s="414" t="s">
        <v>631</v>
      </c>
      <c r="L114" s="370" t="s">
        <v>632</v>
      </c>
      <c r="M114" s="370" t="s">
        <v>324</v>
      </c>
    </row>
    <row r="115" spans="1:13" ht="19.5" customHeight="1">
      <c r="A115" s="412"/>
      <c r="B115" s="664"/>
      <c r="C115" s="414"/>
      <c r="D115" s="414"/>
      <c r="E115" s="414"/>
      <c r="F115" s="414"/>
      <c r="G115" s="370" t="s">
        <v>248</v>
      </c>
      <c r="H115" s="414"/>
      <c r="I115" s="414"/>
      <c r="J115" s="414"/>
      <c r="K115" s="414"/>
      <c r="L115" s="370" t="s">
        <v>248</v>
      </c>
      <c r="M115" s="370" t="s">
        <v>94</v>
      </c>
    </row>
    <row r="116" spans="1:13" ht="15.75">
      <c r="A116" s="322"/>
      <c r="B116" s="371"/>
      <c r="C116" s="372"/>
      <c r="D116" s="372"/>
      <c r="E116" s="372"/>
      <c r="F116" s="372"/>
      <c r="G116" s="190">
        <f>E116*F116/1000</f>
        <v>0</v>
      </c>
      <c r="H116" s="372"/>
      <c r="I116" s="372"/>
      <c r="J116" s="372"/>
      <c r="K116" s="372"/>
      <c r="L116" s="190">
        <f>J116*K116/1000</f>
        <v>0</v>
      </c>
      <c r="M116" s="190">
        <f>G116-L116</f>
        <v>0</v>
      </c>
    </row>
    <row r="117" spans="1:13" ht="15.75">
      <c r="A117" s="322"/>
      <c r="B117" s="371"/>
      <c r="C117" s="372"/>
      <c r="D117" s="372"/>
      <c r="E117" s="372"/>
      <c r="F117" s="372"/>
      <c r="G117" s="190">
        <f aca="true" t="shared" si="3" ref="G117:G123">E117*F117/1000</f>
        <v>0</v>
      </c>
      <c r="H117" s="372"/>
      <c r="I117" s="372"/>
      <c r="J117" s="372"/>
      <c r="K117" s="372"/>
      <c r="L117" s="190">
        <f aca="true" t="shared" si="4" ref="L117:L123">J117*K117/1000</f>
        <v>0</v>
      </c>
      <c r="M117" s="190">
        <f aca="true" t="shared" si="5" ref="M117:M123">G117-L117</f>
        <v>0</v>
      </c>
    </row>
    <row r="118" spans="1:13" ht="15.75">
      <c r="A118" s="322"/>
      <c r="B118" s="371"/>
      <c r="C118" s="372"/>
      <c r="D118" s="372"/>
      <c r="E118" s="372"/>
      <c r="F118" s="372"/>
      <c r="G118" s="190">
        <f t="shared" si="3"/>
        <v>0</v>
      </c>
      <c r="H118" s="372"/>
      <c r="I118" s="372"/>
      <c r="J118" s="372"/>
      <c r="K118" s="372"/>
      <c r="L118" s="190">
        <f t="shared" si="4"/>
        <v>0</v>
      </c>
      <c r="M118" s="190">
        <f t="shared" si="5"/>
        <v>0</v>
      </c>
    </row>
    <row r="119" spans="1:13" ht="15.75">
      <c r="A119" s="322"/>
      <c r="B119" s="371"/>
      <c r="C119" s="372"/>
      <c r="D119" s="372"/>
      <c r="E119" s="372"/>
      <c r="F119" s="372"/>
      <c r="G119" s="190">
        <f t="shared" si="3"/>
        <v>0</v>
      </c>
      <c r="H119" s="372"/>
      <c r="I119" s="372"/>
      <c r="J119" s="372"/>
      <c r="K119" s="372"/>
      <c r="L119" s="190">
        <f t="shared" si="4"/>
        <v>0</v>
      </c>
      <c r="M119" s="190">
        <f t="shared" si="5"/>
        <v>0</v>
      </c>
    </row>
    <row r="120" spans="1:13" ht="15.75">
      <c r="A120" s="322"/>
      <c r="B120" s="371"/>
      <c r="C120" s="372"/>
      <c r="D120" s="372"/>
      <c r="E120" s="372"/>
      <c r="F120" s="372"/>
      <c r="G120" s="190">
        <f t="shared" si="3"/>
        <v>0</v>
      </c>
      <c r="H120" s="372"/>
      <c r="I120" s="372"/>
      <c r="J120" s="372"/>
      <c r="K120" s="372"/>
      <c r="L120" s="190">
        <f t="shared" si="4"/>
        <v>0</v>
      </c>
      <c r="M120" s="190">
        <f t="shared" si="5"/>
        <v>0</v>
      </c>
    </row>
    <row r="121" spans="1:13" ht="15.75">
      <c r="A121" s="322"/>
      <c r="B121" s="371"/>
      <c r="C121" s="372"/>
      <c r="D121" s="372"/>
      <c r="E121" s="372"/>
      <c r="F121" s="372"/>
      <c r="G121" s="190">
        <f t="shared" si="3"/>
        <v>0</v>
      </c>
      <c r="H121" s="372"/>
      <c r="I121" s="372"/>
      <c r="J121" s="372"/>
      <c r="K121" s="372"/>
      <c r="L121" s="190">
        <f t="shared" si="4"/>
        <v>0</v>
      </c>
      <c r="M121" s="190">
        <f t="shared" si="5"/>
        <v>0</v>
      </c>
    </row>
    <row r="122" spans="1:13" ht="15.75">
      <c r="A122" s="322"/>
      <c r="B122" s="371"/>
      <c r="C122" s="372"/>
      <c r="D122" s="372"/>
      <c r="E122" s="372"/>
      <c r="F122" s="372"/>
      <c r="G122" s="190">
        <f t="shared" si="3"/>
        <v>0</v>
      </c>
      <c r="H122" s="372"/>
      <c r="I122" s="372"/>
      <c r="J122" s="372"/>
      <c r="K122" s="372"/>
      <c r="L122" s="190">
        <f t="shared" si="4"/>
        <v>0</v>
      </c>
      <c r="M122" s="190">
        <f t="shared" si="5"/>
        <v>0</v>
      </c>
    </row>
    <row r="123" spans="1:13" ht="15.75">
      <c r="A123" s="322"/>
      <c r="B123" s="371"/>
      <c r="C123" s="372"/>
      <c r="D123" s="372"/>
      <c r="E123" s="372"/>
      <c r="F123" s="372"/>
      <c r="G123" s="190">
        <f t="shared" si="3"/>
        <v>0</v>
      </c>
      <c r="H123" s="372"/>
      <c r="I123" s="372"/>
      <c r="J123" s="372"/>
      <c r="K123" s="372"/>
      <c r="L123" s="190">
        <f t="shared" si="4"/>
        <v>0</v>
      </c>
      <c r="M123" s="190">
        <f t="shared" si="5"/>
        <v>0</v>
      </c>
    </row>
    <row r="124" spans="1:13" ht="15.75">
      <c r="A124" s="656" t="s">
        <v>206</v>
      </c>
      <c r="B124" s="657"/>
      <c r="C124" s="657"/>
      <c r="D124" s="658"/>
      <c r="E124" s="374">
        <f>SUM(E116:E123)</f>
        <v>0</v>
      </c>
      <c r="F124" s="135"/>
      <c r="G124" s="374">
        <f>SUM(G116:G123)</f>
        <v>0</v>
      </c>
      <c r="H124" s="135"/>
      <c r="I124" s="135"/>
      <c r="J124" s="374">
        <f>SUM(J116:J123)</f>
        <v>0</v>
      </c>
      <c r="K124" s="135"/>
      <c r="L124" s="374">
        <f>SUM(L116:L123)</f>
        <v>0</v>
      </c>
      <c r="M124" s="374">
        <f>SUM(M116:M123)</f>
        <v>0</v>
      </c>
    </row>
    <row r="125" spans="1:13" ht="15.75">
      <c r="A125" s="647" t="s">
        <v>633</v>
      </c>
      <c r="B125" s="647"/>
      <c r="C125" s="647"/>
      <c r="D125" s="647"/>
      <c r="E125" s="647"/>
      <c r="F125" s="647"/>
      <c r="G125" s="647"/>
      <c r="H125" s="647"/>
      <c r="I125" s="647"/>
      <c r="J125" s="647"/>
      <c r="K125" s="647"/>
      <c r="L125" s="647"/>
      <c r="M125" s="647"/>
    </row>
    <row r="126" ht="15.75">
      <c r="H126" s="369"/>
    </row>
    <row r="127" spans="1:13" ht="15.75">
      <c r="A127" s="645" t="s">
        <v>634</v>
      </c>
      <c r="B127" s="645"/>
      <c r="C127" s="645"/>
      <c r="D127" s="645"/>
      <c r="E127" s="645"/>
      <c r="F127" s="645"/>
      <c r="G127" s="645"/>
      <c r="H127" s="645"/>
      <c r="I127" s="645"/>
      <c r="J127" s="645"/>
      <c r="K127" s="645"/>
      <c r="L127" s="645"/>
      <c r="M127" s="645"/>
    </row>
    <row r="128" spans="1:13" s="19" customFormat="1" ht="15.75">
      <c r="A128" s="415" t="s">
        <v>35</v>
      </c>
      <c r="B128" s="412" t="s">
        <v>635</v>
      </c>
      <c r="C128" s="412"/>
      <c r="D128" s="412"/>
      <c r="E128" s="627" t="s">
        <v>101</v>
      </c>
      <c r="F128" s="627"/>
      <c r="G128" s="627"/>
      <c r="H128" s="627"/>
      <c r="I128" s="412" t="s">
        <v>250</v>
      </c>
      <c r="J128" s="412"/>
      <c r="K128" s="412"/>
      <c r="L128" s="412"/>
      <c r="M128" s="194" t="s">
        <v>251</v>
      </c>
    </row>
    <row r="129" spans="1:13" ht="38.25">
      <c r="A129" s="499"/>
      <c r="B129" s="412"/>
      <c r="C129" s="412"/>
      <c r="D129" s="412"/>
      <c r="E129" s="198" t="s">
        <v>102</v>
      </c>
      <c r="F129" s="198" t="s">
        <v>253</v>
      </c>
      <c r="G129" s="198" t="s">
        <v>103</v>
      </c>
      <c r="H129" s="198" t="s">
        <v>252</v>
      </c>
      <c r="I129" s="198" t="s">
        <v>102</v>
      </c>
      <c r="J129" s="198" t="s">
        <v>253</v>
      </c>
      <c r="K129" s="198" t="s">
        <v>103</v>
      </c>
      <c r="L129" s="198" t="s">
        <v>252</v>
      </c>
      <c r="M129" s="198" t="s">
        <v>324</v>
      </c>
    </row>
    <row r="130" spans="1:13" s="18" customFormat="1" ht="15.75">
      <c r="A130" s="416"/>
      <c r="B130" s="412"/>
      <c r="C130" s="412"/>
      <c r="D130" s="412"/>
      <c r="E130" s="194" t="s">
        <v>244</v>
      </c>
      <c r="F130" s="194" t="s">
        <v>244</v>
      </c>
      <c r="G130" s="194" t="s">
        <v>104</v>
      </c>
      <c r="H130" s="194" t="s">
        <v>94</v>
      </c>
      <c r="I130" s="194" t="s">
        <v>244</v>
      </c>
      <c r="J130" s="194" t="s">
        <v>244</v>
      </c>
      <c r="K130" s="194" t="s">
        <v>104</v>
      </c>
      <c r="L130" s="194" t="s">
        <v>94</v>
      </c>
      <c r="M130" s="194" t="s">
        <v>94</v>
      </c>
    </row>
    <row r="131" spans="1:13" ht="15.75">
      <c r="A131" s="322"/>
      <c r="B131" s="460"/>
      <c r="C131" s="460"/>
      <c r="D131" s="460"/>
      <c r="E131" s="268"/>
      <c r="F131" s="279"/>
      <c r="G131" s="308"/>
      <c r="H131" s="190">
        <f>F131*G131</f>
        <v>0</v>
      </c>
      <c r="I131" s="279"/>
      <c r="J131" s="279"/>
      <c r="K131" s="308"/>
      <c r="L131" s="190">
        <f>J131*K131</f>
        <v>0</v>
      </c>
      <c r="M131" s="177">
        <f>H131-L131</f>
        <v>0</v>
      </c>
    </row>
    <row r="132" spans="1:13" ht="15.75">
      <c r="A132" s="322"/>
      <c r="B132" s="460"/>
      <c r="C132" s="460"/>
      <c r="D132" s="460"/>
      <c r="E132" s="268"/>
      <c r="F132" s="279"/>
      <c r="G132" s="308"/>
      <c r="H132" s="190">
        <f aca="true" t="shared" si="6" ref="H132:H138">F132*G132</f>
        <v>0</v>
      </c>
      <c r="I132" s="279"/>
      <c r="J132" s="279"/>
      <c r="K132" s="308"/>
      <c r="L132" s="190">
        <f aca="true" t="shared" si="7" ref="L132:L137">J132*K132</f>
        <v>0</v>
      </c>
      <c r="M132" s="177">
        <f aca="true" t="shared" si="8" ref="M132:M137">H132-L132</f>
        <v>0</v>
      </c>
    </row>
    <row r="133" spans="1:13" ht="15.75">
      <c r="A133" s="322"/>
      <c r="B133" s="460"/>
      <c r="C133" s="460"/>
      <c r="D133" s="460"/>
      <c r="E133" s="268"/>
      <c r="F133" s="279"/>
      <c r="G133" s="308"/>
      <c r="H133" s="190">
        <f t="shared" si="6"/>
        <v>0</v>
      </c>
      <c r="I133" s="279"/>
      <c r="J133" s="279"/>
      <c r="K133" s="308"/>
      <c r="L133" s="190">
        <f>J133*K133</f>
        <v>0</v>
      </c>
      <c r="M133" s="177">
        <f>H133-L133</f>
        <v>0</v>
      </c>
    </row>
    <row r="134" spans="1:13" ht="15.75">
      <c r="A134" s="322"/>
      <c r="B134" s="460"/>
      <c r="C134" s="460"/>
      <c r="D134" s="460"/>
      <c r="E134" s="268"/>
      <c r="F134" s="279"/>
      <c r="G134" s="308"/>
      <c r="H134" s="190">
        <f t="shared" si="6"/>
        <v>0</v>
      </c>
      <c r="I134" s="279"/>
      <c r="J134" s="279"/>
      <c r="K134" s="308"/>
      <c r="L134" s="190">
        <f t="shared" si="7"/>
        <v>0</v>
      </c>
      <c r="M134" s="177">
        <f t="shared" si="8"/>
        <v>0</v>
      </c>
    </row>
    <row r="135" spans="1:13" ht="15.75">
      <c r="A135" s="322"/>
      <c r="B135" s="460"/>
      <c r="C135" s="460"/>
      <c r="D135" s="460"/>
      <c r="E135" s="268"/>
      <c r="F135" s="279"/>
      <c r="G135" s="308"/>
      <c r="H135" s="190">
        <f t="shared" si="6"/>
        <v>0</v>
      </c>
      <c r="I135" s="279"/>
      <c r="J135" s="279"/>
      <c r="K135" s="308"/>
      <c r="L135" s="190">
        <f t="shared" si="7"/>
        <v>0</v>
      </c>
      <c r="M135" s="177">
        <f t="shared" si="8"/>
        <v>0</v>
      </c>
    </row>
    <row r="136" spans="1:13" ht="15.75">
      <c r="A136" s="322"/>
      <c r="B136" s="460"/>
      <c r="C136" s="460"/>
      <c r="D136" s="460"/>
      <c r="E136" s="268"/>
      <c r="F136" s="279"/>
      <c r="G136" s="308"/>
      <c r="H136" s="190">
        <f t="shared" si="6"/>
        <v>0</v>
      </c>
      <c r="I136" s="279"/>
      <c r="J136" s="279"/>
      <c r="K136" s="308"/>
      <c r="L136" s="190">
        <f t="shared" si="7"/>
        <v>0</v>
      </c>
      <c r="M136" s="177">
        <f t="shared" si="8"/>
        <v>0</v>
      </c>
    </row>
    <row r="137" spans="1:13" ht="15.75">
      <c r="A137" s="324"/>
      <c r="B137" s="460"/>
      <c r="C137" s="460"/>
      <c r="D137" s="460"/>
      <c r="E137" s="325"/>
      <c r="F137" s="326"/>
      <c r="G137" s="327"/>
      <c r="H137" s="190">
        <f t="shared" si="6"/>
        <v>0</v>
      </c>
      <c r="I137" s="326"/>
      <c r="J137" s="326"/>
      <c r="K137" s="327"/>
      <c r="L137" s="190">
        <f t="shared" si="7"/>
        <v>0</v>
      </c>
      <c r="M137" s="177">
        <f t="shared" si="8"/>
        <v>0</v>
      </c>
    </row>
    <row r="138" spans="1:13" ht="15.75">
      <c r="A138" s="324"/>
      <c r="B138" s="460"/>
      <c r="C138" s="460"/>
      <c r="D138" s="460"/>
      <c r="E138" s="325"/>
      <c r="F138" s="326"/>
      <c r="G138" s="327"/>
      <c r="H138" s="190">
        <f t="shared" si="6"/>
        <v>0</v>
      </c>
      <c r="I138" s="326"/>
      <c r="J138" s="326"/>
      <c r="K138" s="327"/>
      <c r="L138" s="190">
        <f>J138*K138</f>
        <v>0</v>
      </c>
      <c r="M138" s="177">
        <f>H138-L138</f>
        <v>0</v>
      </c>
    </row>
    <row r="139" spans="1:13" ht="15.75">
      <c r="A139" s="651" t="s">
        <v>206</v>
      </c>
      <c r="B139" s="652"/>
      <c r="C139" s="652"/>
      <c r="D139" s="652"/>
      <c r="E139" s="652"/>
      <c r="F139" s="652"/>
      <c r="G139" s="652"/>
      <c r="H139" s="652"/>
      <c r="I139" s="652"/>
      <c r="J139" s="652"/>
      <c r="K139" s="653"/>
      <c r="L139" s="191">
        <f>SUM(L131:L138)</f>
        <v>0</v>
      </c>
      <c r="M139" s="191">
        <f>SUM(M131:M138)</f>
        <v>0</v>
      </c>
    </row>
    <row r="140" spans="1:13" ht="15.75">
      <c r="A140" s="647" t="s">
        <v>256</v>
      </c>
      <c r="B140" s="647"/>
      <c r="C140" s="647"/>
      <c r="D140" s="647"/>
      <c r="E140" s="647"/>
      <c r="F140" s="647"/>
      <c r="G140" s="647"/>
      <c r="H140" s="647"/>
      <c r="I140" s="647"/>
      <c r="J140" s="647"/>
      <c r="K140" s="647"/>
      <c r="L140" s="647"/>
      <c r="M140" s="647"/>
    </row>
    <row r="141" spans="1:13" ht="15.75">
      <c r="A141" s="3"/>
      <c r="B141" s="1"/>
      <c r="C141" s="1"/>
      <c r="D141" s="1"/>
      <c r="E141" s="1"/>
      <c r="F141" s="1"/>
      <c r="G141" s="1"/>
      <c r="H141" s="1"/>
      <c r="I141" s="1"/>
      <c r="J141" s="1"/>
      <c r="K141" s="1"/>
      <c r="L141" s="1"/>
      <c r="M141" s="241"/>
    </row>
  </sheetData>
  <sheetProtection sheet="1" objects="1" scenarios="1"/>
  <mergeCells count="314">
    <mergeCell ref="B57:D57"/>
    <mergeCell ref="E57:F57"/>
    <mergeCell ref="B37:D37"/>
    <mergeCell ref="E37:F37"/>
    <mergeCell ref="B38:D38"/>
    <mergeCell ref="E38:F38"/>
    <mergeCell ref="B39:D39"/>
    <mergeCell ref="E39:F39"/>
    <mergeCell ref="B58:D58"/>
    <mergeCell ref="E58:F58"/>
    <mergeCell ref="B59:D59"/>
    <mergeCell ref="E59:F59"/>
    <mergeCell ref="B60:D61"/>
    <mergeCell ref="E60:F61"/>
    <mergeCell ref="E53:F53"/>
    <mergeCell ref="B48:D49"/>
    <mergeCell ref="E48:F49"/>
    <mergeCell ref="B41:D42"/>
    <mergeCell ref="E41:F42"/>
    <mergeCell ref="B43:D43"/>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29:D30"/>
    <mergeCell ref="E29:F30"/>
    <mergeCell ref="B26:D26"/>
    <mergeCell ref="E26:F26"/>
    <mergeCell ref="B35:D35"/>
    <mergeCell ref="E35:F35"/>
    <mergeCell ref="B36:D36"/>
    <mergeCell ref="E36:F36"/>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B136:D136"/>
    <mergeCell ref="B137:D137"/>
    <mergeCell ref="B138:D138"/>
    <mergeCell ref="B108:D108"/>
    <mergeCell ref="B109:D109"/>
    <mergeCell ref="B110:D110"/>
    <mergeCell ref="B132:D132"/>
    <mergeCell ref="B133:D133"/>
    <mergeCell ref="B134:D134"/>
    <mergeCell ref="H113:L113"/>
    <mergeCell ref="C114:C115"/>
    <mergeCell ref="D114:D115"/>
    <mergeCell ref="E114:E115"/>
    <mergeCell ref="F114:F115"/>
    <mergeCell ref="H114:H115"/>
    <mergeCell ref="I114:I115"/>
    <mergeCell ref="J114:J115"/>
    <mergeCell ref="K114:K115"/>
    <mergeCell ref="A111:M111"/>
    <mergeCell ref="B54:D54"/>
    <mergeCell ref="E54:F54"/>
    <mergeCell ref="B55:D55"/>
    <mergeCell ref="E55:F55"/>
    <mergeCell ref="B56:D56"/>
    <mergeCell ref="E56:F56"/>
    <mergeCell ref="B101:D101"/>
    <mergeCell ref="B102:D102"/>
    <mergeCell ref="B103:D103"/>
    <mergeCell ref="H45:J45"/>
    <mergeCell ref="K43:L43"/>
    <mergeCell ref="K45:L45"/>
    <mergeCell ref="A41:A42"/>
    <mergeCell ref="H41:J41"/>
    <mergeCell ref="H42:J42"/>
    <mergeCell ref="K41:L41"/>
    <mergeCell ref="E45:F45"/>
    <mergeCell ref="A139:K139"/>
    <mergeCell ref="I37:J37"/>
    <mergeCell ref="K37:L37"/>
    <mergeCell ref="I38:J38"/>
    <mergeCell ref="K38:L38"/>
    <mergeCell ref="I39:J39"/>
    <mergeCell ref="K39:L39"/>
    <mergeCell ref="K40:L40"/>
    <mergeCell ref="A46:L46"/>
    <mergeCell ref="H43:J43"/>
    <mergeCell ref="A127:M127"/>
    <mergeCell ref="H26:J26"/>
    <mergeCell ref="K17:L17"/>
    <mergeCell ref="I18:J18"/>
    <mergeCell ref="I56:J56"/>
    <mergeCell ref="K56:L56"/>
    <mergeCell ref="K42:L42"/>
    <mergeCell ref="K26:L26"/>
    <mergeCell ref="A27:L27"/>
    <mergeCell ref="K29:L29"/>
    <mergeCell ref="K14:L14"/>
    <mergeCell ref="I15:J15"/>
    <mergeCell ref="K15:L15"/>
    <mergeCell ref="I16:J16"/>
    <mergeCell ref="K16:L16"/>
    <mergeCell ref="I17:J17"/>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H25:J25"/>
    <mergeCell ref="K25:L25"/>
    <mergeCell ref="K24:L24"/>
    <mergeCell ref="A10:A11"/>
    <mergeCell ref="B10:D11"/>
    <mergeCell ref="B22:D23"/>
    <mergeCell ref="E22:F23"/>
    <mergeCell ref="B12:D12"/>
    <mergeCell ref="K19:L19"/>
    <mergeCell ref="A22:A23"/>
    <mergeCell ref="I12:J12"/>
    <mergeCell ref="I13:J13"/>
    <mergeCell ref="I21:J21"/>
    <mergeCell ref="H22:J22"/>
    <mergeCell ref="H23:J23"/>
    <mergeCell ref="H24:J24"/>
    <mergeCell ref="K30:L30"/>
    <mergeCell ref="A8:M8"/>
    <mergeCell ref="A4:M4"/>
    <mergeCell ref="A9:M9"/>
    <mergeCell ref="A28:M28"/>
    <mergeCell ref="A29:A30"/>
    <mergeCell ref="I29:J29"/>
    <mergeCell ref="I30:J30"/>
    <mergeCell ref="I10:J10"/>
    <mergeCell ref="I11:J11"/>
    <mergeCell ref="I55:J55"/>
    <mergeCell ref="K55:L55"/>
    <mergeCell ref="H62:J62"/>
    <mergeCell ref="H64:J64"/>
    <mergeCell ref="K62:L62"/>
    <mergeCell ref="K64:L64"/>
    <mergeCell ref="I59:J59"/>
    <mergeCell ref="A47:M47"/>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A65:M87 G29:M30 G48:M49 A23:A26 G22:M23 A29:A45 G41:M42 A48:A64 G60:M61 H24:M24 K25:M26 K43:M45 K62:M64 K13:M21 K31:M40 K50:M59">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A65:M87 G29:M30 G48:M49 A23:A26 G22:M23 A29:A45 G41:M42 A48:A64 G60:M61 H24:M24 K25:M26 K43:M45 K62:M64 K13:M21 K31:M40 K50:M59">
    <cfRule type="expression" priority="67" dxfId="106">
      <formula>$O$1=1</formula>
    </cfRule>
  </conditionalFormatting>
  <conditionalFormatting sqref="A113:A115">
    <cfRule type="expression" priority="66" dxfId="0">
      <formula>$O$2=0</formula>
    </cfRule>
  </conditionalFormatting>
  <conditionalFormatting sqref="A113:A115">
    <cfRule type="expression" priority="65" dxfId="10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0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06">
      <formula>$T$1=1</formula>
    </cfRule>
  </conditionalFormatting>
  <conditionalFormatting sqref="F124">
    <cfRule type="expression" priority="52" dxfId="0">
      <formula>$T$2=0</formula>
    </cfRule>
  </conditionalFormatting>
  <conditionalFormatting sqref="K124">
    <cfRule type="expression" priority="51" dxfId="106">
      <formula>$T$1=1</formula>
    </cfRule>
  </conditionalFormatting>
  <conditionalFormatting sqref="K124">
    <cfRule type="expression" priority="50" dxfId="0">
      <formula>$T$2=0</formula>
    </cfRule>
  </conditionalFormatting>
  <conditionalFormatting sqref="H124">
    <cfRule type="expression" priority="49" dxfId="106">
      <formula>$T$1=1</formula>
    </cfRule>
  </conditionalFormatting>
  <conditionalFormatting sqref="H124">
    <cfRule type="expression" priority="48" dxfId="0">
      <formula>$T$2=0</formula>
    </cfRule>
  </conditionalFormatting>
  <conditionalFormatting sqref="I124">
    <cfRule type="expression" priority="47" dxfId="10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06">
      <formula>$M$1=1</formula>
    </cfRule>
  </conditionalFormatting>
  <conditionalFormatting sqref="E22">
    <cfRule type="expression" priority="43" dxfId="0">
      <formula>$M$2=0</formula>
    </cfRule>
  </conditionalFormatting>
  <conditionalFormatting sqref="E22">
    <cfRule type="expression" priority="42" dxfId="106">
      <formula>$M$1=1</formula>
    </cfRule>
  </conditionalFormatting>
  <conditionalFormatting sqref="B13:B21 E13:E21 G13:J21">
    <cfRule type="expression" priority="41" dxfId="0">
      <formula>$O$2=0</formula>
    </cfRule>
  </conditionalFormatting>
  <conditionalFormatting sqref="B13:B21 E13:E21 G13:J21">
    <cfRule type="expression" priority="40" dxfId="106">
      <formula>$O$1=1</formula>
    </cfRule>
  </conditionalFormatting>
  <conditionalFormatting sqref="B31:B40 E31:E40 G31:J40">
    <cfRule type="expression" priority="39" dxfId="0">
      <formula>$O$2=0</formula>
    </cfRule>
  </conditionalFormatting>
  <conditionalFormatting sqref="B31:B40 E31:E40 G31:J40">
    <cfRule type="expression" priority="38" dxfId="106">
      <formula>$O$1=1</formula>
    </cfRule>
  </conditionalFormatting>
  <conditionalFormatting sqref="B50:B59 E50:E59 G50:J59">
    <cfRule type="expression" priority="37" dxfId="0">
      <formula>$O$2=0</formula>
    </cfRule>
  </conditionalFormatting>
  <conditionalFormatting sqref="B50:B59 E50:E59 G50:J59">
    <cfRule type="expression" priority="36" dxfId="106">
      <formula>$O$1=1</formula>
    </cfRule>
  </conditionalFormatting>
  <conditionalFormatting sqref="B29 E29">
    <cfRule type="expression" priority="35" dxfId="0">
      <formula>$M$2=0</formula>
    </cfRule>
  </conditionalFormatting>
  <conditionalFormatting sqref="B29 E29">
    <cfRule type="expression" priority="34" dxfId="106">
      <formula>$M$1=1</formula>
    </cfRule>
  </conditionalFormatting>
  <conditionalFormatting sqref="B48 E48">
    <cfRule type="expression" priority="33" dxfId="0">
      <formula>$M$2=0</formula>
    </cfRule>
  </conditionalFormatting>
  <conditionalFormatting sqref="B48 E48">
    <cfRule type="expression" priority="32" dxfId="106">
      <formula>$M$1=1</formula>
    </cfRule>
  </conditionalFormatting>
  <conditionalFormatting sqref="B41">
    <cfRule type="expression" priority="31" dxfId="0">
      <formula>$O$2=0</formula>
    </cfRule>
  </conditionalFormatting>
  <conditionalFormatting sqref="B41">
    <cfRule type="expression" priority="30" dxfId="106">
      <formula>$O$1=1</formula>
    </cfRule>
  </conditionalFormatting>
  <conditionalFormatting sqref="E41">
    <cfRule type="expression" priority="29" dxfId="0">
      <formula>$M$2=0</formula>
    </cfRule>
  </conditionalFormatting>
  <conditionalFormatting sqref="E41">
    <cfRule type="expression" priority="28" dxfId="106">
      <formula>$M$1=1</formula>
    </cfRule>
  </conditionalFormatting>
  <conditionalFormatting sqref="B60">
    <cfRule type="expression" priority="27" dxfId="0">
      <formula>$O$2=0</formula>
    </cfRule>
  </conditionalFormatting>
  <conditionalFormatting sqref="B60">
    <cfRule type="expression" priority="26" dxfId="106">
      <formula>$O$1=1</formula>
    </cfRule>
  </conditionalFormatting>
  <conditionalFormatting sqref="E60">
    <cfRule type="expression" priority="25" dxfId="0">
      <formula>$M$2=0</formula>
    </cfRule>
  </conditionalFormatting>
  <conditionalFormatting sqref="E60">
    <cfRule type="expression" priority="24" dxfId="106">
      <formula>$M$1=1</formula>
    </cfRule>
  </conditionalFormatting>
  <conditionalFormatting sqref="B24 E24">
    <cfRule type="expression" priority="23" dxfId="0">
      <formula>$O$2=0</formula>
    </cfRule>
  </conditionalFormatting>
  <conditionalFormatting sqref="B24 E24">
    <cfRule type="expression" priority="22" dxfId="106">
      <formula>$O$1=1</formula>
    </cfRule>
  </conditionalFormatting>
  <conditionalFormatting sqref="B25:B26 E25:E26">
    <cfRule type="expression" priority="21" dxfId="0">
      <formula>$O$2=0</formula>
    </cfRule>
  </conditionalFormatting>
  <conditionalFormatting sqref="B25:B26 E25:E26">
    <cfRule type="expression" priority="20" dxfId="106">
      <formula>$O$1=1</formula>
    </cfRule>
  </conditionalFormatting>
  <conditionalFormatting sqref="B43:B45 E43:E45">
    <cfRule type="expression" priority="19" dxfId="0">
      <formula>$O$2=0</formula>
    </cfRule>
  </conditionalFormatting>
  <conditionalFormatting sqref="B43:B45 E43:E45">
    <cfRule type="expression" priority="18" dxfId="106">
      <formula>$O$1=1</formula>
    </cfRule>
  </conditionalFormatting>
  <conditionalFormatting sqref="B62:B64 E62:E64">
    <cfRule type="expression" priority="17" dxfId="0">
      <formula>$O$2=0</formula>
    </cfRule>
  </conditionalFormatting>
  <conditionalFormatting sqref="B62:B64 E62:E64">
    <cfRule type="expression" priority="16" dxfId="106">
      <formula>$O$1=1</formula>
    </cfRule>
  </conditionalFormatting>
  <conditionalFormatting sqref="G24">
    <cfRule type="expression" priority="15" dxfId="0">
      <formula>$O$2=0</formula>
    </cfRule>
  </conditionalFormatting>
  <conditionalFormatting sqref="G24">
    <cfRule type="expression" priority="14" dxfId="106">
      <formula>$O$1=1</formula>
    </cfRule>
  </conditionalFormatting>
  <conditionalFormatting sqref="H25:J26">
    <cfRule type="expression" priority="13" dxfId="0">
      <formula>$O$2=0</formula>
    </cfRule>
  </conditionalFormatting>
  <conditionalFormatting sqref="H25:J26">
    <cfRule type="expression" priority="12" dxfId="106">
      <formula>$O$1=1</formula>
    </cfRule>
  </conditionalFormatting>
  <conditionalFormatting sqref="G25:G26">
    <cfRule type="expression" priority="11" dxfId="0">
      <formula>$O$2=0</formula>
    </cfRule>
  </conditionalFormatting>
  <conditionalFormatting sqref="G25:G26">
    <cfRule type="expression" priority="10" dxfId="106">
      <formula>$O$1=1</formula>
    </cfRule>
  </conditionalFormatting>
  <conditionalFormatting sqref="H43:J45">
    <cfRule type="expression" priority="9" dxfId="0">
      <formula>$O$2=0</formula>
    </cfRule>
  </conditionalFormatting>
  <conditionalFormatting sqref="H43:J45">
    <cfRule type="expression" priority="8" dxfId="106">
      <formula>$O$1=1</formula>
    </cfRule>
  </conditionalFormatting>
  <conditionalFormatting sqref="G43:G45">
    <cfRule type="expression" priority="7" dxfId="0">
      <formula>$O$2=0</formula>
    </cfRule>
  </conditionalFormatting>
  <conditionalFormatting sqref="G43:G45">
    <cfRule type="expression" priority="6" dxfId="106">
      <formula>$O$1=1</formula>
    </cfRule>
  </conditionalFormatting>
  <conditionalFormatting sqref="H62:J64">
    <cfRule type="expression" priority="5" dxfId="0">
      <formula>$O$2=0</formula>
    </cfRule>
  </conditionalFormatting>
  <conditionalFormatting sqref="H62:J64">
    <cfRule type="expression" priority="4" dxfId="106">
      <formula>$O$1=1</formula>
    </cfRule>
  </conditionalFormatting>
  <conditionalFormatting sqref="G62:G64">
    <cfRule type="expression" priority="3" dxfId="0">
      <formula>$O$2=0</formula>
    </cfRule>
  </conditionalFormatting>
  <conditionalFormatting sqref="G62:G64">
    <cfRule type="expression" priority="2" dxfId="10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65"/>
      <c r="C1" s="367" t="s">
        <v>533</v>
      </c>
      <c r="D1" s="367" t="s">
        <v>534</v>
      </c>
      <c r="E1" s="367" t="s">
        <v>535</v>
      </c>
      <c r="F1" s="367" t="s">
        <v>537</v>
      </c>
    </row>
    <row r="2" spans="1:6" ht="15.75">
      <c r="A2" s="192"/>
      <c r="B2" s="365" t="s">
        <v>529</v>
      </c>
      <c r="C2" s="366">
        <f>7!F7-7!C7+7!F8-7!C8</f>
        <v>0</v>
      </c>
      <c r="D2" s="368">
        <f>IF(E2&gt;0,E2/C2,"")</f>
      </c>
      <c r="E2" s="366">
        <f>7!I7+7!I8</f>
        <v>0</v>
      </c>
      <c r="F2" s="366" t="e">
        <f>7!G7</f>
        <v>#DIV/0!</v>
      </c>
    </row>
    <row r="3" spans="2:5" ht="15.75">
      <c r="B3" s="365" t="s">
        <v>530</v>
      </c>
      <c r="C3" s="366">
        <f>7!F9-7!C9+7!F10-7!C10+7!F11-7!C11</f>
        <v>0</v>
      </c>
      <c r="D3" s="368">
        <f>IF(E3&gt;0,E3/C3,"")</f>
      </c>
      <c r="E3" s="366">
        <f>7!I9+7!I10+7!I11</f>
        <v>0</v>
      </c>
    </row>
    <row r="4" spans="2:5" ht="15.75">
      <c r="B4" s="365" t="s">
        <v>531</v>
      </c>
      <c r="C4" s="366">
        <f>7!F12-7!C12</f>
        <v>0</v>
      </c>
      <c r="D4" s="368">
        <f>IF(E4&gt;0,E4/C4,"")</f>
      </c>
      <c r="E4" s="366">
        <f>7!I12</f>
        <v>0</v>
      </c>
    </row>
    <row r="5" spans="2:5" ht="15.75">
      <c r="B5" s="365" t="s">
        <v>532</v>
      </c>
      <c r="C5" s="366">
        <f>7!F15</f>
        <v>0</v>
      </c>
      <c r="D5" s="368">
        <f>IF(E5&gt;0,E5/C5,"")</f>
      </c>
      <c r="E5" s="366">
        <f>7!I15</f>
        <v>0</v>
      </c>
    </row>
    <row r="8" spans="1:19" s="334" customFormat="1" ht="15" customHeight="1">
      <c r="A8" s="336">
        <f>IF(7!F13&lt;&gt;0,7!F13/(2!E10),0)</f>
        <v>0</v>
      </c>
      <c r="B8" s="340" t="s">
        <v>536</v>
      </c>
      <c r="C8" s="46"/>
      <c r="D8" s="46"/>
      <c r="E8" s="46"/>
      <c r="F8" s="46"/>
      <c r="G8" s="46"/>
      <c r="H8" s="332"/>
      <c r="I8" s="46"/>
      <c r="J8" s="46"/>
      <c r="K8" s="46"/>
      <c r="L8" s="46"/>
      <c r="M8" s="46"/>
      <c r="N8" s="46"/>
      <c r="O8" s="46"/>
      <c r="P8" s="46"/>
      <c r="Q8" s="46"/>
      <c r="R8" s="333"/>
      <c r="S8" s="333"/>
    </row>
    <row r="9" spans="1:19" s="334" customFormat="1" ht="15" customHeight="1">
      <c r="A9" s="336">
        <f>IF(A8&gt;410,410,A8)</f>
        <v>0</v>
      </c>
      <c r="B9" s="337"/>
      <c r="C9" s="46"/>
      <c r="D9" s="46"/>
      <c r="E9" s="46"/>
      <c r="F9" s="46"/>
      <c r="G9" s="46"/>
      <c r="H9" s="332"/>
      <c r="I9" s="46"/>
      <c r="J9" s="46"/>
      <c r="K9" s="46"/>
      <c r="L9" s="46"/>
      <c r="M9" s="46"/>
      <c r="N9" s="46"/>
      <c r="O9" s="46"/>
      <c r="P9" s="46"/>
      <c r="Q9" s="46"/>
      <c r="R9" s="333"/>
      <c r="S9" s="333"/>
    </row>
    <row r="10" spans="1:19" s="334" customFormat="1" ht="15.75" customHeight="1">
      <c r="A10" s="46"/>
      <c r="B10" s="338"/>
      <c r="C10" s="46"/>
      <c r="D10" s="46"/>
      <c r="E10" s="46"/>
      <c r="F10" s="46"/>
      <c r="G10" s="46"/>
      <c r="H10" s="332"/>
      <c r="I10" s="46"/>
      <c r="J10" s="46"/>
      <c r="K10" s="46"/>
      <c r="L10" s="46"/>
      <c r="M10" s="46"/>
      <c r="N10" s="46"/>
      <c r="O10" s="46"/>
      <c r="P10" s="46"/>
      <c r="Q10" s="46"/>
      <c r="R10" s="333"/>
      <c r="S10" s="333"/>
    </row>
    <row r="11" spans="1:19" s="334" customFormat="1" ht="15.75" customHeight="1">
      <c r="A11" s="46"/>
      <c r="B11" s="338"/>
      <c r="C11" s="46"/>
      <c r="D11" s="46"/>
      <c r="E11" s="46"/>
      <c r="F11" s="46"/>
      <c r="G11" s="46"/>
      <c r="H11" s="332"/>
      <c r="I11" s="46"/>
      <c r="J11" s="46"/>
      <c r="K11" s="46"/>
      <c r="L11" s="46"/>
      <c r="M11" s="46"/>
      <c r="N11" s="46"/>
      <c r="O11" s="46"/>
      <c r="P11" s="46"/>
      <c r="Q11" s="46"/>
      <c r="R11" s="333"/>
      <c r="S11" s="333"/>
    </row>
    <row r="12" spans="1:19" s="334" customFormat="1" ht="15" customHeight="1">
      <c r="A12" s="46"/>
      <c r="B12" s="338"/>
      <c r="C12" s="46"/>
      <c r="D12" s="46"/>
      <c r="E12" s="46"/>
      <c r="F12" s="46"/>
      <c r="G12" s="46"/>
      <c r="H12" s="332"/>
      <c r="I12" s="46"/>
      <c r="J12" s="46"/>
      <c r="K12" s="46"/>
      <c r="L12" s="46"/>
      <c r="M12" s="46"/>
      <c r="N12" s="46"/>
      <c r="O12" s="46"/>
      <c r="P12" s="46"/>
      <c r="Q12" s="46"/>
      <c r="R12" s="333"/>
      <c r="S12" s="333"/>
    </row>
    <row r="13" spans="1:19" s="334" customFormat="1" ht="14.25" customHeight="1">
      <c r="A13" s="46"/>
      <c r="B13" s="338"/>
      <c r="C13" s="46"/>
      <c r="D13" s="46"/>
      <c r="E13" s="46"/>
      <c r="F13" s="46"/>
      <c r="G13" s="46"/>
      <c r="H13" s="332"/>
      <c r="I13" s="46"/>
      <c r="J13" s="46"/>
      <c r="K13" s="46"/>
      <c r="L13" s="46"/>
      <c r="M13" s="46"/>
      <c r="N13" s="46"/>
      <c r="O13" s="46"/>
      <c r="P13" s="46"/>
      <c r="Q13" s="46"/>
      <c r="R13" s="333"/>
      <c r="S13" s="333"/>
    </row>
    <row r="14" spans="1:19" s="334" customFormat="1" ht="15.75">
      <c r="A14" s="46"/>
      <c r="B14" s="339"/>
      <c r="C14" s="46"/>
      <c r="D14" s="46"/>
      <c r="E14" s="46"/>
      <c r="F14" s="46"/>
      <c r="G14" s="46"/>
      <c r="J14" s="46"/>
      <c r="K14" s="46"/>
      <c r="L14" s="46"/>
      <c r="M14" s="46"/>
      <c r="N14" s="335"/>
      <c r="O14" s="333"/>
      <c r="P14" s="333"/>
      <c r="Q14" s="333"/>
      <c r="R14" s="333"/>
      <c r="S14" s="333"/>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I2" sqref="I2"/>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543</v>
      </c>
      <c r="K1" s="113">
        <f>SATURS!$C$3</f>
        <v>0</v>
      </c>
    </row>
    <row r="2" spans="9:11" s="110" customFormat="1" ht="12.75">
      <c r="I2" s="109" t="s">
        <v>0</v>
      </c>
      <c r="K2" s="110">
        <f>SATURS!$C$5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3" t="s">
        <v>542</v>
      </c>
      <c r="B12" s="383"/>
      <c r="C12" s="383"/>
      <c r="D12" s="383"/>
      <c r="E12" s="383"/>
      <c r="F12" s="383"/>
      <c r="G12" s="383"/>
      <c r="H12" s="383"/>
      <c r="I12" s="383"/>
    </row>
    <row r="14" spans="3:7" ht="18.75">
      <c r="C14" s="30"/>
      <c r="D14" s="21"/>
      <c r="E14" s="258"/>
      <c r="F14" s="6"/>
      <c r="G14" s="6"/>
    </row>
    <row r="15" ht="15">
      <c r="E15" s="22" t="s">
        <v>13</v>
      </c>
    </row>
    <row r="16" spans="3:4" ht="18.75">
      <c r="C16" s="2" t="s">
        <v>4</v>
      </c>
      <c r="D16" s="83">
        <f>1!E3</f>
        <v>0</v>
      </c>
    </row>
    <row r="17" ht="15.75">
      <c r="C17" s="5"/>
    </row>
    <row r="18" spans="1:9" ht="15.75">
      <c r="A18" s="246"/>
      <c r="B18" s="247"/>
      <c r="C18" s="248"/>
      <c r="D18" s="247"/>
      <c r="E18" s="247"/>
      <c r="F18" s="247"/>
      <c r="G18" s="247"/>
      <c r="H18" s="247"/>
      <c r="I18" s="249"/>
    </row>
    <row r="19" spans="1:9" ht="18.75">
      <c r="A19" s="250"/>
      <c r="B19" s="251"/>
      <c r="C19" s="252"/>
      <c r="D19" s="251"/>
      <c r="E19" s="251"/>
      <c r="F19" s="251"/>
      <c r="G19" s="251"/>
      <c r="H19" s="251"/>
      <c r="I19" s="253"/>
    </row>
    <row r="20" spans="1:9" ht="18.75">
      <c r="A20" s="250"/>
      <c r="B20" s="251"/>
      <c r="C20" s="252"/>
      <c r="D20" s="251"/>
      <c r="E20" s="251"/>
      <c r="F20" s="251"/>
      <c r="G20" s="251"/>
      <c r="H20" s="251"/>
      <c r="I20" s="253"/>
    </row>
    <row r="21" spans="1:9" ht="18.75">
      <c r="A21" s="250"/>
      <c r="B21" s="251"/>
      <c r="C21" s="252"/>
      <c r="D21" s="251"/>
      <c r="E21" s="251"/>
      <c r="F21" s="251"/>
      <c r="G21" s="251"/>
      <c r="H21" s="251"/>
      <c r="I21" s="253"/>
    </row>
    <row r="22" spans="1:9" ht="18.75">
      <c r="A22" s="250"/>
      <c r="B22" s="251"/>
      <c r="C22" s="254"/>
      <c r="D22" s="251"/>
      <c r="E22" s="251"/>
      <c r="F22" s="251"/>
      <c r="G22" s="251"/>
      <c r="H22" s="251"/>
      <c r="I22" s="253"/>
    </row>
    <row r="23" spans="1:9" ht="18.75">
      <c r="A23" s="250"/>
      <c r="B23" s="251"/>
      <c r="C23" s="254"/>
      <c r="D23" s="251"/>
      <c r="E23" s="251"/>
      <c r="F23" s="251"/>
      <c r="G23" s="251"/>
      <c r="H23" s="251"/>
      <c r="I23" s="253"/>
    </row>
    <row r="24" spans="1:9" ht="18.75">
      <c r="A24" s="250"/>
      <c r="B24" s="251"/>
      <c r="C24" s="254"/>
      <c r="D24" s="251"/>
      <c r="E24" s="251"/>
      <c r="F24" s="251"/>
      <c r="G24" s="251"/>
      <c r="H24" s="251"/>
      <c r="I24" s="253"/>
    </row>
    <row r="25" spans="1:9" ht="15.75" customHeight="1">
      <c r="A25" s="250"/>
      <c r="B25" s="384" t="s">
        <v>225</v>
      </c>
      <c r="C25" s="384"/>
      <c r="D25" s="384"/>
      <c r="E25" s="384"/>
      <c r="F25" s="384"/>
      <c r="G25" s="384"/>
      <c r="H25" s="384"/>
      <c r="I25" s="253"/>
    </row>
    <row r="26" spans="1:9" ht="15">
      <c r="A26" s="250"/>
      <c r="B26" s="251"/>
      <c r="C26" s="251"/>
      <c r="D26" s="251"/>
      <c r="E26" s="251"/>
      <c r="F26" s="251"/>
      <c r="G26" s="251"/>
      <c r="H26" s="251"/>
      <c r="I26" s="253"/>
    </row>
    <row r="27" spans="1:9" ht="15">
      <c r="A27" s="250"/>
      <c r="B27" s="251"/>
      <c r="C27" s="251"/>
      <c r="D27" s="251"/>
      <c r="E27" s="251"/>
      <c r="F27" s="251"/>
      <c r="G27" s="251"/>
      <c r="H27" s="251"/>
      <c r="I27" s="253"/>
    </row>
    <row r="28" spans="1:9" ht="15">
      <c r="A28" s="250"/>
      <c r="B28" s="251"/>
      <c r="C28" s="251"/>
      <c r="D28" s="251"/>
      <c r="E28" s="251"/>
      <c r="F28" s="251"/>
      <c r="G28" s="251"/>
      <c r="H28" s="251"/>
      <c r="I28" s="253"/>
    </row>
    <row r="29" spans="1:9" ht="15">
      <c r="A29" s="250"/>
      <c r="B29" s="251"/>
      <c r="C29" s="251"/>
      <c r="D29" s="251"/>
      <c r="E29" s="251"/>
      <c r="F29" s="251"/>
      <c r="G29" s="251"/>
      <c r="H29" s="251"/>
      <c r="I29" s="253"/>
    </row>
    <row r="30" spans="1:9" ht="15">
      <c r="A30" s="250"/>
      <c r="B30" s="251"/>
      <c r="C30" s="251"/>
      <c r="D30" s="251"/>
      <c r="E30" s="251"/>
      <c r="F30" s="251"/>
      <c r="G30" s="251"/>
      <c r="H30" s="251"/>
      <c r="I30" s="253"/>
    </row>
    <row r="31" spans="1:9" ht="15">
      <c r="A31" s="250"/>
      <c r="B31" s="251"/>
      <c r="C31" s="251"/>
      <c r="D31" s="251"/>
      <c r="E31" s="251"/>
      <c r="F31" s="251"/>
      <c r="G31" s="251"/>
      <c r="H31" s="251"/>
      <c r="I31" s="253"/>
    </row>
    <row r="32" spans="1:9" ht="15">
      <c r="A32" s="250"/>
      <c r="B32" s="251"/>
      <c r="C32" s="251"/>
      <c r="D32" s="251"/>
      <c r="E32" s="251"/>
      <c r="F32" s="251"/>
      <c r="G32" s="251"/>
      <c r="H32" s="251"/>
      <c r="I32" s="253"/>
    </row>
    <row r="33" spans="1:9" ht="15">
      <c r="A33" s="250"/>
      <c r="B33" s="251"/>
      <c r="C33" s="251"/>
      <c r="D33" s="251"/>
      <c r="E33" s="251"/>
      <c r="F33" s="251"/>
      <c r="G33" s="251"/>
      <c r="H33" s="251"/>
      <c r="I33" s="253"/>
    </row>
    <row r="34" spans="1:9" ht="15">
      <c r="A34" s="255"/>
      <c r="B34" s="256"/>
      <c r="C34" s="256"/>
      <c r="D34" s="256"/>
      <c r="E34" s="256"/>
      <c r="F34" s="256"/>
      <c r="G34" s="256"/>
      <c r="H34" s="256"/>
      <c r="I34" s="257"/>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31">
      <selection activeCell="A44" sqref="A44:H44"/>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8" t="s">
        <v>5</v>
      </c>
      <c r="B1" s="398"/>
      <c r="C1" s="398"/>
      <c r="D1" s="398"/>
      <c r="E1" s="398"/>
      <c r="F1" s="398"/>
      <c r="G1" s="398"/>
      <c r="H1" s="398"/>
      <c r="I1" s="11"/>
      <c r="J1" s="113"/>
    </row>
    <row r="2" spans="1:10" ht="15.75">
      <c r="A2" s="105" t="s">
        <v>283</v>
      </c>
      <c r="B2" s="11" t="s">
        <v>6</v>
      </c>
      <c r="C2" s="11"/>
      <c r="D2" s="11"/>
      <c r="J2" s="110">
        <f>SATURS!$C$5</f>
        <v>1</v>
      </c>
    </row>
    <row r="3" spans="1:8" ht="15.75">
      <c r="A3" s="10" t="s">
        <v>339</v>
      </c>
      <c r="B3" s="385" t="s">
        <v>3</v>
      </c>
      <c r="C3" s="385"/>
      <c r="D3" s="385"/>
      <c r="E3" s="399"/>
      <c r="F3" s="400"/>
      <c r="G3" s="400"/>
      <c r="H3" s="401"/>
    </row>
    <row r="4" spans="1:8" ht="15.75">
      <c r="A4" s="9" t="s">
        <v>7</v>
      </c>
      <c r="B4" s="385" t="s">
        <v>10</v>
      </c>
      <c r="C4" s="385"/>
      <c r="D4" s="385"/>
      <c r="E4" s="402"/>
      <c r="F4" s="403"/>
      <c r="G4" s="403"/>
      <c r="H4" s="404"/>
    </row>
    <row r="5" spans="1:8" ht="15.75">
      <c r="A5" s="9" t="s">
        <v>8</v>
      </c>
      <c r="B5" s="385" t="s">
        <v>11</v>
      </c>
      <c r="C5" s="385"/>
      <c r="D5" s="385"/>
      <c r="E5" s="405"/>
      <c r="F5" s="406"/>
      <c r="G5" s="406"/>
      <c r="H5" s="407"/>
    </row>
    <row r="6" spans="1:8" ht="47.25" customHeight="1">
      <c r="A6" s="10" t="s">
        <v>9</v>
      </c>
      <c r="B6" s="166" t="s">
        <v>12</v>
      </c>
      <c r="C6" s="166"/>
      <c r="D6" s="196"/>
      <c r="E6" s="259"/>
      <c r="F6" s="260"/>
      <c r="G6" s="260"/>
      <c r="H6" s="261"/>
    </row>
    <row r="7" spans="1:8" ht="15.75">
      <c r="A7" s="9"/>
      <c r="B7" s="385" t="s">
        <v>473</v>
      </c>
      <c r="C7" s="385"/>
      <c r="D7" s="385"/>
      <c r="E7" s="386"/>
      <c r="F7" s="387"/>
      <c r="G7" s="387"/>
      <c r="H7" s="388"/>
    </row>
    <row r="8" spans="1:8" ht="15.75">
      <c r="A8" s="9"/>
      <c r="B8" s="385" t="s">
        <v>474</v>
      </c>
      <c r="C8" s="385"/>
      <c r="D8" s="385"/>
      <c r="E8" s="389">
        <f>IF(ISNA(VLOOKUP(E7,B54:E63,4,FALSE)),"",VLOOKUP(E7,B54:E63,4,FALSE))</f>
      </c>
      <c r="F8" s="390"/>
      <c r="G8" s="390"/>
      <c r="H8" s="391"/>
    </row>
    <row r="9" spans="1:8" ht="15.75">
      <c r="A9" s="9"/>
      <c r="B9" s="385" t="s">
        <v>475</v>
      </c>
      <c r="C9" s="385"/>
      <c r="D9" s="385"/>
      <c r="E9" s="389">
        <f>IF(ISNA(VLOOKUP(E7,B54:E63,2,FALSE)),"",VLOOKUP(E7,B54:E63,2,FALSE))</f>
      </c>
      <c r="F9" s="390"/>
      <c r="G9" s="390"/>
      <c r="H9" s="391"/>
    </row>
    <row r="11" spans="1:4" ht="15.75">
      <c r="A11" s="105" t="s">
        <v>25</v>
      </c>
      <c r="B11" s="26" t="s">
        <v>544</v>
      </c>
      <c r="C11" s="26"/>
      <c r="D11" s="26"/>
    </row>
    <row r="12" spans="1:8" ht="34.5" customHeight="1">
      <c r="A12" s="9" t="s">
        <v>19</v>
      </c>
      <c r="B12" s="395" t="s">
        <v>545</v>
      </c>
      <c r="C12" s="396"/>
      <c r="D12" s="397"/>
      <c r="E12" s="392"/>
      <c r="F12" s="393"/>
      <c r="G12" s="393"/>
      <c r="H12" s="394"/>
    </row>
    <row r="13" spans="1:8" ht="15.75">
      <c r="A13" s="9" t="s">
        <v>20</v>
      </c>
      <c r="B13" s="385" t="s">
        <v>14</v>
      </c>
      <c r="C13" s="385"/>
      <c r="D13" s="385"/>
      <c r="E13" s="392"/>
      <c r="F13" s="393"/>
      <c r="G13" s="393"/>
      <c r="H13" s="394"/>
    </row>
    <row r="14" spans="1:8" ht="15.75">
      <c r="A14" s="9" t="s">
        <v>21</v>
      </c>
      <c r="B14" s="385" t="s">
        <v>15</v>
      </c>
      <c r="C14" s="385"/>
      <c r="D14" s="385"/>
      <c r="E14" s="392"/>
      <c r="F14" s="393"/>
      <c r="G14" s="393"/>
      <c r="H14" s="394"/>
    </row>
    <row r="15" spans="1:8" ht="15.75">
      <c r="A15" s="9" t="s">
        <v>22</v>
      </c>
      <c r="B15" s="385" t="s">
        <v>16</v>
      </c>
      <c r="C15" s="385"/>
      <c r="D15" s="385"/>
      <c r="E15" s="392"/>
      <c r="F15" s="393"/>
      <c r="G15" s="393"/>
      <c r="H15" s="394"/>
    </row>
    <row r="16" spans="1:8" ht="15.75">
      <c r="A16" s="9" t="s">
        <v>23</v>
      </c>
      <c r="B16" s="385" t="s">
        <v>17</v>
      </c>
      <c r="C16" s="385"/>
      <c r="D16" s="385"/>
      <c r="E16" s="392"/>
      <c r="F16" s="393"/>
      <c r="G16" s="393"/>
      <c r="H16" s="394"/>
    </row>
    <row r="18" spans="1:4" ht="15.75">
      <c r="A18" s="106" t="s">
        <v>26</v>
      </c>
      <c r="B18" s="12" t="s">
        <v>24</v>
      </c>
      <c r="C18" s="12"/>
      <c r="D18" s="12"/>
    </row>
    <row r="19" spans="1:8" ht="15.75">
      <c r="A19" s="44" t="s">
        <v>27</v>
      </c>
      <c r="B19" s="385" t="s">
        <v>32</v>
      </c>
      <c r="C19" s="385"/>
      <c r="D19" s="385"/>
      <c r="E19" s="392"/>
      <c r="F19" s="393"/>
      <c r="G19" s="393"/>
      <c r="H19" s="394"/>
    </row>
    <row r="20" spans="1:8" ht="15.75">
      <c r="A20" s="44" t="s">
        <v>28</v>
      </c>
      <c r="B20" s="385" t="s">
        <v>226</v>
      </c>
      <c r="C20" s="385"/>
      <c r="D20" s="385"/>
      <c r="E20" s="392"/>
      <c r="F20" s="393"/>
      <c r="G20" s="393"/>
      <c r="H20" s="394"/>
    </row>
    <row r="21" spans="1:8" ht="15.75">
      <c r="A21" s="44" t="s">
        <v>29</v>
      </c>
      <c r="B21" s="385" t="s">
        <v>546</v>
      </c>
      <c r="C21" s="385"/>
      <c r="D21" s="385"/>
      <c r="E21" s="392"/>
      <c r="F21" s="393"/>
      <c r="G21" s="393"/>
      <c r="H21" s="394"/>
    </row>
    <row r="22" spans="1:8" ht="15.75">
      <c r="A22" s="205" t="s">
        <v>30</v>
      </c>
      <c r="B22" s="385" t="s">
        <v>105</v>
      </c>
      <c r="C22" s="385"/>
      <c r="D22" s="385"/>
      <c r="E22" s="392"/>
      <c r="F22" s="393"/>
      <c r="G22" s="393"/>
      <c r="H22" s="394"/>
    </row>
    <row r="23" spans="1:8" ht="15.75">
      <c r="A23" s="205" t="s">
        <v>31</v>
      </c>
      <c r="B23" s="385" t="s">
        <v>281</v>
      </c>
      <c r="C23" s="385"/>
      <c r="D23" s="385"/>
      <c r="E23" s="392"/>
      <c r="F23" s="393"/>
      <c r="G23" s="393"/>
      <c r="H23" s="394"/>
    </row>
    <row r="24" spans="1:4" s="110" customFormat="1" ht="12.75">
      <c r="A24" s="111" t="s">
        <v>285</v>
      </c>
      <c r="B24" s="111"/>
      <c r="C24" s="112"/>
      <c r="D24" s="112"/>
    </row>
    <row r="25" ht="14.25" customHeight="1"/>
    <row r="26" spans="1:8" ht="15.75">
      <c r="A26" s="107" t="s">
        <v>33</v>
      </c>
      <c r="B26" s="64" t="s">
        <v>227</v>
      </c>
      <c r="C26" s="64"/>
      <c r="D26" s="64"/>
      <c r="E26" s="417"/>
      <c r="F26" s="417"/>
      <c r="G26" s="417"/>
      <c r="H26" s="417"/>
    </row>
    <row r="27" spans="1:8" ht="15.75">
      <c r="A27" s="205" t="s">
        <v>229</v>
      </c>
      <c r="B27" s="385" t="s">
        <v>34</v>
      </c>
      <c r="C27" s="385"/>
      <c r="D27" s="385"/>
      <c r="E27" s="392"/>
      <c r="F27" s="393"/>
      <c r="G27" s="393"/>
      <c r="H27" s="394"/>
    </row>
    <row r="28" spans="1:8" ht="15.75">
      <c r="A28" s="205" t="s">
        <v>230</v>
      </c>
      <c r="B28" s="385" t="s">
        <v>228</v>
      </c>
      <c r="C28" s="385"/>
      <c r="D28" s="385"/>
      <c r="E28" s="392"/>
      <c r="F28" s="393"/>
      <c r="G28" s="393"/>
      <c r="H28" s="394"/>
    </row>
    <row r="29" spans="1:8" ht="15.75">
      <c r="A29" s="202"/>
      <c r="B29" s="202"/>
      <c r="C29" s="202"/>
      <c r="D29" s="202"/>
      <c r="E29" s="202"/>
      <c r="F29" s="8"/>
      <c r="G29" s="413"/>
      <c r="H29" s="413"/>
    </row>
    <row r="30" spans="1:8" ht="15.75">
      <c r="A30" s="108" t="s">
        <v>284</v>
      </c>
      <c r="B30" s="24" t="s">
        <v>282</v>
      </c>
      <c r="C30" s="24"/>
      <c r="D30" s="24"/>
      <c r="E30" s="24"/>
      <c r="F30" s="24"/>
      <c r="G30" s="24"/>
      <c r="H30" s="49"/>
    </row>
    <row r="31" spans="1:8" ht="39" customHeight="1">
      <c r="A31" s="414" t="s">
        <v>126</v>
      </c>
      <c r="B31" s="414"/>
      <c r="C31" s="380" t="s">
        <v>46</v>
      </c>
      <c r="D31" s="412" t="s">
        <v>127</v>
      </c>
      <c r="E31" s="412"/>
      <c r="F31" s="415" t="s">
        <v>128</v>
      </c>
      <c r="G31" s="414" t="s">
        <v>129</v>
      </c>
      <c r="H31" s="414"/>
    </row>
    <row r="32" spans="1:8" ht="15.75">
      <c r="A32" s="414"/>
      <c r="B32" s="414"/>
      <c r="C32" s="238" t="str">
        <f>IF(C31="Laukums","m2","m3")</f>
        <v>m2</v>
      </c>
      <c r="D32" s="412"/>
      <c r="E32" s="412"/>
      <c r="F32" s="416"/>
      <c r="G32" s="220" t="s">
        <v>130</v>
      </c>
      <c r="H32" s="197" t="s">
        <v>131</v>
      </c>
    </row>
    <row r="33" spans="1:8" ht="15.75">
      <c r="A33" s="408" t="s">
        <v>638</v>
      </c>
      <c r="B33" s="408"/>
      <c r="C33" s="303"/>
      <c r="D33" s="410"/>
      <c r="E33" s="410"/>
      <c r="F33" s="263"/>
      <c r="G33" s="262"/>
      <c r="H33" s="233">
        <f aca="true" t="shared" si="0" ref="H33:H41">IF($G$42=0,0,G33/$G$42)</f>
        <v>0</v>
      </c>
    </row>
    <row r="34" spans="1:8" ht="15.75">
      <c r="A34" s="409"/>
      <c r="B34" s="409"/>
      <c r="C34" s="376"/>
      <c r="D34" s="411"/>
      <c r="E34" s="411"/>
      <c r="F34" s="265"/>
      <c r="G34" s="262"/>
      <c r="H34" s="233">
        <f t="shared" si="0"/>
        <v>0</v>
      </c>
    </row>
    <row r="35" spans="1:8" ht="15.75">
      <c r="A35" s="419"/>
      <c r="B35" s="419"/>
      <c r="C35" s="377"/>
      <c r="D35" s="411"/>
      <c r="E35" s="411"/>
      <c r="F35" s="265"/>
      <c r="G35" s="262"/>
      <c r="H35" s="233">
        <f t="shared" si="0"/>
        <v>0</v>
      </c>
    </row>
    <row r="36" spans="1:8" ht="15.75">
      <c r="A36" s="419"/>
      <c r="B36" s="419"/>
      <c r="C36" s="377"/>
      <c r="D36" s="411"/>
      <c r="E36" s="411"/>
      <c r="F36" s="266"/>
      <c r="G36" s="262"/>
      <c r="H36" s="233">
        <f t="shared" si="0"/>
        <v>0</v>
      </c>
    </row>
    <row r="37" spans="1:8" ht="15.75">
      <c r="A37" s="419"/>
      <c r="B37" s="419"/>
      <c r="C37" s="377"/>
      <c r="D37" s="411"/>
      <c r="E37" s="411"/>
      <c r="F37" s="266"/>
      <c r="G37" s="262"/>
      <c r="H37" s="233">
        <f t="shared" si="0"/>
        <v>0</v>
      </c>
    </row>
    <row r="38" spans="1:8" ht="15.75">
      <c r="A38" s="419"/>
      <c r="B38" s="419"/>
      <c r="C38" s="377"/>
      <c r="D38" s="411"/>
      <c r="E38" s="411"/>
      <c r="F38" s="266"/>
      <c r="G38" s="262"/>
      <c r="H38" s="233">
        <f t="shared" si="0"/>
        <v>0</v>
      </c>
    </row>
    <row r="39" spans="1:8" ht="15.75">
      <c r="A39" s="419"/>
      <c r="B39" s="419"/>
      <c r="C39" s="377"/>
      <c r="D39" s="411"/>
      <c r="E39" s="411"/>
      <c r="F39" s="266"/>
      <c r="G39" s="262"/>
      <c r="H39" s="233">
        <f t="shared" si="0"/>
        <v>0</v>
      </c>
    </row>
    <row r="40" spans="1:8" ht="15.75">
      <c r="A40" s="419"/>
      <c r="B40" s="419"/>
      <c r="C40" s="377"/>
      <c r="D40" s="411"/>
      <c r="E40" s="411"/>
      <c r="F40" s="266"/>
      <c r="G40" s="262"/>
      <c r="H40" s="233">
        <f t="shared" si="0"/>
        <v>0</v>
      </c>
    </row>
    <row r="41" spans="1:8" ht="15.75">
      <c r="A41" s="419"/>
      <c r="B41" s="419"/>
      <c r="C41" s="377"/>
      <c r="D41" s="411"/>
      <c r="E41" s="411"/>
      <c r="F41" s="266"/>
      <c r="G41" s="262"/>
      <c r="H41" s="233">
        <f t="shared" si="0"/>
        <v>0</v>
      </c>
    </row>
    <row r="42" spans="1:8" ht="15.75">
      <c r="A42" s="420" t="s">
        <v>76</v>
      </c>
      <c r="B42" s="420"/>
      <c r="C42" s="364">
        <f>SUM(C33:C41)</f>
        <v>0</v>
      </c>
      <c r="D42" s="420" t="s">
        <v>108</v>
      </c>
      <c r="E42" s="420"/>
      <c r="F42" s="195" t="s">
        <v>108</v>
      </c>
      <c r="G42" s="165">
        <f>SUM(G33:G41)</f>
        <v>0</v>
      </c>
      <c r="H42" s="92">
        <f>SUM(H33:H41)</f>
        <v>0</v>
      </c>
    </row>
    <row r="43" spans="1:7" ht="15.75">
      <c r="A43" s="42"/>
      <c r="B43" s="50"/>
      <c r="C43" s="50"/>
      <c r="D43" s="50"/>
      <c r="E43" s="42"/>
      <c r="F43" s="51"/>
      <c r="G43" s="51"/>
    </row>
    <row r="44" spans="1:8" s="110" customFormat="1" ht="173.25" customHeight="1">
      <c r="A44" s="418" t="s">
        <v>643</v>
      </c>
      <c r="B44" s="418"/>
      <c r="C44" s="418"/>
      <c r="D44" s="418"/>
      <c r="E44" s="418"/>
      <c r="F44" s="418"/>
      <c r="G44" s="418"/>
      <c r="H44" s="418"/>
    </row>
    <row r="53" spans="1:5" s="110" customFormat="1" ht="12.75">
      <c r="A53" s="343"/>
      <c r="B53" s="344"/>
      <c r="C53" s="345" t="s">
        <v>477</v>
      </c>
      <c r="E53" s="345" t="s">
        <v>476</v>
      </c>
    </row>
    <row r="54" spans="1:5" s="110" customFormat="1" ht="12.75">
      <c r="A54" s="343"/>
      <c r="B54" s="346" t="s">
        <v>109</v>
      </c>
      <c r="C54" s="346">
        <v>205</v>
      </c>
      <c r="E54" s="346">
        <v>-0.5</v>
      </c>
    </row>
    <row r="55" spans="1:5" s="110" customFormat="1" ht="12.75">
      <c r="A55" s="343"/>
      <c r="B55" s="346" t="s">
        <v>110</v>
      </c>
      <c r="C55" s="346">
        <v>214</v>
      </c>
      <c r="E55" s="346">
        <v>-1.9</v>
      </c>
    </row>
    <row r="56" spans="1:5" s="110" customFormat="1" ht="12.75">
      <c r="A56" s="343"/>
      <c r="B56" s="346" t="s">
        <v>112</v>
      </c>
      <c r="C56" s="346">
        <v>205</v>
      </c>
      <c r="E56" s="346">
        <v>-1.3</v>
      </c>
    </row>
    <row r="57" spans="1:5" s="110" customFormat="1" ht="12.75">
      <c r="A57" s="343"/>
      <c r="B57" s="346" t="s">
        <v>113</v>
      </c>
      <c r="C57" s="346">
        <v>204</v>
      </c>
      <c r="E57" s="346">
        <v>-0.4</v>
      </c>
    </row>
    <row r="58" spans="1:5" s="110" customFormat="1" ht="12.75">
      <c r="A58" s="343"/>
      <c r="B58" s="346" t="s">
        <v>114</v>
      </c>
      <c r="C58" s="346">
        <v>193</v>
      </c>
      <c r="E58" s="346">
        <v>0.6</v>
      </c>
    </row>
    <row r="59" spans="1:5" s="110" customFormat="1" ht="12.75">
      <c r="A59" s="343"/>
      <c r="B59" s="346" t="s">
        <v>115</v>
      </c>
      <c r="C59" s="346">
        <v>211</v>
      </c>
      <c r="E59" s="346">
        <v>0.4</v>
      </c>
    </row>
    <row r="60" spans="1:5" s="110" customFormat="1" ht="12.75">
      <c r="A60" s="343"/>
      <c r="B60" s="346" t="s">
        <v>116</v>
      </c>
      <c r="C60" s="346">
        <v>208</v>
      </c>
      <c r="E60" s="346">
        <v>-1.1</v>
      </c>
    </row>
    <row r="61" spans="1:5" s="110" customFormat="1" ht="12.75">
      <c r="A61" s="343"/>
      <c r="B61" s="346" t="s">
        <v>117</v>
      </c>
      <c r="C61" s="346">
        <v>203</v>
      </c>
      <c r="E61" s="346">
        <v>0</v>
      </c>
    </row>
    <row r="62" spans="1:5" s="110" customFormat="1" ht="12.75">
      <c r="A62" s="343"/>
      <c r="B62" s="346" t="s">
        <v>118</v>
      </c>
      <c r="C62" s="346">
        <v>209</v>
      </c>
      <c r="E62" s="346">
        <v>-0.2</v>
      </c>
    </row>
    <row r="63" spans="1:5" s="110" customFormat="1" ht="12.75">
      <c r="A63" s="343"/>
      <c r="B63" s="346" t="s">
        <v>119</v>
      </c>
      <c r="C63" s="346">
        <v>206</v>
      </c>
      <c r="E63" s="346">
        <v>-1.3</v>
      </c>
    </row>
  </sheetData>
  <sheetProtection sheet="1" objects="1" scenarios="1"/>
  <mergeCells count="64">
    <mergeCell ref="A42:B42"/>
    <mergeCell ref="D35:E35"/>
    <mergeCell ref="D37:E37"/>
    <mergeCell ref="D38:E38"/>
    <mergeCell ref="D39:E39"/>
    <mergeCell ref="D40:E40"/>
    <mergeCell ref="A44:H44"/>
    <mergeCell ref="A35:B35"/>
    <mergeCell ref="A38:B38"/>
    <mergeCell ref="A39:B39"/>
    <mergeCell ref="A40:B40"/>
    <mergeCell ref="A36:B36"/>
    <mergeCell ref="A37:B37"/>
    <mergeCell ref="D41:E41"/>
    <mergeCell ref="D42:E42"/>
    <mergeCell ref="A41:B41"/>
    <mergeCell ref="D36:E36"/>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3">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8" t="s">
        <v>547</v>
      </c>
      <c r="B1" s="398"/>
      <c r="C1" s="398"/>
      <c r="D1" s="398"/>
      <c r="E1" s="398"/>
      <c r="F1" s="398"/>
      <c r="G1" s="398"/>
      <c r="H1" s="398"/>
      <c r="I1" s="398"/>
      <c r="J1" s="398"/>
      <c r="K1" s="398"/>
      <c r="L1" s="398"/>
      <c r="M1" s="398"/>
      <c r="N1" s="398"/>
      <c r="P1" s="113">
        <f>SATURS!$C$3</f>
        <v>0</v>
      </c>
    </row>
    <row r="2" spans="1:16" ht="15.75">
      <c r="A2" s="106" t="s">
        <v>337</v>
      </c>
      <c r="B2" s="4" t="s">
        <v>290</v>
      </c>
      <c r="C2" s="3"/>
      <c r="D2" s="3"/>
      <c r="E2" s="3"/>
      <c r="F2" s="3"/>
      <c r="G2" s="3"/>
      <c r="P2" s="110">
        <f>SATURS!$C$5</f>
        <v>1</v>
      </c>
    </row>
    <row r="3" spans="1:14" ht="63" customHeight="1">
      <c r="A3" s="205" t="s">
        <v>548</v>
      </c>
      <c r="B3" s="456" t="s">
        <v>82</v>
      </c>
      <c r="C3" s="456"/>
      <c r="D3" s="460"/>
      <c r="E3" s="460"/>
      <c r="F3" s="460"/>
      <c r="G3" s="460"/>
      <c r="H3" s="460"/>
      <c r="I3" s="460"/>
      <c r="J3" s="460"/>
      <c r="K3" s="460"/>
      <c r="L3" s="460"/>
      <c r="M3" s="460"/>
      <c r="N3" s="460"/>
    </row>
    <row r="4" spans="1:9" ht="15.75">
      <c r="A4" s="40" t="s">
        <v>549</v>
      </c>
      <c r="B4" s="456" t="s">
        <v>83</v>
      </c>
      <c r="C4" s="456"/>
      <c r="D4" s="461"/>
      <c r="E4" s="461"/>
      <c r="F4" s="461"/>
      <c r="G4" s="461"/>
      <c r="H4" s="461"/>
      <c r="I4" s="461"/>
    </row>
    <row r="5" spans="1:9" ht="15.75">
      <c r="A5" s="477" t="s">
        <v>550</v>
      </c>
      <c r="B5" s="456" t="s">
        <v>84</v>
      </c>
      <c r="C5" s="457" t="s">
        <v>551</v>
      </c>
      <c r="D5" s="458"/>
      <c r="E5" s="458"/>
      <c r="F5" s="449"/>
      <c r="G5" s="449"/>
      <c r="H5" s="445" t="s">
        <v>50</v>
      </c>
      <c r="I5" s="445"/>
    </row>
    <row r="6" spans="1:9" ht="15.75">
      <c r="A6" s="478"/>
      <c r="B6" s="456"/>
      <c r="C6" s="457" t="s">
        <v>552</v>
      </c>
      <c r="D6" s="470"/>
      <c r="E6" s="470"/>
      <c r="F6" s="469"/>
      <c r="G6" s="469"/>
      <c r="H6" s="445" t="s">
        <v>85</v>
      </c>
      <c r="I6" s="445"/>
    </row>
    <row r="7" spans="1:9" ht="15.75">
      <c r="A7" s="478"/>
      <c r="B7" s="456"/>
      <c r="C7" s="457" t="s">
        <v>553</v>
      </c>
      <c r="D7" s="470"/>
      <c r="E7" s="470"/>
      <c r="F7" s="469"/>
      <c r="G7" s="469"/>
      <c r="H7" s="445" t="s">
        <v>85</v>
      </c>
      <c r="I7" s="445"/>
    </row>
    <row r="8" spans="1:9" ht="15.75">
      <c r="A8" s="478"/>
      <c r="B8" s="456"/>
      <c r="C8" s="457" t="s">
        <v>554</v>
      </c>
      <c r="D8" s="470"/>
      <c r="E8" s="470"/>
      <c r="F8" s="449"/>
      <c r="G8" s="449"/>
      <c r="H8" s="445" t="s">
        <v>50</v>
      </c>
      <c r="I8" s="445"/>
    </row>
    <row r="9" spans="1:9" ht="15.75">
      <c r="A9" s="478"/>
      <c r="B9" s="459"/>
      <c r="C9" s="457" t="s">
        <v>555</v>
      </c>
      <c r="D9" s="470"/>
      <c r="E9" s="479"/>
      <c r="F9" s="449"/>
      <c r="G9" s="449"/>
      <c r="H9" s="445" t="s">
        <v>50</v>
      </c>
      <c r="I9" s="445"/>
    </row>
    <row r="10" spans="1:9" ht="18.75">
      <c r="A10" s="212" t="s">
        <v>556</v>
      </c>
      <c r="B10" s="480" t="s">
        <v>231</v>
      </c>
      <c r="C10" s="481"/>
      <c r="D10" s="481"/>
      <c r="E10" s="463">
        <f>D47</f>
        <v>0</v>
      </c>
      <c r="F10" s="464"/>
      <c r="G10" s="464"/>
      <c r="H10" s="464"/>
      <c r="I10" s="464"/>
    </row>
    <row r="11" spans="1:9" ht="15.75">
      <c r="A11" s="445" t="s">
        <v>557</v>
      </c>
      <c r="B11" s="482" t="s">
        <v>86</v>
      </c>
      <c r="C11" s="483"/>
      <c r="D11" s="484"/>
      <c r="E11" s="468" t="s">
        <v>559</v>
      </c>
      <c r="F11" s="468"/>
      <c r="G11" s="468"/>
      <c r="H11" s="455"/>
      <c r="I11" s="455"/>
    </row>
    <row r="12" spans="1:9" ht="15.75">
      <c r="A12" s="445"/>
      <c r="B12" s="485"/>
      <c r="C12" s="486"/>
      <c r="D12" s="487"/>
      <c r="E12" s="468" t="s">
        <v>560</v>
      </c>
      <c r="F12" s="468"/>
      <c r="G12" s="468"/>
      <c r="H12" s="455"/>
      <c r="I12" s="455"/>
    </row>
    <row r="13" spans="1:9" ht="15.75">
      <c r="A13" s="445"/>
      <c r="B13" s="485"/>
      <c r="C13" s="486"/>
      <c r="D13" s="487"/>
      <c r="E13" s="35" t="s">
        <v>561</v>
      </c>
      <c r="F13" s="16"/>
      <c r="G13" s="76"/>
      <c r="H13" s="455"/>
      <c r="I13" s="455"/>
    </row>
    <row r="14" spans="1:14" ht="15.75" customHeight="1">
      <c r="A14" s="205" t="s">
        <v>558</v>
      </c>
      <c r="B14" s="476" t="s">
        <v>87</v>
      </c>
      <c r="C14" s="476"/>
      <c r="D14" s="476"/>
      <c r="E14" s="476"/>
      <c r="F14" s="476"/>
      <c r="G14" s="476"/>
      <c r="H14" s="476"/>
      <c r="I14" s="476"/>
      <c r="J14" s="476"/>
      <c r="K14" s="476"/>
      <c r="L14" s="476"/>
      <c r="M14" s="476"/>
      <c r="N14" s="476"/>
    </row>
    <row r="15" spans="1:14" ht="15.75">
      <c r="A15" s="225" t="s">
        <v>35</v>
      </c>
      <c r="B15" s="199" t="s">
        <v>63</v>
      </c>
      <c r="C15" s="412" t="s">
        <v>232</v>
      </c>
      <c r="D15" s="412"/>
      <c r="E15" s="412"/>
      <c r="F15" s="412"/>
      <c r="G15" s="412"/>
      <c r="H15" s="412"/>
      <c r="I15" s="412"/>
      <c r="J15" s="412"/>
      <c r="K15" s="412"/>
      <c r="L15" s="412"/>
      <c r="M15" s="412"/>
      <c r="N15" s="412"/>
    </row>
    <row r="16" spans="1:14" ht="15.75">
      <c r="A16" s="267"/>
      <c r="B16" s="269" t="s">
        <v>257</v>
      </c>
      <c r="C16" s="451"/>
      <c r="D16" s="452"/>
      <c r="E16" s="452"/>
      <c r="F16" s="452"/>
      <c r="G16" s="452"/>
      <c r="H16" s="452"/>
      <c r="I16" s="452"/>
      <c r="J16" s="452"/>
      <c r="K16" s="452"/>
      <c r="L16" s="452"/>
      <c r="M16" s="452"/>
      <c r="N16" s="453"/>
    </row>
    <row r="17" spans="1:14" ht="15.75">
      <c r="A17" s="267"/>
      <c r="B17" s="269"/>
      <c r="C17" s="451"/>
      <c r="D17" s="452"/>
      <c r="E17" s="452"/>
      <c r="F17" s="452"/>
      <c r="G17" s="452"/>
      <c r="H17" s="452"/>
      <c r="I17" s="452"/>
      <c r="J17" s="452"/>
      <c r="K17" s="452"/>
      <c r="L17" s="452"/>
      <c r="M17" s="452"/>
      <c r="N17" s="453"/>
    </row>
    <row r="18" spans="1:14" ht="15.75">
      <c r="A18" s="267"/>
      <c r="B18" s="269"/>
      <c r="C18" s="451"/>
      <c r="D18" s="452"/>
      <c r="E18" s="452"/>
      <c r="F18" s="452"/>
      <c r="G18" s="452"/>
      <c r="H18" s="452"/>
      <c r="I18" s="452"/>
      <c r="J18" s="452"/>
      <c r="K18" s="452"/>
      <c r="L18" s="452"/>
      <c r="M18" s="452"/>
      <c r="N18" s="453"/>
    </row>
    <row r="19" spans="1:14" ht="15.75">
      <c r="A19" s="267"/>
      <c r="B19" s="269"/>
      <c r="C19" s="451"/>
      <c r="D19" s="452"/>
      <c r="E19" s="452"/>
      <c r="F19" s="452"/>
      <c r="G19" s="452"/>
      <c r="H19" s="452"/>
      <c r="I19" s="452"/>
      <c r="J19" s="452"/>
      <c r="K19" s="452"/>
      <c r="L19" s="452"/>
      <c r="M19" s="452"/>
      <c r="N19" s="453"/>
    </row>
    <row r="20" spans="1:14" ht="15.75">
      <c r="A20" s="267"/>
      <c r="B20" s="269"/>
      <c r="C20" s="451"/>
      <c r="D20" s="452"/>
      <c r="E20" s="452"/>
      <c r="F20" s="452"/>
      <c r="G20" s="452"/>
      <c r="H20" s="452"/>
      <c r="I20" s="452"/>
      <c r="J20" s="452"/>
      <c r="K20" s="452"/>
      <c r="L20" s="452"/>
      <c r="M20" s="452"/>
      <c r="N20" s="453"/>
    </row>
    <row r="21" spans="1:14" ht="15.75">
      <c r="A21" s="267"/>
      <c r="B21" s="269"/>
      <c r="C21" s="451"/>
      <c r="D21" s="452"/>
      <c r="E21" s="452"/>
      <c r="F21" s="452"/>
      <c r="G21" s="452"/>
      <c r="H21" s="452"/>
      <c r="I21" s="452"/>
      <c r="J21" s="452"/>
      <c r="K21" s="452"/>
      <c r="L21" s="452"/>
      <c r="M21" s="452"/>
      <c r="N21" s="453"/>
    </row>
    <row r="22" spans="1:14" ht="15.75">
      <c r="A22" s="267"/>
      <c r="B22" s="269"/>
      <c r="C22" s="451"/>
      <c r="D22" s="452"/>
      <c r="E22" s="452"/>
      <c r="F22" s="452"/>
      <c r="G22" s="452"/>
      <c r="H22" s="452"/>
      <c r="I22" s="452"/>
      <c r="J22" s="452"/>
      <c r="K22" s="452"/>
      <c r="L22" s="452"/>
      <c r="M22" s="452"/>
      <c r="N22" s="453"/>
    </row>
    <row r="23" spans="1:14" ht="15.75">
      <c r="A23" s="267"/>
      <c r="B23" s="269"/>
      <c r="C23" s="451"/>
      <c r="D23" s="452"/>
      <c r="E23" s="452"/>
      <c r="F23" s="452"/>
      <c r="G23" s="452"/>
      <c r="H23" s="452"/>
      <c r="I23" s="452"/>
      <c r="J23" s="452"/>
      <c r="K23" s="452"/>
      <c r="L23" s="452"/>
      <c r="M23" s="452"/>
      <c r="N23" s="453"/>
    </row>
    <row r="24" spans="1:14" ht="15.75">
      <c r="A24" s="267"/>
      <c r="B24" s="269"/>
      <c r="C24" s="451"/>
      <c r="D24" s="452"/>
      <c r="E24" s="452"/>
      <c r="F24" s="452"/>
      <c r="G24" s="452"/>
      <c r="H24" s="452"/>
      <c r="I24" s="452"/>
      <c r="J24" s="452"/>
      <c r="K24" s="452"/>
      <c r="L24" s="452"/>
      <c r="M24" s="452"/>
      <c r="N24" s="453"/>
    </row>
    <row r="25" spans="1:14" ht="15.75">
      <c r="A25" s="267"/>
      <c r="B25" s="269"/>
      <c r="C25" s="419"/>
      <c r="D25" s="419"/>
      <c r="E25" s="419"/>
      <c r="F25" s="419"/>
      <c r="G25" s="419"/>
      <c r="H25" s="419"/>
      <c r="I25" s="419"/>
      <c r="J25" s="419"/>
      <c r="K25" s="419"/>
      <c r="L25" s="419"/>
      <c r="M25" s="419"/>
      <c r="N25" s="419"/>
    </row>
    <row r="26" spans="1:14" ht="15.75">
      <c r="A26" s="13" t="s">
        <v>562</v>
      </c>
      <c r="B26" s="457" t="s">
        <v>18</v>
      </c>
      <c r="C26" s="470"/>
      <c r="D26" s="470"/>
      <c r="E26" s="470"/>
      <c r="F26" s="470"/>
      <c r="G26" s="470"/>
      <c r="H26" s="470"/>
      <c r="I26" s="470"/>
      <c r="J26" s="470"/>
      <c r="K26" s="470"/>
      <c r="L26" s="470"/>
      <c r="M26" s="470"/>
      <c r="N26" s="471"/>
    </row>
    <row r="27" spans="1:14" ht="33" customHeight="1">
      <c r="A27" s="472"/>
      <c r="B27" s="472"/>
      <c r="C27" s="472"/>
      <c r="D27" s="472"/>
      <c r="E27" s="472"/>
      <c r="F27" s="472"/>
      <c r="G27" s="472"/>
      <c r="H27" s="472"/>
      <c r="I27" s="472"/>
      <c r="J27" s="472"/>
      <c r="K27" s="472"/>
      <c r="L27" s="472"/>
      <c r="M27" s="472"/>
      <c r="N27" s="472"/>
    </row>
    <row r="28" spans="1:14" ht="15.75">
      <c r="A28" s="473" t="s">
        <v>563</v>
      </c>
      <c r="B28" s="474"/>
      <c r="C28" s="474"/>
      <c r="D28" s="474"/>
      <c r="E28" s="474"/>
      <c r="F28" s="474"/>
      <c r="G28" s="475"/>
      <c r="H28" s="270"/>
      <c r="I28" s="456" t="s">
        <v>294</v>
      </c>
      <c r="J28" s="456"/>
      <c r="K28" s="456"/>
      <c r="L28" s="456"/>
      <c r="M28" s="456"/>
      <c r="N28" s="456"/>
    </row>
    <row r="30" spans="1:14" ht="15.75" customHeight="1">
      <c r="A30" s="114" t="s">
        <v>338</v>
      </c>
      <c r="B30" s="450" t="s">
        <v>291</v>
      </c>
      <c r="C30" s="450"/>
      <c r="D30" s="450"/>
      <c r="E30" s="450"/>
      <c r="F30" s="450"/>
      <c r="G30" s="450"/>
      <c r="H30" s="450"/>
      <c r="I30" s="450"/>
      <c r="J30" s="450"/>
      <c r="K30" s="450"/>
      <c r="L30" s="450"/>
      <c r="M30" s="450"/>
      <c r="N30" s="450"/>
    </row>
    <row r="31" spans="1:14" ht="15.75">
      <c r="A31" s="465"/>
      <c r="B31" s="466"/>
      <c r="C31" s="466"/>
      <c r="D31" s="466"/>
      <c r="E31" s="466"/>
      <c r="F31" s="467"/>
      <c r="G31" s="436" t="s">
        <v>132</v>
      </c>
      <c r="H31" s="437"/>
      <c r="I31" s="437"/>
      <c r="J31" s="438"/>
      <c r="K31" s="436" t="s">
        <v>133</v>
      </c>
      <c r="L31" s="437"/>
      <c r="M31" s="437"/>
      <c r="N31" s="438"/>
    </row>
    <row r="32" spans="1:14" ht="15.75">
      <c r="A32" s="447" t="s">
        <v>35</v>
      </c>
      <c r="B32" s="447" t="s">
        <v>134</v>
      </c>
      <c r="C32" s="447" t="s">
        <v>135</v>
      </c>
      <c r="D32" s="447" t="s">
        <v>143</v>
      </c>
      <c r="E32" s="447" t="s">
        <v>254</v>
      </c>
      <c r="F32" s="447" t="s">
        <v>136</v>
      </c>
      <c r="G32" s="447" t="s">
        <v>137</v>
      </c>
      <c r="H32" s="447"/>
      <c r="I32" s="447" t="s">
        <v>138</v>
      </c>
      <c r="J32" s="448" t="s">
        <v>565</v>
      </c>
      <c r="K32" s="447" t="s">
        <v>139</v>
      </c>
      <c r="L32" s="447"/>
      <c r="M32" s="447" t="s">
        <v>138</v>
      </c>
      <c r="N32" s="448" t="s">
        <v>565</v>
      </c>
    </row>
    <row r="33" spans="1:14" ht="25.5">
      <c r="A33" s="447"/>
      <c r="B33" s="447"/>
      <c r="C33" s="447"/>
      <c r="D33" s="447"/>
      <c r="E33" s="447"/>
      <c r="F33" s="447"/>
      <c r="G33" s="206" t="s">
        <v>288</v>
      </c>
      <c r="H33" s="206" t="s">
        <v>140</v>
      </c>
      <c r="I33" s="447"/>
      <c r="J33" s="448"/>
      <c r="K33" s="206" t="s">
        <v>288</v>
      </c>
      <c r="L33" s="206" t="s">
        <v>140</v>
      </c>
      <c r="M33" s="447"/>
      <c r="N33" s="448"/>
    </row>
    <row r="34" spans="1:14" s="95" customFormat="1" ht="19.5" customHeight="1">
      <c r="A34" s="447"/>
      <c r="B34" s="447"/>
      <c r="C34" s="447"/>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1" t="s">
        <v>472</v>
      </c>
      <c r="B35" s="431"/>
      <c r="C35" s="432"/>
      <c r="D35" s="433"/>
      <c r="E35" s="434"/>
      <c r="F35" s="434"/>
      <c r="G35" s="434"/>
      <c r="H35" s="434"/>
      <c r="I35" s="434"/>
      <c r="J35" s="434"/>
      <c r="K35" s="434"/>
      <c r="L35" s="434"/>
      <c r="M35" s="434"/>
      <c r="N35" s="435"/>
    </row>
    <row r="36" spans="1:16" ht="15.75">
      <c r="A36" s="445">
        <v>1</v>
      </c>
      <c r="B36" s="446" t="s">
        <v>142</v>
      </c>
      <c r="C36" s="271"/>
      <c r="D36" s="272"/>
      <c r="E36" s="273"/>
      <c r="F36" s="174">
        <f>D36*E36</f>
        <v>0</v>
      </c>
      <c r="G36" s="421"/>
      <c r="H36" s="439">
        <f>1!$E$8</f>
      </c>
      <c r="I36" s="442">
        <f>1!$E$9</f>
      </c>
      <c r="J36" s="425"/>
      <c r="K36" s="421"/>
      <c r="L36" s="421"/>
      <c r="M36" s="424"/>
      <c r="N36" s="425"/>
      <c r="P36" s="86"/>
    </row>
    <row r="37" spans="1:14" ht="15.75" customHeight="1">
      <c r="A37" s="445"/>
      <c r="B37" s="446"/>
      <c r="C37" s="271"/>
      <c r="D37" s="272"/>
      <c r="E37" s="273"/>
      <c r="F37" s="174">
        <f aca="true" t="shared" si="0" ref="F37:F46">D37*E37</f>
        <v>0</v>
      </c>
      <c r="G37" s="422"/>
      <c r="H37" s="440"/>
      <c r="I37" s="443"/>
      <c r="J37" s="426"/>
      <c r="K37" s="422"/>
      <c r="L37" s="422"/>
      <c r="M37" s="424"/>
      <c r="N37" s="426"/>
    </row>
    <row r="38" spans="1:16" ht="15.75" customHeight="1">
      <c r="A38" s="445"/>
      <c r="B38" s="446"/>
      <c r="C38" s="274"/>
      <c r="D38" s="272"/>
      <c r="E38" s="273"/>
      <c r="F38" s="174">
        <f t="shared" si="0"/>
        <v>0</v>
      </c>
      <c r="G38" s="423"/>
      <c r="H38" s="441"/>
      <c r="I38" s="444"/>
      <c r="J38" s="427"/>
      <c r="K38" s="423"/>
      <c r="L38" s="423"/>
      <c r="M38" s="424"/>
      <c r="N38" s="427"/>
      <c r="P38" s="98"/>
    </row>
    <row r="39" spans="1:14" s="95" customFormat="1" ht="15.75">
      <c r="A39" s="431" t="s">
        <v>472</v>
      </c>
      <c r="B39" s="431"/>
      <c r="C39" s="432"/>
      <c r="D39" s="433"/>
      <c r="E39" s="434"/>
      <c r="F39" s="434"/>
      <c r="G39" s="434"/>
      <c r="H39" s="434"/>
      <c r="I39" s="434"/>
      <c r="J39" s="434"/>
      <c r="K39" s="434"/>
      <c r="L39" s="434"/>
      <c r="M39" s="434"/>
      <c r="N39" s="435"/>
    </row>
    <row r="40" spans="1:16" ht="15.75" customHeight="1">
      <c r="A40" s="445">
        <f>IF(2!$D$39="","",2)</f>
      </c>
      <c r="B40" s="446">
        <f>IF(2!$D$39="","","ZONA 2")</f>
      </c>
      <c r="C40" s="274"/>
      <c r="D40" s="272"/>
      <c r="E40" s="273"/>
      <c r="F40" s="174">
        <f t="shared" si="0"/>
        <v>0</v>
      </c>
      <c r="G40" s="421"/>
      <c r="H40" s="439">
        <f>1!$E$8</f>
      </c>
      <c r="I40" s="442">
        <f>1!$E$9</f>
      </c>
      <c r="J40" s="425"/>
      <c r="K40" s="421"/>
      <c r="L40" s="421"/>
      <c r="M40" s="424"/>
      <c r="N40" s="425"/>
      <c r="O40" s="98"/>
      <c r="P40" s="98"/>
    </row>
    <row r="41" spans="1:14" ht="15.75" customHeight="1">
      <c r="A41" s="445"/>
      <c r="B41" s="446"/>
      <c r="C41" s="274"/>
      <c r="D41" s="272"/>
      <c r="E41" s="273"/>
      <c r="F41" s="174">
        <f t="shared" si="0"/>
        <v>0</v>
      </c>
      <c r="G41" s="422"/>
      <c r="H41" s="440"/>
      <c r="I41" s="443"/>
      <c r="J41" s="426"/>
      <c r="K41" s="422"/>
      <c r="L41" s="422"/>
      <c r="M41" s="424"/>
      <c r="N41" s="426"/>
    </row>
    <row r="42" spans="1:14" ht="15.75" customHeight="1">
      <c r="A42" s="445"/>
      <c r="B42" s="446"/>
      <c r="C42" s="274"/>
      <c r="D42" s="272"/>
      <c r="E42" s="273"/>
      <c r="F42" s="174">
        <f t="shared" si="0"/>
        <v>0</v>
      </c>
      <c r="G42" s="423"/>
      <c r="H42" s="441"/>
      <c r="I42" s="444"/>
      <c r="J42" s="427"/>
      <c r="K42" s="423"/>
      <c r="L42" s="423"/>
      <c r="M42" s="424"/>
      <c r="N42" s="427"/>
    </row>
    <row r="43" spans="1:14" s="95" customFormat="1" ht="15.75">
      <c r="A43" s="431" t="s">
        <v>472</v>
      </c>
      <c r="B43" s="431"/>
      <c r="C43" s="432"/>
      <c r="D43" s="433"/>
      <c r="E43" s="434"/>
      <c r="F43" s="434"/>
      <c r="G43" s="434"/>
      <c r="H43" s="434"/>
      <c r="I43" s="434"/>
      <c r="J43" s="434"/>
      <c r="K43" s="434"/>
      <c r="L43" s="434"/>
      <c r="M43" s="434"/>
      <c r="N43" s="435"/>
    </row>
    <row r="44" spans="1:15" ht="15.75" customHeight="1">
      <c r="A44" s="445">
        <f>IF(2!$D$43="","",3)</f>
      </c>
      <c r="B44" s="446">
        <f>IF(2!$D$43="","","ZONA 3")</f>
      </c>
      <c r="C44" s="274"/>
      <c r="D44" s="272"/>
      <c r="E44" s="273"/>
      <c r="F44" s="174">
        <f t="shared" si="0"/>
        <v>0</v>
      </c>
      <c r="G44" s="421"/>
      <c r="H44" s="439">
        <f>1!$E$8</f>
      </c>
      <c r="I44" s="442">
        <f>1!$E$9</f>
      </c>
      <c r="J44" s="425"/>
      <c r="K44" s="421"/>
      <c r="L44" s="421"/>
      <c r="M44" s="424"/>
      <c r="N44" s="425"/>
      <c r="O44" s="65"/>
    </row>
    <row r="45" spans="1:14" ht="15.75" customHeight="1">
      <c r="A45" s="445"/>
      <c r="B45" s="446"/>
      <c r="C45" s="274"/>
      <c r="D45" s="272"/>
      <c r="E45" s="273"/>
      <c r="F45" s="174">
        <f t="shared" si="0"/>
        <v>0</v>
      </c>
      <c r="G45" s="422"/>
      <c r="H45" s="440"/>
      <c r="I45" s="443"/>
      <c r="J45" s="426"/>
      <c r="K45" s="422"/>
      <c r="L45" s="422"/>
      <c r="M45" s="424"/>
      <c r="N45" s="426"/>
    </row>
    <row r="46" spans="1:14" ht="15.75" customHeight="1">
      <c r="A46" s="445"/>
      <c r="B46" s="446"/>
      <c r="C46" s="274"/>
      <c r="D46" s="272"/>
      <c r="E46" s="273"/>
      <c r="F46" s="174">
        <f t="shared" si="0"/>
        <v>0</v>
      </c>
      <c r="G46" s="423"/>
      <c r="H46" s="441"/>
      <c r="I46" s="444"/>
      <c r="J46" s="427"/>
      <c r="K46" s="423"/>
      <c r="L46" s="423"/>
      <c r="M46" s="424"/>
      <c r="N46" s="427"/>
    </row>
    <row r="47" spans="1:14" ht="15.75" customHeight="1">
      <c r="A47" s="428" t="s">
        <v>76</v>
      </c>
      <c r="B47" s="429"/>
      <c r="C47" s="430"/>
      <c r="D47" s="168">
        <f>SUM(D36:D38,D40:D42,D44:D46)</f>
        <v>0</v>
      </c>
      <c r="E47" s="169" t="s">
        <v>108</v>
      </c>
      <c r="F47" s="168">
        <f>SUM(F36:F38,F40:F42,F44:F46)</f>
        <v>0</v>
      </c>
      <c r="G47" s="454"/>
      <c r="H47" s="454"/>
      <c r="I47" s="454"/>
      <c r="J47" s="454"/>
      <c r="K47" s="454"/>
      <c r="L47" s="454"/>
      <c r="M47" s="454"/>
      <c r="N47" s="454"/>
    </row>
    <row r="48" spans="1:15" ht="15.75" customHeight="1">
      <c r="A48" s="428" t="s">
        <v>107</v>
      </c>
      <c r="B48" s="429"/>
      <c r="C48" s="430"/>
      <c r="D48" s="91" t="s">
        <v>108</v>
      </c>
      <c r="E48" s="169" t="e">
        <f>AVERAGE(E36:E38,E40:E42,E44:E46)</f>
        <v>#DIV/0!</v>
      </c>
      <c r="F48" s="168" t="s">
        <v>95</v>
      </c>
      <c r="G48" s="454"/>
      <c r="H48" s="454"/>
      <c r="I48" s="454"/>
      <c r="J48" s="454"/>
      <c r="K48" s="454"/>
      <c r="L48" s="454"/>
      <c r="M48" s="454"/>
      <c r="N48" s="454"/>
      <c r="O48" s="65"/>
    </row>
    <row r="49" spans="1:15" s="117" customFormat="1" ht="27.75" customHeight="1">
      <c r="A49" s="462" t="s">
        <v>564</v>
      </c>
      <c r="B49" s="462"/>
      <c r="C49" s="462"/>
      <c r="D49" s="462"/>
      <c r="E49" s="462"/>
      <c r="F49" s="462"/>
      <c r="G49" s="462"/>
      <c r="H49" s="462"/>
      <c r="I49" s="462"/>
      <c r="J49" s="462"/>
      <c r="K49" s="462"/>
      <c r="L49" s="462"/>
      <c r="M49" s="462"/>
      <c r="N49" s="462"/>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538</v>
      </c>
      <c r="M52" s="96"/>
    </row>
    <row r="53" spans="1:13" ht="15.75" customHeight="1">
      <c r="A53" s="19" t="s">
        <v>539</v>
      </c>
      <c r="D53" s="96"/>
      <c r="E53" s="96"/>
      <c r="H53" s="96"/>
      <c r="I53" s="96"/>
      <c r="J53" s="96"/>
      <c r="M53" s="96"/>
    </row>
    <row r="54" spans="1:13" ht="15.75" customHeight="1">
      <c r="A54" s="19" t="s">
        <v>540</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1"/>
      <c r="E57" s="221"/>
      <c r="H57" s="221"/>
      <c r="I57" s="221"/>
      <c r="J57" s="221"/>
      <c r="M57" s="221"/>
    </row>
    <row r="58" ht="15.75" customHeight="1"/>
    <row r="60" spans="2:14" ht="15.75">
      <c r="B60" s="53"/>
      <c r="C60" s="53"/>
      <c r="D60" s="53"/>
      <c r="E60" s="53"/>
      <c r="F60" s="221"/>
      <c r="G60" s="53"/>
      <c r="H60" s="53"/>
      <c r="I60" s="53"/>
      <c r="J60" s="53"/>
      <c r="K60" s="53"/>
      <c r="L60" s="53"/>
      <c r="M60" s="221"/>
      <c r="N60" s="53"/>
    </row>
    <row r="61" spans="1:13" ht="15.75">
      <c r="A61" s="96"/>
      <c r="F61" s="96"/>
      <c r="M61" s="96"/>
    </row>
    <row r="62" spans="1:13" ht="15.75">
      <c r="A62" s="96"/>
      <c r="F62" s="96"/>
      <c r="M62" s="96"/>
    </row>
    <row r="63" spans="1:13" ht="15.75">
      <c r="A63" s="96"/>
      <c r="F63" s="96"/>
      <c r="M63" s="96"/>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06">
      <formula>$P$1=1</formula>
    </cfRule>
  </conditionalFormatting>
  <conditionalFormatting sqref="E10">
    <cfRule type="expression" priority="3" dxfId="10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A41" sqref="A41:IV41"/>
    </sheetView>
  </sheetViews>
  <sheetFormatPr defaultColWidth="9.140625" defaultRowHeight="15"/>
  <cols>
    <col min="1" max="1" width="5.8515625" style="20" customWidth="1"/>
    <col min="2" max="2" width="22.421875" style="96" customWidth="1"/>
    <col min="3" max="3" width="37.57421875" style="201"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566</v>
      </c>
      <c r="B1" s="489"/>
      <c r="C1" s="489"/>
      <c r="D1" s="489"/>
      <c r="E1" s="489"/>
      <c r="F1" s="489"/>
      <c r="G1" s="489"/>
      <c r="H1" s="489"/>
      <c r="I1" s="24"/>
      <c r="J1" s="113">
        <f>SATURS!$C$3</f>
        <v>0</v>
      </c>
      <c r="K1" s="24"/>
      <c r="L1" s="99"/>
    </row>
    <row r="2" spans="1:12" ht="15.75">
      <c r="A2" s="138" t="s">
        <v>120</v>
      </c>
      <c r="B2" s="497" t="s">
        <v>287</v>
      </c>
      <c r="C2" s="497"/>
      <c r="D2" s="497"/>
      <c r="E2" s="497"/>
      <c r="F2" s="497"/>
      <c r="G2" s="497"/>
      <c r="H2" s="497"/>
      <c r="I2" s="24"/>
      <c r="J2" s="110">
        <f>SATURS!$C$5</f>
        <v>1</v>
      </c>
      <c r="K2" s="24"/>
      <c r="L2" s="99"/>
    </row>
    <row r="3" spans="1:12" ht="15.75" customHeight="1">
      <c r="A3" s="498">
        <f>IF(2!$D$35="","",2!B36)</f>
      </c>
      <c r="B3" s="498"/>
      <c r="C3" s="498"/>
      <c r="D3" s="498"/>
      <c r="E3" s="498"/>
      <c r="F3" s="498"/>
      <c r="G3" s="498"/>
      <c r="H3" s="498"/>
      <c r="I3" s="24"/>
      <c r="J3" s="24"/>
      <c r="K3" s="24"/>
      <c r="L3" s="99"/>
    </row>
    <row r="4" spans="1:11" ht="63.75">
      <c r="A4" s="490" t="s">
        <v>35</v>
      </c>
      <c r="B4" s="412" t="s">
        <v>38</v>
      </c>
      <c r="C4" s="412" t="s">
        <v>39</v>
      </c>
      <c r="D4" s="194" t="s">
        <v>47</v>
      </c>
      <c r="E4" s="194" t="s">
        <v>46</v>
      </c>
      <c r="F4" s="194" t="s">
        <v>330</v>
      </c>
      <c r="G4" s="194" t="s">
        <v>40</v>
      </c>
      <c r="H4" s="194" t="s">
        <v>41</v>
      </c>
      <c r="I4" s="24"/>
      <c r="J4" s="341" t="s">
        <v>487</v>
      </c>
      <c r="K4" s="341" t="s">
        <v>471</v>
      </c>
    </row>
    <row r="5" spans="1:11" ht="18" customHeight="1">
      <c r="A5" s="491"/>
      <c r="B5" s="412"/>
      <c r="C5" s="412"/>
      <c r="D5" s="194" t="s">
        <v>42</v>
      </c>
      <c r="E5" s="194" t="s">
        <v>331</v>
      </c>
      <c r="F5" s="194" t="s">
        <v>332</v>
      </c>
      <c r="G5" s="194" t="s">
        <v>144</v>
      </c>
      <c r="H5" s="194" t="s">
        <v>44</v>
      </c>
      <c r="I5" s="24"/>
      <c r="J5" s="24"/>
      <c r="K5" s="24"/>
    </row>
    <row r="6" spans="1:12" s="27" customFormat="1" ht="15.75">
      <c r="A6" s="269"/>
      <c r="B6" s="275"/>
      <c r="C6" s="360"/>
      <c r="D6" s="276"/>
      <c r="E6" s="277"/>
      <c r="F6" s="361">
        <f aca="true" t="shared" si="0" ref="F6:F15">IF(ISNA(VLOOKUP(C6,$B$100:$D$257,3,FALSE)),"",VLOOKUP(C6,$B$100:$D$257,3,FALSE))</f>
      </c>
      <c r="G6" s="342">
        <f>IF(2!$D$35="","",2!$G$36-2!$H$36)</f>
      </c>
      <c r="H6" s="170">
        <f>IF(F6="",0,F6*E6)</f>
        <v>0</v>
      </c>
      <c r="I6" s="24"/>
      <c r="J6" s="354"/>
      <c r="K6" s="355">
        <f>IF(F6&lt;&gt;"",19/(G6-1!$E$8),0)*IF(J6="",0,VLOOKUP(J6,$K$68:$O$73,IF(2!$D$35="dzīvojamās mājas, pansionāti, slimnīcas un bērnudārzi",2,IF(2!$D$35="publiskas ēkas, izņemot pansionātus, slimnīcas un bērnudārzus",3,IF(2!$D$35="ražošanas ēkas",4,5))),FALSE))</f>
        <v>0</v>
      </c>
      <c r="L6" s="227"/>
    </row>
    <row r="7" spans="1:12" s="27" customFormat="1" ht="15.75">
      <c r="A7" s="269"/>
      <c r="B7" s="275"/>
      <c r="C7" s="360"/>
      <c r="D7" s="276"/>
      <c r="E7" s="277"/>
      <c r="F7" s="361">
        <f t="shared" si="0"/>
      </c>
      <c r="G7" s="342">
        <f>IF(2!$D$35="","",2!$G$36-2!$H$36)</f>
      </c>
      <c r="H7" s="170">
        <f aca="true" t="shared" si="1" ref="H7:H15">IF(F7="",0,F7*E7)</f>
        <v>0</v>
      </c>
      <c r="I7" s="24"/>
      <c r="J7" s="354"/>
      <c r="K7" s="355">
        <f>IF(F7&lt;&gt;"",19/(G7-1!$E$8),0)*IF(J7="",0,VLOOKUP(J7,$K$68:$O$73,IF(2!$D$35="dzīvojamās mājas, pansionāti, slimnīcas un bērnudārzi",2,IF(2!$D$35="publiskas ēkas, izņemot pansionātus, slimnīcas un bērnudārzus",3,IF(2!$D$35="ražošanas ēkas",4,5))),FALSE))</f>
        <v>0</v>
      </c>
      <c r="L7" s="55"/>
    </row>
    <row r="8" spans="1:12" s="27" customFormat="1" ht="15.75">
      <c r="A8" s="269"/>
      <c r="B8" s="278"/>
      <c r="C8" s="360"/>
      <c r="D8" s="276"/>
      <c r="E8" s="279"/>
      <c r="F8" s="361">
        <f t="shared" si="0"/>
      </c>
      <c r="G8" s="342">
        <f>IF(2!$D$35="","",2!$G$36-2!$H$36)</f>
      </c>
      <c r="H8" s="170">
        <f t="shared" si="1"/>
        <v>0</v>
      </c>
      <c r="I8" s="24"/>
      <c r="J8" s="354"/>
      <c r="K8" s="355">
        <f>IF(F8&lt;&gt;"",19/(G8-1!$E$8),0)*IF(J8="",0,VLOOKUP(J8,$K$68:$O$73,IF(2!$D$35="dzīvojamās mājas, pansionāti, slimnīcas un bērnudārzi",2,IF(2!$D$35="publiskas ēkas, izņemot pansionātus, slimnīcas un bērnudārzus",3,IF(2!$D$35="ražošanas ēkas",4,5))),FALSE))</f>
        <v>0</v>
      </c>
      <c r="L8" s="55"/>
    </row>
    <row r="9" spans="1:12" s="27" customFormat="1" ht="15.75">
      <c r="A9" s="269"/>
      <c r="B9" s="275"/>
      <c r="C9" s="360"/>
      <c r="D9" s="276"/>
      <c r="E9" s="277"/>
      <c r="F9" s="361">
        <f t="shared" si="0"/>
      </c>
      <c r="G9" s="342">
        <f>IF(2!$D$35="","",2!$G$36-2!$H$36)</f>
      </c>
      <c r="H9" s="170">
        <f t="shared" si="1"/>
        <v>0</v>
      </c>
      <c r="I9" s="24"/>
      <c r="J9" s="354"/>
      <c r="K9" s="355">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9"/>
      <c r="B10" s="275"/>
      <c r="C10" s="360"/>
      <c r="D10" s="276"/>
      <c r="E10" s="277"/>
      <c r="F10" s="361">
        <f t="shared" si="0"/>
      </c>
      <c r="G10" s="342">
        <f>IF(2!$D$35="","",2!$G$36-2!$H$36)</f>
      </c>
      <c r="H10" s="170">
        <f t="shared" si="1"/>
        <v>0</v>
      </c>
      <c r="I10" s="24"/>
      <c r="J10" s="354"/>
      <c r="K10" s="355">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9"/>
      <c r="B11" s="323"/>
      <c r="C11" s="362"/>
      <c r="D11" s="276"/>
      <c r="E11" s="277"/>
      <c r="F11" s="361">
        <f t="shared" si="0"/>
      </c>
      <c r="G11" s="342">
        <f>IF(2!$D$35="","",2!$G$36-2!$H$36)</f>
      </c>
      <c r="H11" s="170">
        <f t="shared" si="1"/>
        <v>0</v>
      </c>
      <c r="I11" s="24"/>
      <c r="J11" s="354"/>
      <c r="K11" s="355">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9"/>
      <c r="B12" s="281"/>
      <c r="C12" s="362"/>
      <c r="D12" s="276"/>
      <c r="E12" s="277"/>
      <c r="F12" s="361">
        <f t="shared" si="0"/>
      </c>
      <c r="G12" s="342">
        <f>IF(2!$D$35="","",2!$G$36-2!$H$36)</f>
      </c>
      <c r="H12" s="170">
        <f t="shared" si="1"/>
        <v>0</v>
      </c>
      <c r="I12" s="24"/>
      <c r="J12" s="354"/>
      <c r="K12" s="355">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9"/>
      <c r="B13" s="323"/>
      <c r="C13" s="362"/>
      <c r="D13" s="276"/>
      <c r="E13" s="277"/>
      <c r="F13" s="361">
        <f t="shared" si="0"/>
      </c>
      <c r="G13" s="342">
        <f>IF(2!$D$35="","",2!$G$36-2!$H$36)</f>
      </c>
      <c r="H13" s="170">
        <f t="shared" si="1"/>
        <v>0</v>
      </c>
      <c r="I13" s="24"/>
      <c r="J13" s="354"/>
      <c r="K13" s="355">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9"/>
      <c r="B14" s="323"/>
      <c r="C14" s="362"/>
      <c r="D14" s="276"/>
      <c r="E14" s="277"/>
      <c r="F14" s="361">
        <f t="shared" si="0"/>
      </c>
      <c r="G14" s="342">
        <f>IF(2!$D$35="","",2!$G$36-2!$H$36)</f>
      </c>
      <c r="H14" s="170">
        <f t="shared" si="1"/>
        <v>0</v>
      </c>
      <c r="I14" s="24"/>
      <c r="J14" s="354"/>
      <c r="K14" s="355">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9"/>
      <c r="B15" s="263"/>
      <c r="C15" s="362"/>
      <c r="D15" s="276"/>
      <c r="E15" s="277"/>
      <c r="F15" s="361">
        <f t="shared" si="0"/>
      </c>
      <c r="G15" s="342">
        <f>IF(2!$D$35="","",2!$G$36-2!$H$36)</f>
      </c>
      <c r="H15" s="170">
        <f t="shared" si="1"/>
        <v>0</v>
      </c>
      <c r="I15" s="24"/>
      <c r="J15" s="354"/>
      <c r="K15" s="355">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4" t="s">
        <v>145</v>
      </c>
      <c r="E16" s="412" t="s">
        <v>146</v>
      </c>
      <c r="F16" s="412"/>
      <c r="G16" s="194" t="s">
        <v>40</v>
      </c>
      <c r="H16" s="194" t="s">
        <v>41</v>
      </c>
      <c r="I16" s="24"/>
      <c r="J16" s="24"/>
      <c r="K16" s="24"/>
      <c r="L16" s="98"/>
      <c r="O16" s="98"/>
    </row>
    <row r="17" spans="1:15" ht="15.75" customHeight="1">
      <c r="A17" s="491"/>
      <c r="B17" s="156"/>
      <c r="C17" s="156"/>
      <c r="D17" s="194" t="s">
        <v>43</v>
      </c>
      <c r="E17" s="412" t="s">
        <v>147</v>
      </c>
      <c r="F17" s="412"/>
      <c r="G17" s="194" t="s">
        <v>144</v>
      </c>
      <c r="H17" s="194" t="s">
        <v>44</v>
      </c>
      <c r="I17" s="24"/>
      <c r="J17" s="24"/>
      <c r="K17" s="24"/>
      <c r="L17" s="98"/>
      <c r="M17" s="96"/>
      <c r="N17" s="98"/>
      <c r="O17" s="98"/>
    </row>
    <row r="18" spans="1:13" ht="15.75" customHeight="1">
      <c r="A18" s="269"/>
      <c r="B18" s="280"/>
      <c r="C18" s="281"/>
      <c r="D18" s="279"/>
      <c r="E18" s="492"/>
      <c r="F18" s="492"/>
      <c r="G18" s="342">
        <f>IF(2!$D$35="","",2!$G$36-2!$H$36)</f>
      </c>
      <c r="H18" s="170">
        <f>D18*E18</f>
        <v>0</v>
      </c>
      <c r="I18" s="24"/>
      <c r="J18" s="352" t="s">
        <v>486</v>
      </c>
      <c r="K18" s="355">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9"/>
      <c r="B19" s="280"/>
      <c r="C19" s="281"/>
      <c r="D19" s="279"/>
      <c r="E19" s="492"/>
      <c r="F19" s="492"/>
      <c r="G19" s="342">
        <f>IF(2!$D$35="","",2!$G$36-2!$H$36)</f>
      </c>
      <c r="H19" s="170">
        <f>D19*E19</f>
        <v>0</v>
      </c>
      <c r="I19" s="24"/>
      <c r="J19" s="352" t="s">
        <v>486</v>
      </c>
      <c r="K19" s="355">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9"/>
      <c r="B20" s="280"/>
      <c r="C20" s="281"/>
      <c r="D20" s="279"/>
      <c r="E20" s="492"/>
      <c r="F20" s="492"/>
      <c r="G20" s="342">
        <f>IF(2!$D$35="","",2!$G$36-2!$H$36)</f>
      </c>
      <c r="H20" s="170">
        <f>D20*E20</f>
        <v>0</v>
      </c>
      <c r="I20" s="24"/>
      <c r="J20" s="352" t="s">
        <v>486</v>
      </c>
      <c r="K20" s="355">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4" t="str">
        <f>CONCATENATE("Kopā ",2!B36)</f>
        <v>Kopā ZONA 1</v>
      </c>
      <c r="B21" s="494"/>
      <c r="C21" s="494"/>
      <c r="D21" s="494"/>
      <c r="E21" s="494"/>
      <c r="F21" s="494"/>
      <c r="G21" s="494"/>
      <c r="H21" s="175">
        <f>SUM(H18:H20)+SUM(H6:H15)</f>
        <v>0</v>
      </c>
      <c r="I21" s="24"/>
      <c r="J21" s="24"/>
      <c r="K21" s="24"/>
      <c r="L21" s="36"/>
      <c r="M21" s="60"/>
      <c r="N21" s="61"/>
    </row>
    <row r="22" spans="1:13" ht="15.75" customHeight="1">
      <c r="A22" s="495">
        <f>IF(2!$D$39="","",2!B40)</f>
      </c>
      <c r="B22" s="495"/>
      <c r="C22" s="495"/>
      <c r="D22" s="495"/>
      <c r="E22" s="495"/>
      <c r="F22" s="495"/>
      <c r="G22" s="495"/>
      <c r="H22" s="495"/>
      <c r="I22" s="24"/>
      <c r="J22" s="24"/>
      <c r="K22" s="24"/>
      <c r="L22" s="36"/>
      <c r="M22" s="60"/>
    </row>
    <row r="23" spans="1:13" ht="63.75">
      <c r="A23" s="490" t="s">
        <v>35</v>
      </c>
      <c r="B23" s="412" t="s">
        <v>38</v>
      </c>
      <c r="C23" s="412" t="s">
        <v>39</v>
      </c>
      <c r="D23" s="194" t="s">
        <v>47</v>
      </c>
      <c r="E23" s="194" t="s">
        <v>46</v>
      </c>
      <c r="F23" s="194" t="s">
        <v>330</v>
      </c>
      <c r="G23" s="194" t="s">
        <v>40</v>
      </c>
      <c r="H23" s="194" t="s">
        <v>41</v>
      </c>
      <c r="I23" s="24"/>
      <c r="J23" s="24"/>
      <c r="K23" s="24"/>
      <c r="L23" s="36"/>
      <c r="M23" s="60"/>
    </row>
    <row r="24" spans="1:13" ht="18.75" customHeight="1">
      <c r="A24" s="491"/>
      <c r="B24" s="412"/>
      <c r="C24" s="412"/>
      <c r="D24" s="194" t="s">
        <v>42</v>
      </c>
      <c r="E24" s="194" t="s">
        <v>331</v>
      </c>
      <c r="F24" s="194" t="s">
        <v>332</v>
      </c>
      <c r="G24" s="194" t="s">
        <v>144</v>
      </c>
      <c r="H24" s="194" t="s">
        <v>44</v>
      </c>
      <c r="I24" s="24"/>
      <c r="J24" s="24"/>
      <c r="K24" s="24"/>
      <c r="L24" s="36"/>
      <c r="M24" s="60"/>
    </row>
    <row r="25" spans="1:14" ht="15.75" customHeight="1">
      <c r="A25" s="269"/>
      <c r="B25" s="280"/>
      <c r="C25" s="360"/>
      <c r="D25" s="276"/>
      <c r="E25" s="277"/>
      <c r="F25" s="361">
        <f aca="true" t="shared" si="2" ref="F25:F34">IF(ISNA(VLOOKUP(C25,$B$100:$D$257,3,FALSE)),"",VLOOKUP(C25,$B$100:$D$257,3,FALSE))</f>
      </c>
      <c r="G25" s="342">
        <f>IF(2!$D$39="","",2!$G$40-2!$H$40)</f>
      </c>
      <c r="H25" s="170">
        <f aca="true" t="shared" si="3" ref="H25:H34">IF(F25="",0,F25*E25)</f>
        <v>0</v>
      </c>
      <c r="I25" s="24"/>
      <c r="J25" s="356"/>
      <c r="K25" s="355">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9"/>
      <c r="B26" s="280"/>
      <c r="C26" s="360"/>
      <c r="D26" s="276"/>
      <c r="E26" s="277"/>
      <c r="F26" s="361">
        <f t="shared" si="2"/>
      </c>
      <c r="G26" s="342">
        <f>IF(2!$D$39="","",2!$G$40-2!$H$40)</f>
      </c>
      <c r="H26" s="170">
        <f t="shared" si="3"/>
        <v>0</v>
      </c>
      <c r="I26" s="24"/>
      <c r="J26" s="356"/>
      <c r="K26" s="355">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9"/>
      <c r="B27" s="280"/>
      <c r="C27" s="360"/>
      <c r="D27" s="276"/>
      <c r="E27" s="277"/>
      <c r="F27" s="361">
        <f t="shared" si="2"/>
      </c>
      <c r="G27" s="342">
        <f>IF(2!$D$39="","",2!$G$40-2!$H$40)</f>
      </c>
      <c r="H27" s="170">
        <f t="shared" si="3"/>
        <v>0</v>
      </c>
      <c r="I27" s="24"/>
      <c r="J27" s="356"/>
      <c r="K27" s="355">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9"/>
      <c r="B28" s="280"/>
      <c r="C28" s="360"/>
      <c r="D28" s="276"/>
      <c r="E28" s="277"/>
      <c r="F28" s="361">
        <f t="shared" si="2"/>
      </c>
      <c r="G28" s="342">
        <f>IF(2!$D$39="","",2!$G$40-2!$H$40)</f>
      </c>
      <c r="H28" s="170">
        <f t="shared" si="3"/>
        <v>0</v>
      </c>
      <c r="I28" s="24"/>
      <c r="J28" s="356"/>
      <c r="K28" s="355">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9"/>
      <c r="B29" s="280"/>
      <c r="C29" s="360"/>
      <c r="D29" s="276"/>
      <c r="E29" s="277"/>
      <c r="F29" s="361">
        <f t="shared" si="2"/>
      </c>
      <c r="G29" s="342">
        <f>IF(2!$D$39="","",2!$G$40-2!$H$40)</f>
      </c>
      <c r="H29" s="170">
        <f t="shared" si="3"/>
        <v>0</v>
      </c>
      <c r="I29" s="24"/>
      <c r="J29" s="356"/>
      <c r="K29" s="355">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9"/>
      <c r="B30" s="280"/>
      <c r="C30" s="360"/>
      <c r="D30" s="276"/>
      <c r="E30" s="277"/>
      <c r="F30" s="361">
        <f t="shared" si="2"/>
      </c>
      <c r="G30" s="342">
        <f>IF(2!$D$39="","",2!$G$40-2!$H$40)</f>
      </c>
      <c r="H30" s="170">
        <f t="shared" si="3"/>
        <v>0</v>
      </c>
      <c r="I30" s="24"/>
      <c r="J30" s="356"/>
      <c r="K30" s="355">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9"/>
      <c r="B31" s="280"/>
      <c r="C31" s="360"/>
      <c r="D31" s="276"/>
      <c r="E31" s="277"/>
      <c r="F31" s="361">
        <f t="shared" si="2"/>
      </c>
      <c r="G31" s="342">
        <f>IF(2!$D$39="","",2!$G$40-2!$H$40)</f>
      </c>
      <c r="H31" s="170">
        <f t="shared" si="3"/>
        <v>0</v>
      </c>
      <c r="I31" s="24"/>
      <c r="J31" s="356"/>
      <c r="K31" s="355">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9"/>
      <c r="B32" s="280"/>
      <c r="C32" s="360"/>
      <c r="D32" s="276"/>
      <c r="E32" s="277"/>
      <c r="F32" s="361">
        <f t="shared" si="2"/>
      </c>
      <c r="G32" s="342">
        <f>IF(2!$D$39="","",2!$G$40-2!$H$40)</f>
      </c>
      <c r="H32" s="170">
        <f t="shared" si="3"/>
        <v>0</v>
      </c>
      <c r="I32" s="24"/>
      <c r="J32" s="356"/>
      <c r="K32" s="355">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9"/>
      <c r="B33" s="280"/>
      <c r="C33" s="360"/>
      <c r="D33" s="276"/>
      <c r="E33" s="277"/>
      <c r="F33" s="361">
        <f t="shared" si="2"/>
      </c>
      <c r="G33" s="342">
        <f>IF(2!$D$39="","",2!$G$40-2!$H$40)</f>
      </c>
      <c r="H33" s="170">
        <f t="shared" si="3"/>
        <v>0</v>
      </c>
      <c r="I33" s="24"/>
      <c r="J33" s="356"/>
      <c r="K33" s="355">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9"/>
      <c r="B34" s="280"/>
      <c r="C34" s="360"/>
      <c r="D34" s="276"/>
      <c r="E34" s="277"/>
      <c r="F34" s="361">
        <f t="shared" si="2"/>
      </c>
      <c r="G34" s="342">
        <f>IF(2!$D$39="","",2!$G$40-2!$H$40)</f>
      </c>
      <c r="H34" s="170">
        <f t="shared" si="3"/>
        <v>0</v>
      </c>
      <c r="I34" s="24"/>
      <c r="J34" s="356"/>
      <c r="K34" s="355">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4" t="s">
        <v>145</v>
      </c>
      <c r="E35" s="412" t="s">
        <v>146</v>
      </c>
      <c r="F35" s="412"/>
      <c r="G35" s="194" t="s">
        <v>40</v>
      </c>
      <c r="H35" s="194" t="s">
        <v>41</v>
      </c>
      <c r="I35" s="24"/>
      <c r="J35" s="24"/>
      <c r="L35" s="36"/>
      <c r="M35" s="60"/>
      <c r="N35" s="61"/>
    </row>
    <row r="36" spans="1:12" ht="15.75" customHeight="1">
      <c r="A36" s="491"/>
      <c r="B36" s="491"/>
      <c r="C36" s="491"/>
      <c r="D36" s="194" t="s">
        <v>43</v>
      </c>
      <c r="E36" s="412" t="s">
        <v>147</v>
      </c>
      <c r="F36" s="412"/>
      <c r="G36" s="194" t="s">
        <v>144</v>
      </c>
      <c r="H36" s="194" t="s">
        <v>44</v>
      </c>
      <c r="I36" s="24"/>
      <c r="J36" s="24"/>
      <c r="L36" s="62"/>
    </row>
    <row r="37" spans="1:12" ht="15.75" customHeight="1">
      <c r="A37" s="269"/>
      <c r="B37" s="280"/>
      <c r="C37" s="281"/>
      <c r="D37" s="279"/>
      <c r="E37" s="492"/>
      <c r="F37" s="492"/>
      <c r="G37" s="342">
        <f>IF(2!$D$39="","",2!$G$40-2!$H$40)</f>
      </c>
      <c r="H37" s="170">
        <f>D37*E37</f>
        <v>0</v>
      </c>
      <c r="I37" s="24"/>
      <c r="J37" s="352" t="s">
        <v>486</v>
      </c>
      <c r="K37" s="355">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9"/>
      <c r="B38" s="280"/>
      <c r="C38" s="281"/>
      <c r="D38" s="279"/>
      <c r="E38" s="492"/>
      <c r="F38" s="492"/>
      <c r="G38" s="342">
        <f>IF(2!$D$39="","",2!$G$40-2!$H$40)</f>
      </c>
      <c r="H38" s="170">
        <f>D38*E38</f>
        <v>0</v>
      </c>
      <c r="I38" s="24"/>
      <c r="J38" s="352" t="s">
        <v>486</v>
      </c>
      <c r="K38" s="355">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9"/>
      <c r="B39" s="280"/>
      <c r="C39" s="281"/>
      <c r="D39" s="279"/>
      <c r="E39" s="492"/>
      <c r="F39" s="492"/>
      <c r="G39" s="342">
        <f>IF(2!$D$39="","",2!$G$40-2!$H$40)</f>
      </c>
      <c r="H39" s="170">
        <f>D39*E39</f>
        <v>0</v>
      </c>
      <c r="I39" s="24"/>
      <c r="J39" s="352" t="s">
        <v>486</v>
      </c>
      <c r="K39" s="355">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4" t="str">
        <f>CONCATENATE("Kopā ",2!B40)</f>
        <v>Kopā </v>
      </c>
      <c r="B40" s="494"/>
      <c r="C40" s="494"/>
      <c r="D40" s="494"/>
      <c r="E40" s="494"/>
      <c r="F40" s="494"/>
      <c r="G40" s="494"/>
      <c r="H40" s="175">
        <f>SUM(H37:H39)+SUM(H25:H34)</f>
        <v>0</v>
      </c>
      <c r="I40" s="24"/>
      <c r="L40" s="63"/>
    </row>
    <row r="41" spans="1:12" ht="15.75" customHeight="1">
      <c r="A41" s="495">
        <f>IF(2!D43="","",2!B44)</f>
      </c>
      <c r="B41" s="495"/>
      <c r="C41" s="495"/>
      <c r="D41" s="495"/>
      <c r="E41" s="495"/>
      <c r="F41" s="495"/>
      <c r="G41" s="495"/>
      <c r="H41" s="495"/>
      <c r="I41" s="24"/>
      <c r="L41" s="57"/>
    </row>
    <row r="42" spans="1:9" ht="51">
      <c r="A42" s="490" t="s">
        <v>35</v>
      </c>
      <c r="B42" s="412" t="s">
        <v>38</v>
      </c>
      <c r="C42" s="412" t="s">
        <v>39</v>
      </c>
      <c r="D42" s="194" t="s">
        <v>47</v>
      </c>
      <c r="E42" s="194" t="s">
        <v>46</v>
      </c>
      <c r="F42" s="194" t="s">
        <v>330</v>
      </c>
      <c r="G42" s="194" t="s">
        <v>40</v>
      </c>
      <c r="H42" s="194" t="s">
        <v>41</v>
      </c>
      <c r="I42" s="24"/>
    </row>
    <row r="43" spans="1:12" s="24" customFormat="1" ht="18.75" customHeight="1">
      <c r="A43" s="491"/>
      <c r="B43" s="412"/>
      <c r="C43" s="412"/>
      <c r="D43" s="194" t="s">
        <v>42</v>
      </c>
      <c r="E43" s="194" t="s">
        <v>331</v>
      </c>
      <c r="F43" s="194" t="s">
        <v>332</v>
      </c>
      <c r="G43" s="194" t="s">
        <v>144</v>
      </c>
      <c r="H43" s="194" t="s">
        <v>44</v>
      </c>
      <c r="J43" s="20"/>
      <c r="K43" s="20"/>
      <c r="L43" s="37"/>
    </row>
    <row r="44" spans="1:11" ht="15.75" customHeight="1">
      <c r="A44" s="269"/>
      <c r="B44" s="280"/>
      <c r="C44" s="360"/>
      <c r="D44" s="276"/>
      <c r="E44" s="277"/>
      <c r="F44" s="361">
        <f aca="true" t="shared" si="4" ref="F44:F53">IF(ISNA(VLOOKUP(C44,$B$100:$D$257,3,FALSE)),"",VLOOKUP(C44,$B$100:$D$257,3,FALSE))</f>
      </c>
      <c r="G44" s="342">
        <f>IF(2!$D$43="","",2!$G$44-2!$H$44)</f>
      </c>
      <c r="H44" s="170">
        <f aca="true" t="shared" si="5" ref="H44:H53">IF(F44="",0,F44*E44)</f>
        <v>0</v>
      </c>
      <c r="I44" s="24"/>
      <c r="J44" s="356"/>
      <c r="K44" s="355">
        <f>IF(F44&lt;&gt;"",19/(G44-1!$E$8),0)*IF(J44="",0,VLOOKUP(J44,$K$68:$O$73,IF(2!$D$43="dzīvojamās mājas, pansionāti, slimnīcas un bērnudārzi",2,IF(2!$D$43="publiskas ēkas, izņemot pansionātus, slimnīcas un bērnudārzus",3,IF(2!$D$43="ražošanas ēkas",4,5))),FALSE))</f>
        <v>0</v>
      </c>
    </row>
    <row r="45" spans="1:11" ht="15.75" customHeight="1">
      <c r="A45" s="269"/>
      <c r="B45" s="280"/>
      <c r="C45" s="360"/>
      <c r="D45" s="276"/>
      <c r="E45" s="277"/>
      <c r="F45" s="361">
        <f t="shared" si="4"/>
      </c>
      <c r="G45" s="342">
        <f>IF(2!$D$43="","",2!$G$44-2!$H$44)</f>
      </c>
      <c r="H45" s="170">
        <f t="shared" si="5"/>
        <v>0</v>
      </c>
      <c r="I45" s="24"/>
      <c r="J45" s="356"/>
      <c r="K45" s="355">
        <f>IF(F45&lt;&gt;"",19/(G45-1!$E$8),0)*IF(J45="",0,VLOOKUP(J45,$K$68:$O$73,IF(2!$D$43="dzīvojamās mājas, pansionāti, slimnīcas un bērnudārzi",2,IF(2!$D$43="publiskas ēkas, izņemot pansionātus, slimnīcas un bērnudārzus",3,IF(2!$D$43="ražošanas ēkas",4,5))),FALSE))</f>
        <v>0</v>
      </c>
    </row>
    <row r="46" spans="1:11" ht="15.75" customHeight="1">
      <c r="A46" s="269"/>
      <c r="B46" s="280"/>
      <c r="C46" s="360"/>
      <c r="D46" s="276"/>
      <c r="E46" s="277"/>
      <c r="F46" s="361">
        <f t="shared" si="4"/>
      </c>
      <c r="G46" s="342">
        <f>IF(2!$D$43="","",2!$G$44-2!$H$44)</f>
      </c>
      <c r="H46" s="170">
        <f t="shared" si="5"/>
        <v>0</v>
      </c>
      <c r="I46" s="24"/>
      <c r="J46" s="356"/>
      <c r="K46" s="355">
        <f>IF(F46&lt;&gt;"",19/(G46-1!$E$8),0)*IF(J46="",0,VLOOKUP(J46,$K$68:$O$73,IF(2!$D$43="dzīvojamās mājas, pansionāti, slimnīcas un bērnudārzi",2,IF(2!$D$43="publiskas ēkas, izņemot pansionātus, slimnīcas un bērnudārzus",3,IF(2!$D$43="ražošanas ēkas",4,5))),FALSE))</f>
        <v>0</v>
      </c>
    </row>
    <row r="47" spans="1:11" ht="15.75" customHeight="1">
      <c r="A47" s="269"/>
      <c r="B47" s="280"/>
      <c r="C47" s="360"/>
      <c r="D47" s="276"/>
      <c r="E47" s="277"/>
      <c r="F47" s="361">
        <f t="shared" si="4"/>
      </c>
      <c r="G47" s="342">
        <f>IF(2!$D$43="","",2!$G$44-2!$H$44)</f>
      </c>
      <c r="H47" s="170">
        <f t="shared" si="5"/>
        <v>0</v>
      </c>
      <c r="I47" s="24"/>
      <c r="J47" s="356"/>
      <c r="K47" s="355">
        <f>IF(F47&lt;&gt;"",19/(G47-1!$E$8),0)*IF(J47="",0,VLOOKUP(J47,$K$68:$O$73,IF(2!$D$43="dzīvojamās mājas, pansionāti, slimnīcas un bērnudārzi",2,IF(2!$D$43="publiskas ēkas, izņemot pansionātus, slimnīcas un bērnudārzus",3,IF(2!$D$43="ražošanas ēkas",4,5))),FALSE))</f>
        <v>0</v>
      </c>
    </row>
    <row r="48" spans="1:11" ht="15.75" customHeight="1">
      <c r="A48" s="269"/>
      <c r="B48" s="280"/>
      <c r="C48" s="360"/>
      <c r="D48" s="276"/>
      <c r="E48" s="277"/>
      <c r="F48" s="361">
        <f t="shared" si="4"/>
      </c>
      <c r="G48" s="342">
        <f>IF(2!$D$43="","",2!$G$44-2!$H$44)</f>
      </c>
      <c r="H48" s="170">
        <f t="shared" si="5"/>
        <v>0</v>
      </c>
      <c r="I48" s="24"/>
      <c r="J48" s="356"/>
      <c r="K48" s="355">
        <f>IF(F48&lt;&gt;"",19/(G48-1!$E$8),0)*IF(J48="",0,VLOOKUP(J48,$K$68:$O$73,IF(2!$D$43="dzīvojamās mājas, pansionāti, slimnīcas un bērnudārzi",2,IF(2!$D$43="publiskas ēkas, izņemot pansionātus, slimnīcas un bērnudārzus",3,IF(2!$D$43="ražošanas ēkas",4,5))),FALSE))</f>
        <v>0</v>
      </c>
    </row>
    <row r="49" spans="1:11" ht="15.75" customHeight="1">
      <c r="A49" s="269"/>
      <c r="B49" s="280"/>
      <c r="C49" s="360"/>
      <c r="D49" s="276"/>
      <c r="E49" s="277"/>
      <c r="F49" s="361">
        <f t="shared" si="4"/>
      </c>
      <c r="G49" s="342">
        <f>IF(2!$D$43="","",2!$G$44-2!$H$44)</f>
      </c>
      <c r="H49" s="170">
        <f t="shared" si="5"/>
        <v>0</v>
      </c>
      <c r="I49" s="24"/>
      <c r="J49" s="356"/>
      <c r="K49" s="355">
        <f>IF(F49&lt;&gt;"",19/(G49-1!$E$8),0)*IF(J49="",0,VLOOKUP(J49,$K$68:$O$73,IF(2!$D$43="dzīvojamās mājas, pansionāti, slimnīcas un bērnudārzi",2,IF(2!$D$43="publiskas ēkas, izņemot pansionātus, slimnīcas un bērnudārzus",3,IF(2!$D$43="ražošanas ēkas",4,5))),FALSE))</f>
        <v>0</v>
      </c>
    </row>
    <row r="50" spans="1:11" ht="15.75" customHeight="1">
      <c r="A50" s="269"/>
      <c r="B50" s="280"/>
      <c r="C50" s="360"/>
      <c r="D50" s="276"/>
      <c r="E50" s="277"/>
      <c r="F50" s="361">
        <f t="shared" si="4"/>
      </c>
      <c r="G50" s="342">
        <f>IF(2!$D$43="","",2!$G$44-2!$H$44)</f>
      </c>
      <c r="H50" s="170">
        <f t="shared" si="5"/>
        <v>0</v>
      </c>
      <c r="I50" s="24"/>
      <c r="J50" s="356"/>
      <c r="K50" s="355">
        <f>IF(F50&lt;&gt;"",19/(G50-1!$E$8),0)*IF(J50="",0,VLOOKUP(J50,$K$68:$O$73,IF(2!$D$43="dzīvojamās mājas, pansionāti, slimnīcas un bērnudārzi",2,IF(2!$D$43="publiskas ēkas, izņemot pansionātus, slimnīcas un bērnudārzus",3,IF(2!$D$43="ražošanas ēkas",4,5))),FALSE))</f>
        <v>0</v>
      </c>
    </row>
    <row r="51" spans="1:11" ht="15.75" customHeight="1">
      <c r="A51" s="269"/>
      <c r="B51" s="280"/>
      <c r="C51" s="360"/>
      <c r="D51" s="276"/>
      <c r="E51" s="277"/>
      <c r="F51" s="361">
        <f t="shared" si="4"/>
      </c>
      <c r="G51" s="342">
        <f>IF(2!$D$43="","",2!$G$44-2!$H$44)</f>
      </c>
      <c r="H51" s="170">
        <f t="shared" si="5"/>
        <v>0</v>
      </c>
      <c r="I51" s="24"/>
      <c r="J51" s="356"/>
      <c r="K51" s="355">
        <f>IF(F51&lt;&gt;"",19/(G51-1!$E$8),0)*IF(J51="",0,VLOOKUP(J51,$K$68:$O$73,IF(2!$D$43="dzīvojamās mājas, pansionāti, slimnīcas un bērnudārzi",2,IF(2!$D$43="publiskas ēkas, izņemot pansionātus, slimnīcas un bērnudārzus",3,IF(2!$D$43="ražošanas ēkas",4,5))),FALSE))</f>
        <v>0</v>
      </c>
    </row>
    <row r="52" spans="1:11" ht="15.75" customHeight="1">
      <c r="A52" s="269"/>
      <c r="B52" s="280"/>
      <c r="C52" s="360"/>
      <c r="D52" s="276"/>
      <c r="E52" s="277"/>
      <c r="F52" s="361">
        <f t="shared" si="4"/>
      </c>
      <c r="G52" s="342">
        <f>IF(2!$D$43="","",2!$G$44-2!$H$44)</f>
      </c>
      <c r="H52" s="170">
        <f t="shared" si="5"/>
        <v>0</v>
      </c>
      <c r="I52" s="24"/>
      <c r="J52" s="356"/>
      <c r="K52" s="355">
        <f>IF(F52&lt;&gt;"",19/(G52-1!$E$8),0)*IF(J52="",0,VLOOKUP(J52,$K$68:$O$73,IF(2!$D$43="dzīvojamās mājas, pansionāti, slimnīcas un bērnudārzi",2,IF(2!$D$43="publiskas ēkas, izņemot pansionātus, slimnīcas un bērnudārzus",3,IF(2!$D$43="ražošanas ēkas",4,5))),FALSE))</f>
        <v>0</v>
      </c>
    </row>
    <row r="53" spans="1:11" ht="15.75" customHeight="1">
      <c r="A53" s="269"/>
      <c r="B53" s="280"/>
      <c r="C53" s="360"/>
      <c r="D53" s="276"/>
      <c r="E53" s="277"/>
      <c r="F53" s="361">
        <f t="shared" si="4"/>
      </c>
      <c r="G53" s="342">
        <f>IF(2!$D$43="","",2!$G$44-2!$H$44)</f>
      </c>
      <c r="H53" s="170">
        <f t="shared" si="5"/>
        <v>0</v>
      </c>
      <c r="I53" s="24"/>
      <c r="J53" s="356"/>
      <c r="K53" s="355">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4" t="s">
        <v>145</v>
      </c>
      <c r="E54" s="412" t="s">
        <v>146</v>
      </c>
      <c r="F54" s="412"/>
      <c r="G54" s="194" t="s">
        <v>40</v>
      </c>
      <c r="H54" s="194" t="s">
        <v>41</v>
      </c>
      <c r="I54" s="24"/>
      <c r="L54" s="96"/>
    </row>
    <row r="55" spans="1:12" ht="15.75" customHeight="1">
      <c r="A55" s="491"/>
      <c r="B55" s="491"/>
      <c r="C55" s="491"/>
      <c r="D55" s="194" t="s">
        <v>43</v>
      </c>
      <c r="E55" s="412" t="s">
        <v>147</v>
      </c>
      <c r="F55" s="412"/>
      <c r="G55" s="194" t="s">
        <v>144</v>
      </c>
      <c r="H55" s="194" t="s">
        <v>44</v>
      </c>
      <c r="I55" s="24"/>
      <c r="L55" s="96"/>
    </row>
    <row r="56" spans="1:12" ht="15.75" customHeight="1">
      <c r="A56" s="269"/>
      <c r="B56" s="280"/>
      <c r="C56" s="281"/>
      <c r="D56" s="269"/>
      <c r="E56" s="493"/>
      <c r="F56" s="493"/>
      <c r="G56" s="342">
        <f>IF(2!$D$43="","",2!$G$44-2!$H$44)</f>
      </c>
      <c r="H56" s="170">
        <f>D56*E56</f>
        <v>0</v>
      </c>
      <c r="I56" s="24"/>
      <c r="J56" s="352" t="s">
        <v>486</v>
      </c>
      <c r="K56" s="355">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9"/>
      <c r="B57" s="280"/>
      <c r="C57" s="281"/>
      <c r="D57" s="269"/>
      <c r="E57" s="493"/>
      <c r="F57" s="493"/>
      <c r="G57" s="342">
        <f>IF(2!$D$43="","",2!$G$44-2!$H$44)</f>
      </c>
      <c r="H57" s="170">
        <f>D57*E57</f>
        <v>0</v>
      </c>
      <c r="I57" s="24"/>
      <c r="J57" s="352" t="s">
        <v>486</v>
      </c>
      <c r="K57" s="355">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9"/>
      <c r="B58" s="280"/>
      <c r="C58" s="281"/>
      <c r="D58" s="269"/>
      <c r="E58" s="493"/>
      <c r="F58" s="493"/>
      <c r="G58" s="342">
        <f>IF(2!$D$43="","",2!$G$44-2!$H$44)</f>
      </c>
      <c r="H58" s="170">
        <f>D58*E58</f>
        <v>0</v>
      </c>
      <c r="I58" s="24"/>
      <c r="J58" s="352" t="s">
        <v>486</v>
      </c>
      <c r="K58" s="355">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4" t="str">
        <f>CONCATENATE("Kopā ",2!B44)</f>
        <v>Kopā </v>
      </c>
      <c r="B59" s="494"/>
      <c r="C59" s="494"/>
      <c r="D59" s="494"/>
      <c r="E59" s="494"/>
      <c r="F59" s="494"/>
      <c r="G59" s="494"/>
      <c r="H59" s="175">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4" t="s">
        <v>148</v>
      </c>
      <c r="G61" s="494"/>
      <c r="H61" s="175">
        <f>H59+H40+H21</f>
        <v>0</v>
      </c>
      <c r="I61" s="24"/>
      <c r="J61" s="24"/>
      <c r="K61" s="24"/>
    </row>
    <row r="62" spans="1:11" ht="15.75" customHeight="1">
      <c r="A62" s="496"/>
      <c r="B62" s="496"/>
      <c r="C62" s="496"/>
      <c r="D62" s="496"/>
      <c r="E62" s="496"/>
      <c r="F62" s="494" t="s">
        <v>149</v>
      </c>
      <c r="G62" s="494"/>
      <c r="H62" s="351">
        <f>SUMPRODUCT(K6:K15,E6:E15)+SUMPRODUCT(K18:K20,D18:D20)+SUMPRODUCT(K25:K34,E25:E34)+SUMPRODUCT(K37:K39,D37:D39)+SUMPRODUCT(K44:K53,E44:E53)+SUMPRODUCT(K56:K58,D56:D58)</f>
        <v>0</v>
      </c>
      <c r="I62" s="24"/>
      <c r="J62" s="226"/>
      <c r="K62" s="24"/>
    </row>
    <row r="63" spans="1:12" ht="43.5" customHeight="1">
      <c r="A63" s="488" t="s">
        <v>567</v>
      </c>
      <c r="B63" s="488"/>
      <c r="C63" s="488"/>
      <c r="D63" s="488"/>
      <c r="E63" s="488"/>
      <c r="F63" s="488"/>
      <c r="G63" s="488"/>
      <c r="H63" s="488"/>
      <c r="I63" s="15"/>
      <c r="J63" s="15"/>
      <c r="K63" s="15"/>
      <c r="L63" s="201"/>
    </row>
    <row r="64" spans="1:12" ht="15.75">
      <c r="A64" s="96"/>
      <c r="F64" s="201"/>
      <c r="L64" s="201"/>
    </row>
    <row r="65" spans="1:12" ht="15.75">
      <c r="A65" s="96"/>
      <c r="F65" s="201"/>
      <c r="L65" s="201"/>
    </row>
    <row r="67" spans="11:15" ht="15.75">
      <c r="K67" s="353" t="s">
        <v>478</v>
      </c>
      <c r="L67" s="353" t="s">
        <v>479</v>
      </c>
      <c r="M67" s="353" t="s">
        <v>480</v>
      </c>
      <c r="N67" s="353" t="s">
        <v>481</v>
      </c>
      <c r="O67" s="20" t="s">
        <v>488</v>
      </c>
    </row>
    <row r="68" spans="11:15" ht="15.75">
      <c r="K68" s="347" t="s">
        <v>482</v>
      </c>
      <c r="L68" s="347">
        <v>0.2</v>
      </c>
      <c r="M68" s="347">
        <v>0.25</v>
      </c>
      <c r="N68" s="347">
        <v>0.35</v>
      </c>
      <c r="O68" s="20">
        <v>0</v>
      </c>
    </row>
    <row r="69" spans="11:15" ht="15.75">
      <c r="K69" s="347" t="s">
        <v>489</v>
      </c>
      <c r="L69" s="347">
        <v>0.25</v>
      </c>
      <c r="M69" s="347">
        <v>0.35</v>
      </c>
      <c r="N69" s="347">
        <v>0.5</v>
      </c>
      <c r="O69" s="20">
        <v>0</v>
      </c>
    </row>
    <row r="70" spans="11:15" ht="15.75">
      <c r="K70" s="348" t="s">
        <v>483</v>
      </c>
      <c r="L70" s="348">
        <v>0.25</v>
      </c>
      <c r="M70" s="347">
        <v>0.35</v>
      </c>
      <c r="N70" s="347">
        <v>0.45</v>
      </c>
      <c r="O70" s="20">
        <v>0</v>
      </c>
    </row>
    <row r="71" spans="11:15" ht="15.75">
      <c r="K71" s="349" t="s">
        <v>484</v>
      </c>
      <c r="L71" s="348">
        <v>0.3</v>
      </c>
      <c r="M71" s="350">
        <v>0.4</v>
      </c>
      <c r="N71" s="350">
        <v>0.5</v>
      </c>
      <c r="O71" s="20">
        <v>0</v>
      </c>
    </row>
    <row r="72" spans="11:15" ht="15.75">
      <c r="K72" s="347" t="s">
        <v>485</v>
      </c>
      <c r="L72" s="347">
        <v>1.8</v>
      </c>
      <c r="M72" s="347">
        <v>2.2</v>
      </c>
      <c r="N72" s="347">
        <v>2.4</v>
      </c>
      <c r="O72" s="20">
        <v>0</v>
      </c>
    </row>
    <row r="73" spans="11:15" ht="15.75">
      <c r="K73" s="347" t="s">
        <v>486</v>
      </c>
      <c r="L73" s="347">
        <v>0.2</v>
      </c>
      <c r="M73" s="347">
        <v>0.25</v>
      </c>
      <c r="N73" s="347">
        <v>0.35</v>
      </c>
      <c r="O73" s="20">
        <v>0</v>
      </c>
    </row>
    <row r="99" spans="2:4" s="126" customFormat="1" ht="12.75">
      <c r="B99" s="357" t="s">
        <v>13</v>
      </c>
      <c r="C99" s="357"/>
      <c r="D99" s="357" t="s">
        <v>357</v>
      </c>
    </row>
    <row r="100" spans="2:4" s="126" customFormat="1" ht="12.75">
      <c r="B100" s="357" t="s">
        <v>358</v>
      </c>
      <c r="C100" s="357"/>
      <c r="D100" s="357">
        <v>220</v>
      </c>
    </row>
    <row r="101" spans="2:4" s="126" customFormat="1" ht="12.75">
      <c r="B101" s="357" t="s">
        <v>359</v>
      </c>
      <c r="C101" s="357"/>
      <c r="D101" s="357">
        <v>160</v>
      </c>
    </row>
    <row r="102" spans="2:4" s="126" customFormat="1" ht="12.75">
      <c r="B102" s="357" t="s">
        <v>360</v>
      </c>
      <c r="C102" s="357"/>
      <c r="D102" s="357">
        <v>120</v>
      </c>
    </row>
    <row r="103" spans="2:4" s="126" customFormat="1" ht="12.75">
      <c r="B103" s="357" t="s">
        <v>361</v>
      </c>
      <c r="C103" s="357"/>
      <c r="D103" s="357">
        <v>65</v>
      </c>
    </row>
    <row r="104" spans="2:4" s="126" customFormat="1" ht="12.75">
      <c r="B104" s="357" t="s">
        <v>362</v>
      </c>
      <c r="C104" s="357"/>
      <c r="D104" s="357">
        <v>370</v>
      </c>
    </row>
    <row r="105" spans="2:4" s="126" customFormat="1" ht="12.75">
      <c r="B105" s="357" t="s">
        <v>363</v>
      </c>
      <c r="C105" s="357"/>
      <c r="D105" s="357">
        <v>75</v>
      </c>
    </row>
    <row r="106" spans="2:4" s="126" customFormat="1" ht="12.75">
      <c r="B106" s="357" t="s">
        <v>364</v>
      </c>
      <c r="C106" s="357"/>
      <c r="D106" s="357">
        <v>50</v>
      </c>
    </row>
    <row r="107" spans="2:4" s="126" customFormat="1" ht="12.75">
      <c r="B107" s="357" t="s">
        <v>365</v>
      </c>
      <c r="C107" s="357"/>
      <c r="D107" s="357">
        <v>50</v>
      </c>
    </row>
    <row r="108" spans="2:4" s="126" customFormat="1" ht="12.75">
      <c r="B108" s="357" t="s">
        <v>366</v>
      </c>
      <c r="C108" s="357"/>
      <c r="D108" s="357">
        <v>58</v>
      </c>
    </row>
    <row r="109" spans="2:4" s="126" customFormat="1" ht="12.75">
      <c r="B109" s="357" t="s">
        <v>367</v>
      </c>
      <c r="C109" s="357"/>
      <c r="D109" s="357">
        <v>17</v>
      </c>
    </row>
    <row r="110" spans="2:4" s="126" customFormat="1" ht="12.75">
      <c r="B110" s="357" t="s">
        <v>368</v>
      </c>
      <c r="C110" s="357"/>
      <c r="D110" s="357">
        <v>35</v>
      </c>
    </row>
    <row r="111" spans="2:4" s="126" customFormat="1" ht="12.75">
      <c r="B111" s="357" t="s">
        <v>369</v>
      </c>
      <c r="C111" s="357"/>
      <c r="D111" s="357">
        <v>110</v>
      </c>
    </row>
    <row r="112" spans="2:4" s="126" customFormat="1" ht="12.75">
      <c r="B112" s="357" t="s">
        <v>370</v>
      </c>
      <c r="C112" s="357"/>
      <c r="D112" s="357">
        <v>0.07</v>
      </c>
    </row>
    <row r="113" spans="2:4" s="126" customFormat="1" ht="12.75">
      <c r="B113" s="357" t="s">
        <v>371</v>
      </c>
      <c r="C113" s="357"/>
      <c r="D113" s="357">
        <v>0.1</v>
      </c>
    </row>
    <row r="114" spans="2:4" s="126" customFormat="1" ht="12.75">
      <c r="B114" s="357" t="s">
        <v>372</v>
      </c>
      <c r="C114" s="357"/>
      <c r="D114" s="357">
        <v>0.13</v>
      </c>
    </row>
    <row r="115" spans="2:4" s="126" customFormat="1" ht="12.75">
      <c r="B115" s="357" t="s">
        <v>373</v>
      </c>
      <c r="C115" s="357"/>
      <c r="D115" s="357">
        <v>0.24</v>
      </c>
    </row>
    <row r="116" spans="2:4" s="126" customFormat="1" ht="12.75">
      <c r="B116" s="357" t="s">
        <v>374</v>
      </c>
      <c r="C116" s="357"/>
      <c r="D116" s="357">
        <v>0.07</v>
      </c>
    </row>
    <row r="117" spans="2:4" s="126" customFormat="1" ht="12.75">
      <c r="B117" s="357" t="s">
        <v>371</v>
      </c>
      <c r="C117" s="357"/>
      <c r="D117" s="357">
        <v>0.1</v>
      </c>
    </row>
    <row r="118" spans="2:4" s="126" customFormat="1" ht="12.75">
      <c r="B118" s="357" t="s">
        <v>372</v>
      </c>
      <c r="C118" s="357"/>
      <c r="D118" s="357">
        <v>0.13</v>
      </c>
    </row>
    <row r="119" spans="2:4" s="126" customFormat="1" ht="12.75">
      <c r="B119" s="357" t="s">
        <v>373</v>
      </c>
      <c r="C119" s="357"/>
      <c r="D119" s="357">
        <v>0.24</v>
      </c>
    </row>
    <row r="120" spans="2:4" s="126" customFormat="1" ht="12.75">
      <c r="B120" s="357" t="s">
        <v>375</v>
      </c>
      <c r="C120" s="357"/>
      <c r="D120" s="357">
        <v>0.1</v>
      </c>
    </row>
    <row r="121" spans="2:4" s="126" customFormat="1" ht="12.75">
      <c r="B121" s="357" t="s">
        <v>372</v>
      </c>
      <c r="C121" s="357"/>
      <c r="D121" s="357">
        <v>0.14</v>
      </c>
    </row>
    <row r="122" spans="2:4" s="126" customFormat="1" ht="12.75">
      <c r="B122" s="357" t="s">
        <v>376</v>
      </c>
      <c r="C122" s="357"/>
      <c r="D122" s="357">
        <v>0.18</v>
      </c>
    </row>
    <row r="123" spans="2:4" s="126" customFormat="1" ht="12.75">
      <c r="B123" s="357" t="s">
        <v>377</v>
      </c>
      <c r="C123" s="357"/>
      <c r="D123" s="357">
        <v>0.23</v>
      </c>
    </row>
    <row r="124" spans="2:4" s="126" customFormat="1" ht="12.75">
      <c r="B124" s="357" t="s">
        <v>378</v>
      </c>
      <c r="C124" s="357"/>
      <c r="D124" s="357">
        <v>0.09</v>
      </c>
    </row>
    <row r="125" spans="2:4" s="126" customFormat="1" ht="12.75">
      <c r="B125" s="357" t="s">
        <v>379</v>
      </c>
      <c r="C125" s="357"/>
      <c r="D125" s="357">
        <v>0.15</v>
      </c>
    </row>
    <row r="126" spans="2:4" s="126" customFormat="1" ht="12.75">
      <c r="B126" s="357" t="s">
        <v>380</v>
      </c>
      <c r="C126" s="357"/>
      <c r="D126" s="357">
        <v>0.18</v>
      </c>
    </row>
    <row r="127" spans="2:4" s="126" customFormat="1" ht="12.75">
      <c r="B127" s="357" t="s">
        <v>381</v>
      </c>
      <c r="C127" s="357"/>
      <c r="D127" s="357">
        <v>0.23</v>
      </c>
    </row>
    <row r="128" spans="2:4" s="126" customFormat="1" ht="12.75">
      <c r="B128" s="357" t="s">
        <v>382</v>
      </c>
      <c r="C128" s="357"/>
      <c r="D128" s="357">
        <v>0.27</v>
      </c>
    </row>
    <row r="129" spans="2:4" s="126" customFormat="1" ht="12.75">
      <c r="B129" s="357" t="s">
        <v>383</v>
      </c>
      <c r="C129" s="357"/>
      <c r="D129" s="357">
        <v>0.18</v>
      </c>
    </row>
    <row r="130" spans="2:4" s="126" customFormat="1" ht="12.75">
      <c r="B130" s="357" t="s">
        <v>384</v>
      </c>
      <c r="C130" s="357"/>
      <c r="D130" s="357">
        <v>0.18</v>
      </c>
    </row>
    <row r="131" spans="2:4" s="126" customFormat="1" ht="12.75">
      <c r="B131" s="357" t="s">
        <v>385</v>
      </c>
      <c r="C131" s="357"/>
      <c r="D131" s="357">
        <v>0.54</v>
      </c>
    </row>
    <row r="132" spans="2:4" s="126" customFormat="1" ht="12.75">
      <c r="B132" s="357" t="s">
        <v>386</v>
      </c>
      <c r="C132" s="357"/>
      <c r="D132" s="357">
        <v>0.25</v>
      </c>
    </row>
    <row r="133" spans="2:4" s="126" customFormat="1" ht="12.75">
      <c r="B133" s="357" t="s">
        <v>387</v>
      </c>
      <c r="C133" s="357"/>
      <c r="D133" s="357">
        <v>0.9</v>
      </c>
    </row>
    <row r="134" spans="2:4" s="126" customFormat="1" ht="12.75">
      <c r="B134" s="357" t="s">
        <v>388</v>
      </c>
      <c r="C134" s="357"/>
      <c r="D134" s="357">
        <v>0.7</v>
      </c>
    </row>
    <row r="135" spans="2:4" s="126" customFormat="1" ht="12.75">
      <c r="B135" s="357" t="s">
        <v>389</v>
      </c>
      <c r="C135" s="357"/>
      <c r="D135" s="357">
        <v>2</v>
      </c>
    </row>
    <row r="136" spans="2:4" s="126" customFormat="1" ht="12.75">
      <c r="B136" s="357" t="s">
        <v>390</v>
      </c>
      <c r="C136" s="357"/>
      <c r="D136" s="357">
        <v>2</v>
      </c>
    </row>
    <row r="137" spans="2:4" s="126" customFormat="1" ht="12.75">
      <c r="B137" s="357" t="s">
        <v>391</v>
      </c>
      <c r="C137" s="357"/>
      <c r="D137" s="357">
        <v>0.4</v>
      </c>
    </row>
    <row r="138" spans="2:4" s="126" customFormat="1" ht="12.75">
      <c r="B138" s="357" t="s">
        <v>392</v>
      </c>
      <c r="C138" s="357"/>
      <c r="D138" s="357">
        <v>0.3</v>
      </c>
    </row>
    <row r="139" spans="2:4" s="126" customFormat="1" ht="12.75">
      <c r="B139" s="357" t="s">
        <v>393</v>
      </c>
      <c r="C139" s="357"/>
      <c r="D139" s="357">
        <v>0.4</v>
      </c>
    </row>
    <row r="140" spans="2:4" s="126" customFormat="1" ht="12.75">
      <c r="B140" s="357" t="s">
        <v>394</v>
      </c>
      <c r="C140" s="357"/>
      <c r="D140" s="357">
        <v>0.93</v>
      </c>
    </row>
    <row r="141" spans="2:4" s="126" customFormat="1" ht="12.75">
      <c r="B141" s="357" t="s">
        <v>395</v>
      </c>
      <c r="C141" s="357"/>
      <c r="D141" s="357">
        <v>3.5</v>
      </c>
    </row>
    <row r="142" spans="2:4" s="126" customFormat="1" ht="12.75">
      <c r="B142" s="357" t="s">
        <v>396</v>
      </c>
      <c r="C142" s="357"/>
      <c r="D142" s="357">
        <v>2.8</v>
      </c>
    </row>
    <row r="143" spans="2:4" s="126" customFormat="1" ht="12.75">
      <c r="B143" s="357" t="s">
        <v>397</v>
      </c>
      <c r="C143" s="357"/>
      <c r="D143" s="357">
        <v>2</v>
      </c>
    </row>
    <row r="144" spans="2:4" s="126" customFormat="1" ht="12.75">
      <c r="B144" s="357" t="s">
        <v>398</v>
      </c>
      <c r="C144" s="357"/>
      <c r="D144" s="357">
        <v>2.5</v>
      </c>
    </row>
    <row r="145" spans="2:4" s="126" customFormat="1" ht="12.75">
      <c r="B145" s="357" t="s">
        <v>399</v>
      </c>
      <c r="C145" s="357"/>
      <c r="D145" s="357">
        <v>2.2</v>
      </c>
    </row>
    <row r="146" spans="2:4" s="126" customFormat="1" ht="12.75">
      <c r="B146" s="357" t="s">
        <v>400</v>
      </c>
      <c r="C146" s="357"/>
      <c r="D146" s="357">
        <v>1.5</v>
      </c>
    </row>
    <row r="147" spans="2:4" s="126" customFormat="1" ht="12.75">
      <c r="B147" s="357" t="s">
        <v>401</v>
      </c>
      <c r="C147" s="357"/>
      <c r="D147" s="357">
        <v>2</v>
      </c>
    </row>
    <row r="148" spans="2:4" s="126" customFormat="1" ht="12.75">
      <c r="B148" s="357" t="s">
        <v>402</v>
      </c>
      <c r="C148" s="357"/>
      <c r="D148" s="357">
        <v>0.6</v>
      </c>
    </row>
    <row r="149" spans="2:4" s="126" customFormat="1" ht="12.75">
      <c r="B149" s="357" t="s">
        <v>403</v>
      </c>
      <c r="C149" s="357"/>
      <c r="D149" s="357">
        <v>2.2</v>
      </c>
    </row>
    <row r="150" spans="2:4" s="126" customFormat="1" ht="12.75">
      <c r="B150" s="357" t="s">
        <v>404</v>
      </c>
      <c r="C150" s="357"/>
      <c r="D150" s="357">
        <v>0.06</v>
      </c>
    </row>
    <row r="151" spans="2:4" s="126" customFormat="1" ht="12.75">
      <c r="B151" s="357" t="s">
        <v>405</v>
      </c>
      <c r="C151" s="357"/>
      <c r="D151" s="357">
        <v>0.12</v>
      </c>
    </row>
    <row r="152" spans="2:4" s="126" customFormat="1" ht="12.75">
      <c r="B152" s="357" t="s">
        <v>406</v>
      </c>
      <c r="C152" s="357"/>
      <c r="D152" s="357">
        <v>0.23</v>
      </c>
    </row>
    <row r="153" spans="2:4" s="126" customFormat="1" ht="12.75">
      <c r="B153" s="357" t="s">
        <v>407</v>
      </c>
      <c r="C153" s="357"/>
      <c r="D153" s="357">
        <v>0.7</v>
      </c>
    </row>
    <row r="154" spans="2:4" s="126" customFormat="1" ht="12.75">
      <c r="B154" s="357" t="s">
        <v>408</v>
      </c>
      <c r="C154" s="357"/>
      <c r="D154" s="357">
        <v>0.3</v>
      </c>
    </row>
    <row r="155" spans="2:4" s="126" customFormat="1" ht="12.75">
      <c r="B155" s="357" t="s">
        <v>409</v>
      </c>
      <c r="C155" s="357"/>
      <c r="D155" s="357">
        <v>0.7</v>
      </c>
    </row>
    <row r="156" spans="2:4" s="126" customFormat="1" ht="12.75">
      <c r="B156" s="357" t="s">
        <v>410</v>
      </c>
      <c r="C156" s="357"/>
      <c r="D156" s="357">
        <v>0.25</v>
      </c>
    </row>
    <row r="157" spans="2:4" s="126" customFormat="1" ht="12.75">
      <c r="B157" s="357" t="s">
        <v>411</v>
      </c>
      <c r="C157" s="357"/>
      <c r="D157" s="357">
        <v>0.65</v>
      </c>
    </row>
    <row r="158" spans="2:4" s="126" customFormat="1" ht="12.75">
      <c r="B158" s="357" t="s">
        <v>412</v>
      </c>
      <c r="C158" s="357"/>
      <c r="D158" s="357">
        <v>0.9</v>
      </c>
    </row>
    <row r="159" spans="2:4" s="126" customFormat="1" ht="12.75">
      <c r="B159" s="357" t="s">
        <v>413</v>
      </c>
      <c r="C159" s="357"/>
      <c r="D159" s="357">
        <v>0.8</v>
      </c>
    </row>
    <row r="160" spans="2:4" s="126" customFormat="1" ht="12.75">
      <c r="B160" s="357" t="s">
        <v>414</v>
      </c>
      <c r="C160" s="357"/>
      <c r="D160" s="357">
        <v>1</v>
      </c>
    </row>
    <row r="161" spans="2:4" s="126" customFormat="1" ht="12.75">
      <c r="B161" s="357" t="s">
        <v>415</v>
      </c>
      <c r="C161" s="357"/>
      <c r="D161" s="357">
        <v>1.4</v>
      </c>
    </row>
    <row r="162" spans="2:4" s="126" customFormat="1" ht="12.75">
      <c r="B162" s="357" t="s">
        <v>416</v>
      </c>
      <c r="C162" s="357"/>
      <c r="D162" s="357">
        <v>1.2</v>
      </c>
    </row>
    <row r="163" spans="2:4" s="126" customFormat="1" ht="12.75">
      <c r="B163" s="357" t="s">
        <v>417</v>
      </c>
      <c r="C163" s="357"/>
      <c r="D163" s="357">
        <v>1</v>
      </c>
    </row>
    <row r="164" spans="2:4" s="126" customFormat="1" ht="12.75">
      <c r="B164" s="357" t="s">
        <v>418</v>
      </c>
      <c r="C164" s="357"/>
      <c r="D164" s="357">
        <v>0.025</v>
      </c>
    </row>
    <row r="165" spans="2:4" s="126" customFormat="1" ht="12.75">
      <c r="B165" s="357" t="s">
        <v>419</v>
      </c>
      <c r="C165" s="357"/>
      <c r="D165" s="357">
        <v>0.017</v>
      </c>
    </row>
    <row r="166" spans="2:4" s="126" customFormat="1" ht="12.75">
      <c r="B166" s="357" t="s">
        <v>420</v>
      </c>
      <c r="C166" s="357"/>
      <c r="D166" s="357">
        <v>0.009</v>
      </c>
    </row>
    <row r="167" spans="2:4" s="126" customFormat="1" ht="12.75">
      <c r="B167" s="357" t="s">
        <v>421</v>
      </c>
      <c r="C167" s="357"/>
      <c r="D167" s="357">
        <v>0.0055</v>
      </c>
    </row>
    <row r="168" spans="2:4" s="126" customFormat="1" ht="12.75">
      <c r="B168" s="357" t="s">
        <v>422</v>
      </c>
      <c r="C168" s="357"/>
      <c r="D168" s="357">
        <v>0.014</v>
      </c>
    </row>
    <row r="169" spans="2:4" s="126" customFormat="1" ht="12.75">
      <c r="B169" s="357" t="s">
        <v>423</v>
      </c>
      <c r="C169" s="357"/>
      <c r="D169" s="357">
        <v>0.2</v>
      </c>
    </row>
    <row r="170" spans="2:4" s="126" customFormat="1" ht="12.75">
      <c r="B170" s="357" t="s">
        <v>424</v>
      </c>
      <c r="C170" s="357"/>
      <c r="D170" s="357">
        <v>0.21</v>
      </c>
    </row>
    <row r="171" spans="2:4" s="126" customFormat="1" ht="12.75">
      <c r="B171" s="357" t="s">
        <v>425</v>
      </c>
      <c r="C171" s="357"/>
      <c r="D171" s="357">
        <v>0.23</v>
      </c>
    </row>
    <row r="172" spans="2:4" s="126" customFormat="1" ht="12.75">
      <c r="B172" s="357" t="s">
        <v>426</v>
      </c>
      <c r="C172" s="357"/>
      <c r="D172" s="357">
        <v>0.18</v>
      </c>
    </row>
    <row r="173" spans="2:4" s="126" customFormat="1" ht="12.75">
      <c r="B173" s="357" t="s">
        <v>427</v>
      </c>
      <c r="C173" s="357"/>
      <c r="D173" s="357">
        <v>0.14</v>
      </c>
    </row>
    <row r="174" spans="2:4" s="126" customFormat="1" ht="12.75">
      <c r="B174" s="357" t="s">
        <v>428</v>
      </c>
      <c r="C174" s="357"/>
      <c r="D174" s="357">
        <v>0.4</v>
      </c>
    </row>
    <row r="175" spans="2:4" s="126" customFormat="1" ht="12.75">
      <c r="B175" s="357" t="s">
        <v>429</v>
      </c>
      <c r="C175" s="357"/>
      <c r="D175" s="357">
        <v>0.32</v>
      </c>
    </row>
    <row r="176" spans="2:4" s="126" customFormat="1" ht="12.75">
      <c r="B176" s="357" t="s">
        <v>430</v>
      </c>
      <c r="C176" s="357"/>
      <c r="D176" s="357">
        <v>0.18</v>
      </c>
    </row>
    <row r="177" spans="2:4" s="126" customFormat="1" ht="12.75">
      <c r="B177" s="357" t="s">
        <v>431</v>
      </c>
      <c r="C177" s="357"/>
      <c r="D177" s="357">
        <v>0.3</v>
      </c>
    </row>
    <row r="178" spans="2:4" s="126" customFormat="1" ht="12.75">
      <c r="B178" s="357" t="s">
        <v>432</v>
      </c>
      <c r="C178" s="357"/>
      <c r="D178" s="357">
        <v>0.3</v>
      </c>
    </row>
    <row r="179" spans="2:4" s="126" customFormat="1" ht="12.75">
      <c r="B179" s="357" t="s">
        <v>433</v>
      </c>
      <c r="C179" s="357"/>
      <c r="D179" s="357">
        <v>0.22</v>
      </c>
    </row>
    <row r="180" spans="2:4" s="126" customFormat="1" ht="12.75">
      <c r="B180" s="357" t="s">
        <v>434</v>
      </c>
      <c r="C180" s="357"/>
      <c r="D180" s="357">
        <v>0.2</v>
      </c>
    </row>
    <row r="181" spans="2:4" s="126" customFormat="1" ht="12.75">
      <c r="B181" s="357" t="s">
        <v>435</v>
      </c>
      <c r="C181" s="357"/>
      <c r="D181" s="357">
        <v>0.18</v>
      </c>
    </row>
    <row r="182" spans="2:4" s="126" customFormat="1" ht="12.75">
      <c r="B182" s="357" t="s">
        <v>436</v>
      </c>
      <c r="C182" s="357"/>
      <c r="D182" s="357">
        <v>0.25</v>
      </c>
    </row>
    <row r="183" spans="2:4" s="126" customFormat="1" ht="12.75">
      <c r="B183" s="357" t="s">
        <v>437</v>
      </c>
      <c r="C183" s="357"/>
      <c r="D183" s="357">
        <v>0.25</v>
      </c>
    </row>
    <row r="184" spans="2:4" s="126" customFormat="1" ht="12.75">
      <c r="B184" s="357" t="s">
        <v>438</v>
      </c>
      <c r="C184" s="357"/>
      <c r="D184" s="357">
        <v>0.23</v>
      </c>
    </row>
    <row r="185" spans="2:4" s="126" customFormat="1" ht="12.75">
      <c r="B185" s="357" t="s">
        <v>439</v>
      </c>
      <c r="C185" s="357"/>
      <c r="D185" s="357">
        <v>0.25</v>
      </c>
    </row>
    <row r="186" spans="2:4" s="126" customFormat="1" ht="12.75">
      <c r="B186" s="357" t="s">
        <v>440</v>
      </c>
      <c r="C186" s="357"/>
      <c r="D186" s="357">
        <v>0.35</v>
      </c>
    </row>
    <row r="187" spans="2:4" s="126" customFormat="1" ht="12.75">
      <c r="B187" s="357" t="s">
        <v>441</v>
      </c>
      <c r="C187" s="357"/>
      <c r="D187" s="357">
        <v>0.13</v>
      </c>
    </row>
    <row r="188" spans="2:4" s="126" customFormat="1" ht="12.75">
      <c r="B188" s="357" t="s">
        <v>442</v>
      </c>
      <c r="C188" s="357"/>
      <c r="D188" s="357">
        <v>0.24</v>
      </c>
    </row>
    <row r="189" spans="2:4" s="126" customFormat="1" ht="12.75">
      <c r="B189" s="357" t="s">
        <v>443</v>
      </c>
      <c r="C189" s="357"/>
      <c r="D189" s="357">
        <v>0.23</v>
      </c>
    </row>
    <row r="190" spans="2:4" s="126" customFormat="1" ht="12.75">
      <c r="B190" s="357" t="s">
        <v>444</v>
      </c>
      <c r="C190" s="357"/>
      <c r="D190" s="357">
        <v>0.04</v>
      </c>
    </row>
    <row r="191" spans="2:4" s="126" customFormat="1" ht="12.75">
      <c r="B191" s="357" t="s">
        <v>445</v>
      </c>
      <c r="C191" s="357"/>
      <c r="D191" s="357">
        <v>0.24</v>
      </c>
    </row>
    <row r="192" spans="2:4" s="126" customFormat="1" ht="12.75">
      <c r="B192" s="357" t="s">
        <v>446</v>
      </c>
      <c r="C192" s="357"/>
      <c r="D192" s="357">
        <v>0.19</v>
      </c>
    </row>
    <row r="193" spans="2:4" s="126" customFormat="1" ht="12.75">
      <c r="B193" s="357" t="s">
        <v>447</v>
      </c>
      <c r="C193" s="357"/>
      <c r="D193" s="357">
        <v>0.13</v>
      </c>
    </row>
    <row r="194" spans="2:4" s="126" customFormat="1" ht="12.75">
      <c r="B194" s="357" t="s">
        <v>448</v>
      </c>
      <c r="C194" s="357"/>
      <c r="D194" s="357">
        <v>0.12</v>
      </c>
    </row>
    <row r="195" spans="2:4" s="126" customFormat="1" ht="12.75">
      <c r="B195" s="357" t="s">
        <v>449</v>
      </c>
      <c r="C195" s="357"/>
      <c r="D195" s="357">
        <v>0.23</v>
      </c>
    </row>
    <row r="196" spans="2:4" s="126" customFormat="1" ht="12.75">
      <c r="B196" s="357" t="s">
        <v>450</v>
      </c>
      <c r="C196" s="357"/>
      <c r="D196" s="357">
        <v>0.3</v>
      </c>
    </row>
    <row r="197" spans="2:4" s="126" customFormat="1" ht="12.75">
      <c r="B197" s="357" t="s">
        <v>451</v>
      </c>
      <c r="C197" s="357"/>
      <c r="D197" s="357">
        <v>0.12</v>
      </c>
    </row>
    <row r="198" spans="2:4" s="126" customFormat="1" ht="12.75">
      <c r="B198" s="357" t="s">
        <v>452</v>
      </c>
      <c r="C198" s="357"/>
      <c r="D198" s="357">
        <v>0.12</v>
      </c>
    </row>
    <row r="199" spans="2:4" s="126" customFormat="1" ht="12.75">
      <c r="B199" s="357" t="s">
        <v>453</v>
      </c>
      <c r="C199" s="357"/>
      <c r="D199" s="357">
        <v>0.05</v>
      </c>
    </row>
    <row r="200" spans="2:4" s="126" customFormat="1" ht="12.75">
      <c r="B200" s="357" t="s">
        <v>454</v>
      </c>
      <c r="C200" s="357"/>
      <c r="D200" s="357">
        <v>0.06</v>
      </c>
    </row>
    <row r="201" spans="2:4" s="126" customFormat="1" ht="12.75">
      <c r="B201" s="357" t="s">
        <v>455</v>
      </c>
      <c r="C201" s="357"/>
      <c r="D201" s="357">
        <v>0.7</v>
      </c>
    </row>
    <row r="202" spans="2:4" s="126" customFormat="1" ht="12.75">
      <c r="B202" s="357" t="s">
        <v>456</v>
      </c>
      <c r="C202" s="357"/>
      <c r="D202" s="357">
        <v>0.13</v>
      </c>
    </row>
    <row r="203" spans="2:4" s="126" customFormat="1" ht="12.75">
      <c r="B203" s="357" t="s">
        <v>457</v>
      </c>
      <c r="C203" s="357"/>
      <c r="D203" s="357">
        <v>0.23</v>
      </c>
    </row>
    <row r="204" spans="2:4" s="126" customFormat="1" ht="12.75">
      <c r="B204" s="357" t="s">
        <v>458</v>
      </c>
      <c r="C204" s="357"/>
      <c r="D204" s="357">
        <v>0.9</v>
      </c>
    </row>
    <row r="205" spans="2:4" s="126" customFormat="1" ht="12.75">
      <c r="B205" s="357" t="s">
        <v>459</v>
      </c>
      <c r="C205" s="357"/>
      <c r="D205" s="357">
        <v>1.4</v>
      </c>
    </row>
    <row r="206" spans="2:4" s="126" customFormat="1" ht="12.75">
      <c r="B206" s="357" t="s">
        <v>460</v>
      </c>
      <c r="C206" s="357"/>
      <c r="D206" s="357">
        <v>0.17</v>
      </c>
    </row>
    <row r="207" spans="2:4" s="126" customFormat="1" ht="12.75">
      <c r="B207" s="357" t="s">
        <v>461</v>
      </c>
      <c r="C207" s="357"/>
      <c r="D207" s="357">
        <v>0.1</v>
      </c>
    </row>
    <row r="208" spans="2:4" s="126" customFormat="1" ht="12.75">
      <c r="B208" s="357" t="s">
        <v>462</v>
      </c>
      <c r="C208" s="357"/>
      <c r="D208" s="357">
        <v>0.07</v>
      </c>
    </row>
    <row r="209" spans="2:4" s="126" customFormat="1" ht="12.75">
      <c r="B209" s="357" t="s">
        <v>463</v>
      </c>
      <c r="C209" s="357"/>
      <c r="D209" s="357">
        <v>0.17</v>
      </c>
    </row>
    <row r="210" spans="2:4" s="126" customFormat="1" ht="12.75">
      <c r="B210" s="357" t="s">
        <v>464</v>
      </c>
      <c r="C210" s="357"/>
      <c r="D210" s="357">
        <v>0.81</v>
      </c>
    </row>
    <row r="211" spans="2:4" s="126" customFormat="1" ht="12.75">
      <c r="B211" s="357" t="s">
        <v>465</v>
      </c>
      <c r="C211" s="357"/>
      <c r="D211" s="357">
        <v>0.87</v>
      </c>
    </row>
    <row r="212" spans="2:4" s="126" customFormat="1" ht="12.75">
      <c r="B212" s="357" t="s">
        <v>466</v>
      </c>
      <c r="C212" s="357"/>
      <c r="D212" s="357">
        <v>0.64</v>
      </c>
    </row>
    <row r="213" spans="2:4" s="126" customFormat="1" ht="12.75">
      <c r="B213" s="357" t="s">
        <v>467</v>
      </c>
      <c r="C213" s="357"/>
      <c r="D213" s="357">
        <v>0.58</v>
      </c>
    </row>
    <row r="214" spans="2:4" s="126" customFormat="1" ht="12.75">
      <c r="B214" s="357" t="s">
        <v>468</v>
      </c>
      <c r="C214" s="357"/>
      <c r="D214" s="357">
        <v>0.52</v>
      </c>
    </row>
    <row r="215" spans="2:4" s="126" customFormat="1" ht="12.75">
      <c r="B215" s="357" t="s">
        <v>469</v>
      </c>
      <c r="C215" s="357"/>
      <c r="D215" s="357">
        <v>0.81</v>
      </c>
    </row>
    <row r="216" spans="2:4" s="126" customFormat="1" ht="12.75">
      <c r="B216" s="357" t="s">
        <v>470</v>
      </c>
      <c r="C216" s="357"/>
      <c r="D216" s="357">
        <v>0.76</v>
      </c>
    </row>
    <row r="217" spans="2:3" s="126" customFormat="1" ht="12.75">
      <c r="B217" s="358"/>
      <c r="C217" s="359"/>
    </row>
    <row r="218" spans="2:4" s="126" customFormat="1" ht="12.75">
      <c r="B218" s="357" t="s">
        <v>490</v>
      </c>
      <c r="C218" s="357"/>
      <c r="D218" s="357">
        <v>1.32</v>
      </c>
    </row>
    <row r="219" spans="2:4" s="126" customFormat="1" ht="12.75">
      <c r="B219" s="357" t="s">
        <v>491</v>
      </c>
      <c r="C219" s="357"/>
      <c r="D219" s="357">
        <v>2.35</v>
      </c>
    </row>
    <row r="220" spans="2:4" s="126" customFormat="1" ht="12.75">
      <c r="B220" s="357" t="s">
        <v>492</v>
      </c>
      <c r="C220" s="357"/>
      <c r="D220" s="357">
        <v>1.24</v>
      </c>
    </row>
    <row r="221" spans="2:4" s="126" customFormat="1" ht="12.75">
      <c r="B221" s="357" t="s">
        <v>493</v>
      </c>
      <c r="C221" s="357"/>
      <c r="D221" s="357">
        <v>1.34</v>
      </c>
    </row>
    <row r="222" spans="2:4" s="126" customFormat="1" ht="12.75">
      <c r="B222" s="357" t="s">
        <v>494</v>
      </c>
      <c r="C222" s="357"/>
      <c r="D222" s="357">
        <v>2.59</v>
      </c>
    </row>
    <row r="223" spans="2:4" s="126" customFormat="1" ht="12.75">
      <c r="B223" s="357" t="s">
        <v>495</v>
      </c>
      <c r="C223" s="357"/>
      <c r="D223" s="357">
        <v>1.24</v>
      </c>
    </row>
    <row r="224" spans="2:4" s="126" customFormat="1" ht="12.75">
      <c r="B224" s="357" t="s">
        <v>507</v>
      </c>
      <c r="C224" s="357"/>
      <c r="D224" s="357">
        <v>0.88</v>
      </c>
    </row>
    <row r="225" spans="2:4" s="126" customFormat="1" ht="12.75">
      <c r="B225" s="357" t="s">
        <v>496</v>
      </c>
      <c r="C225" s="357"/>
      <c r="D225" s="357">
        <v>2.59</v>
      </c>
    </row>
    <row r="226" spans="2:4" s="126" customFormat="1" ht="12.75">
      <c r="B226" s="357" t="s">
        <v>497</v>
      </c>
      <c r="C226" s="357"/>
      <c r="D226" s="357">
        <v>1.24</v>
      </c>
    </row>
    <row r="227" spans="2:4" s="126" customFormat="1" ht="12.75">
      <c r="B227" s="357" t="s">
        <v>498</v>
      </c>
      <c r="C227" s="357"/>
      <c r="D227" s="357">
        <v>1.63</v>
      </c>
    </row>
    <row r="228" spans="2:4" s="126" customFormat="1" ht="12.75">
      <c r="B228" s="357" t="s">
        <v>499</v>
      </c>
      <c r="C228" s="357"/>
      <c r="D228" s="357">
        <v>2.59</v>
      </c>
    </row>
    <row r="229" spans="2:4" s="126" customFormat="1" ht="12.75">
      <c r="B229" s="357" t="s">
        <v>500</v>
      </c>
      <c r="C229" s="357"/>
      <c r="D229" s="357">
        <v>1.63</v>
      </c>
    </row>
    <row r="230" spans="2:4" s="126" customFormat="1" ht="12.75">
      <c r="B230" s="357" t="s">
        <v>501</v>
      </c>
      <c r="C230" s="357"/>
      <c r="D230" s="357">
        <v>2.59</v>
      </c>
    </row>
    <row r="231" spans="2:4" s="126" customFormat="1" ht="12.75">
      <c r="B231" s="357" t="s">
        <v>502</v>
      </c>
      <c r="C231" s="357"/>
      <c r="D231" s="357">
        <v>0.88</v>
      </c>
    </row>
    <row r="232" spans="2:4" s="126" customFormat="1" ht="12.75">
      <c r="B232" s="357" t="s">
        <v>503</v>
      </c>
      <c r="C232" s="357"/>
      <c r="D232" s="357">
        <v>1.03</v>
      </c>
    </row>
    <row r="233" spans="2:4" s="126" customFormat="1" ht="12.75">
      <c r="B233" s="357" t="s">
        <v>504</v>
      </c>
      <c r="C233" s="357"/>
      <c r="D233" s="357">
        <v>0.92</v>
      </c>
    </row>
    <row r="234" spans="2:4" s="126" customFormat="1" ht="12.75">
      <c r="B234" s="357" t="s">
        <v>505</v>
      </c>
      <c r="C234" s="357"/>
      <c r="D234" s="357">
        <v>0.88</v>
      </c>
    </row>
    <row r="235" spans="2:4" s="126" customFormat="1" ht="12.75">
      <c r="B235" s="357" t="s">
        <v>506</v>
      </c>
      <c r="C235" s="357"/>
      <c r="D235" s="357">
        <v>2.59</v>
      </c>
    </row>
    <row r="236" spans="2:3" s="126" customFormat="1" ht="12.75">
      <c r="B236" s="358"/>
      <c r="C236" s="359"/>
    </row>
    <row r="237" spans="2:4" s="126" customFormat="1" ht="12.75">
      <c r="B237" s="357" t="s">
        <v>509</v>
      </c>
      <c r="C237" s="357"/>
      <c r="D237" s="357">
        <v>4.8</v>
      </c>
    </row>
    <row r="238" spans="2:4" s="126" customFormat="1" ht="12.75">
      <c r="B238" s="357" t="s">
        <v>508</v>
      </c>
      <c r="C238" s="357"/>
      <c r="D238" s="357">
        <v>2.7</v>
      </c>
    </row>
    <row r="239" spans="2:4" s="126" customFormat="1" ht="12.75">
      <c r="B239" s="357" t="s">
        <v>510</v>
      </c>
      <c r="C239" s="357"/>
      <c r="D239" s="357">
        <v>1.8</v>
      </c>
    </row>
    <row r="240" spans="2:4" s="126" customFormat="1" ht="12.75">
      <c r="B240" s="357" t="s">
        <v>511</v>
      </c>
      <c r="C240" s="357"/>
      <c r="D240" s="357">
        <v>2.6</v>
      </c>
    </row>
    <row r="241" spans="2:4" s="126" customFormat="1" ht="12.75">
      <c r="B241" s="357" t="s">
        <v>512</v>
      </c>
      <c r="C241" s="357"/>
      <c r="D241" s="357">
        <v>1.7</v>
      </c>
    </row>
    <row r="242" spans="2:4" s="126" customFormat="1" ht="12.75">
      <c r="B242" s="357" t="s">
        <v>513</v>
      </c>
      <c r="C242" s="357"/>
      <c r="D242" s="357">
        <v>2</v>
      </c>
    </row>
    <row r="243" spans="2:4" s="126" customFormat="1" ht="12.75">
      <c r="B243" s="357" t="s">
        <v>514</v>
      </c>
      <c r="C243" s="357"/>
      <c r="D243" s="357">
        <v>1.4</v>
      </c>
    </row>
    <row r="244" spans="2:4" s="126" customFormat="1" ht="12.75">
      <c r="B244" s="357" t="s">
        <v>515</v>
      </c>
      <c r="C244" s="357"/>
      <c r="D244" s="357">
        <v>1.9</v>
      </c>
    </row>
    <row r="245" spans="2:4" s="126" customFormat="1" ht="12.75">
      <c r="B245" s="357" t="s">
        <v>516</v>
      </c>
      <c r="C245" s="357"/>
      <c r="D245" s="357">
        <v>1.3</v>
      </c>
    </row>
    <row r="246" spans="2:4" s="126" customFormat="1" ht="12.75">
      <c r="B246" s="357" t="s">
        <v>517</v>
      </c>
      <c r="C246" s="357"/>
      <c r="D246" s="357">
        <v>5.7</v>
      </c>
    </row>
    <row r="247" spans="2:4" s="126" customFormat="1" ht="12.75">
      <c r="B247" s="357" t="s">
        <v>520</v>
      </c>
      <c r="C247" s="357"/>
      <c r="D247" s="357">
        <v>3.3</v>
      </c>
    </row>
    <row r="248" spans="2:4" s="126" customFormat="1" ht="12.75">
      <c r="B248" s="357" t="s">
        <v>519</v>
      </c>
      <c r="C248" s="357"/>
      <c r="D248" s="357">
        <v>2.3</v>
      </c>
    </row>
    <row r="249" spans="2:4" s="126" customFormat="1" ht="12.75">
      <c r="B249" s="357" t="s">
        <v>518</v>
      </c>
      <c r="C249" s="357"/>
      <c r="D249" s="357">
        <v>3.2</v>
      </c>
    </row>
    <row r="250" spans="2:4" s="126" customFormat="1" ht="12.75">
      <c r="B250" s="357" t="s">
        <v>521</v>
      </c>
      <c r="C250" s="357"/>
      <c r="D250" s="357">
        <v>2.1</v>
      </c>
    </row>
    <row r="251" spans="2:4" s="126" customFormat="1" ht="12.75">
      <c r="B251" s="357" t="s">
        <v>522</v>
      </c>
      <c r="C251" s="357"/>
      <c r="D251" s="357">
        <v>2.5</v>
      </c>
    </row>
    <row r="252" spans="2:4" s="126" customFormat="1" ht="12.75">
      <c r="B252" s="357" t="s">
        <v>523</v>
      </c>
      <c r="C252" s="357"/>
      <c r="D252" s="357">
        <v>2.8</v>
      </c>
    </row>
    <row r="253" spans="2:4" s="126" customFormat="1" ht="12.75">
      <c r="B253" s="357" t="s">
        <v>524</v>
      </c>
      <c r="C253" s="357"/>
      <c r="D253" s="357">
        <v>2.4</v>
      </c>
    </row>
    <row r="254" spans="2:4" s="126" customFormat="1" ht="12.75">
      <c r="B254" s="357" t="s">
        <v>525</v>
      </c>
      <c r="C254" s="357"/>
      <c r="D254" s="357">
        <v>1.7</v>
      </c>
    </row>
    <row r="255" spans="2:4" s="126" customFormat="1" ht="12.75">
      <c r="B255" s="357" t="s">
        <v>526</v>
      </c>
      <c r="C255" s="357"/>
      <c r="D255" s="357">
        <v>2.4</v>
      </c>
    </row>
    <row r="256" spans="2:4" s="126" customFormat="1" ht="12.75">
      <c r="B256" s="357" t="s">
        <v>527</v>
      </c>
      <c r="C256" s="357"/>
      <c r="D256" s="357">
        <v>3</v>
      </c>
    </row>
    <row r="257" spans="2:4" s="126" customFormat="1" ht="12.75">
      <c r="B257" s="357" t="s">
        <v>528</v>
      </c>
      <c r="C257" s="357"/>
      <c r="D257" s="357">
        <v>1.4</v>
      </c>
    </row>
    <row r="258" spans="2:3" s="126" customFormat="1" ht="12.75">
      <c r="B258" s="358"/>
      <c r="C258" s="359"/>
    </row>
    <row r="259" spans="2:3" s="126" customFormat="1" ht="12.75">
      <c r="B259" s="358"/>
      <c r="C259" s="359"/>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C35:C36"/>
    <mergeCell ref="F62:G62"/>
    <mergeCell ref="A61:E62"/>
    <mergeCell ref="E54:F54"/>
    <mergeCell ref="E55:F55"/>
    <mergeCell ref="E56:F56"/>
    <mergeCell ref="F61:G61"/>
    <mergeCell ref="E58:F58"/>
    <mergeCell ref="A59:G59"/>
    <mergeCell ref="E18:F18"/>
    <mergeCell ref="E20:F20"/>
    <mergeCell ref="A21:G21"/>
    <mergeCell ref="B23:B24"/>
    <mergeCell ref="A41:H41"/>
    <mergeCell ref="C23:C24"/>
    <mergeCell ref="E35:F35"/>
    <mergeCell ref="E36:F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10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0" customWidth="1"/>
    <col min="2" max="2" width="20.57421875" style="20" customWidth="1"/>
    <col min="3" max="11" width="13.2812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568</v>
      </c>
      <c r="B1" s="543"/>
      <c r="C1" s="543"/>
      <c r="D1" s="543"/>
      <c r="E1" s="543"/>
      <c r="F1" s="543"/>
      <c r="G1" s="543"/>
      <c r="H1" s="543"/>
      <c r="I1" s="543"/>
      <c r="J1" s="543"/>
      <c r="K1" s="543"/>
      <c r="L1" s="24"/>
      <c r="M1" s="113">
        <f>SATURS!$C$3</f>
        <v>0</v>
      </c>
    </row>
    <row r="2" spans="1:13" ht="15.75" customHeight="1">
      <c r="A2" s="106" t="s">
        <v>286</v>
      </c>
      <c r="B2" s="203" t="s">
        <v>296</v>
      </c>
      <c r="C2" s="99"/>
      <c r="D2" s="99"/>
      <c r="E2" s="99"/>
      <c r="F2" s="99"/>
      <c r="G2" s="99"/>
      <c r="H2" s="99"/>
      <c r="I2" s="99"/>
      <c r="J2" s="99"/>
      <c r="K2" s="99"/>
      <c r="L2" s="99"/>
      <c r="M2" s="110">
        <f>SATURS!$C$5</f>
        <v>1</v>
      </c>
    </row>
    <row r="3" ht="15.75" customHeight="1">
      <c r="A3" s="3" t="s">
        <v>569</v>
      </c>
    </row>
    <row r="4" spans="1:13" s="27" customFormat="1" ht="39.75">
      <c r="A4" s="509" t="s">
        <v>35</v>
      </c>
      <c r="B4" s="509" t="s">
        <v>134</v>
      </c>
      <c r="C4" s="509"/>
      <c r="D4" s="509"/>
      <c r="E4" s="211" t="s">
        <v>136</v>
      </c>
      <c r="F4" s="211" t="s">
        <v>260</v>
      </c>
      <c r="G4" s="211" t="s">
        <v>150</v>
      </c>
      <c r="H4" s="211" t="s">
        <v>334</v>
      </c>
      <c r="I4" s="211" t="s">
        <v>151</v>
      </c>
      <c r="J4" s="157" t="s">
        <v>280</v>
      </c>
      <c r="K4" s="158" t="s">
        <v>153</v>
      </c>
      <c r="L4" s="28"/>
      <c r="M4" s="55"/>
    </row>
    <row r="5" spans="1:11" s="19" customFormat="1" ht="15.75">
      <c r="A5" s="509"/>
      <c r="B5" s="509"/>
      <c r="C5" s="509"/>
      <c r="D5" s="509"/>
      <c r="E5" s="149" t="s">
        <v>329</v>
      </c>
      <c r="F5" s="149" t="s">
        <v>289</v>
      </c>
      <c r="G5" s="150" t="s">
        <v>88</v>
      </c>
      <c r="H5" s="149" t="s">
        <v>44</v>
      </c>
      <c r="I5" s="223"/>
      <c r="J5" s="149" t="s">
        <v>104</v>
      </c>
      <c r="K5" s="223" t="s">
        <v>93</v>
      </c>
    </row>
    <row r="6" spans="1:13" ht="15.75" customHeight="1">
      <c r="A6" s="544" t="s">
        <v>154</v>
      </c>
      <c r="B6" s="545"/>
      <c r="C6" s="545"/>
      <c r="D6" s="545"/>
      <c r="E6" s="545"/>
      <c r="F6" s="545"/>
      <c r="G6" s="545"/>
      <c r="H6" s="545"/>
      <c r="I6" s="545"/>
      <c r="J6" s="545"/>
      <c r="K6" s="545"/>
      <c r="M6" s="201"/>
    </row>
    <row r="7" spans="1:16" ht="15.75" customHeight="1">
      <c r="A7" s="282"/>
      <c r="B7" s="511">
        <f>IF(2!$D$35="","","ZONA 1, režīms 1**")</f>
      </c>
      <c r="C7" s="511"/>
      <c r="D7" s="511"/>
      <c r="E7" s="234">
        <f>IF(2!$D$35="","",SUM(2!$F$36:$F$38))</f>
      </c>
      <c r="F7" s="235">
        <f>IF(2!$D$35="","",2!$G$36-2!$H$36)</f>
      </c>
      <c r="G7" s="235">
        <f>IF(2!$D$35="","",2!$J$36)</f>
      </c>
      <c r="H7" s="284"/>
      <c r="I7" s="285"/>
      <c r="J7" s="284"/>
      <c r="K7" s="286"/>
      <c r="L7" s="54"/>
      <c r="M7" s="228"/>
      <c r="P7" s="98"/>
    </row>
    <row r="8" spans="1:16" ht="15.75" customHeight="1">
      <c r="A8" s="282"/>
      <c r="B8" s="511">
        <f>IF(2!$D$35="","","ZONA 1, režīms 2**")</f>
      </c>
      <c r="C8" s="511"/>
      <c r="D8" s="511"/>
      <c r="E8" s="234">
        <f>IF(2!$D$35="","",SUM(2!$F$36:$F$38))</f>
      </c>
      <c r="F8" s="235">
        <f>IF(2!$D$35="","",2!$G$36-2!$H$36)</f>
      </c>
      <c r="G8" s="235">
        <f>IF(2!$D$35="","",2!$J$36)</f>
      </c>
      <c r="H8" s="284"/>
      <c r="I8" s="285"/>
      <c r="J8" s="284"/>
      <c r="K8" s="286"/>
      <c r="L8" s="56"/>
      <c r="M8" s="98"/>
      <c r="N8" s="96"/>
      <c r="O8" s="98"/>
      <c r="P8" s="98"/>
    </row>
    <row r="9" spans="1:16" ht="15.75" customHeight="1">
      <c r="A9" s="282"/>
      <c r="B9" s="511">
        <f>IF(2!$D$39="","","ZONA 2, režīms 1**")</f>
      </c>
      <c r="C9" s="511"/>
      <c r="D9" s="511"/>
      <c r="E9" s="234">
        <f>IF(2!$D$39="","",SUM(2!$F$40:$F$42))</f>
      </c>
      <c r="F9" s="235">
        <f>IF(2!$D$39="","",2!$G$40-2!$H$40)</f>
      </c>
      <c r="G9" s="235">
        <f>IF(2!$D$39="","",2!$J$40)</f>
      </c>
      <c r="H9" s="284"/>
      <c r="I9" s="285"/>
      <c r="J9" s="284"/>
      <c r="K9" s="286"/>
      <c r="L9" s="54"/>
      <c r="M9" s="98"/>
      <c r="P9" s="98"/>
    </row>
    <row r="10" spans="1:16" ht="15.75" customHeight="1">
      <c r="A10" s="282"/>
      <c r="B10" s="511">
        <f>IF(2!$D$39="","","ZONA 2, režīms 2**")</f>
      </c>
      <c r="C10" s="511"/>
      <c r="D10" s="511"/>
      <c r="E10" s="234">
        <f>IF(2!$D$39="","",SUM(2!$F$40:$F$42))</f>
      </c>
      <c r="F10" s="235">
        <f>IF(2!$D$39="","",2!$G$40-2!$H$40)</f>
      </c>
      <c r="G10" s="235">
        <f>IF(2!$D$39="","",2!$J$40)</f>
      </c>
      <c r="H10" s="284"/>
      <c r="I10" s="285"/>
      <c r="J10" s="284"/>
      <c r="K10" s="286"/>
      <c r="L10" s="56"/>
      <c r="M10" s="98"/>
      <c r="N10" s="96"/>
      <c r="O10" s="98"/>
      <c r="P10" s="98"/>
    </row>
    <row r="11" spans="1:16" ht="15.75" customHeight="1">
      <c r="A11" s="282"/>
      <c r="B11" s="511">
        <f>IF(2!D43="","","ZONA 3, režīms 1**")</f>
      </c>
      <c r="C11" s="511"/>
      <c r="D11" s="511"/>
      <c r="E11" s="234">
        <f>IF(2!D43="","",SUM(2!$F$44:$F$46))</f>
      </c>
      <c r="F11" s="239">
        <f>IF(2!D43="","",2!$G$44-2!$H$44)</f>
      </c>
      <c r="G11" s="235">
        <f>IF(2!D43="","",2!$J$44)</f>
      </c>
      <c r="H11" s="284"/>
      <c r="I11" s="285"/>
      <c r="J11" s="284"/>
      <c r="K11" s="286"/>
      <c r="L11" s="54"/>
      <c r="M11" s="98"/>
      <c r="P11" s="98"/>
    </row>
    <row r="12" spans="1:16" ht="15.75" customHeight="1">
      <c r="A12" s="282"/>
      <c r="B12" s="511">
        <f>IF(2!D43="","","ZONA 3, režīms 2**")</f>
      </c>
      <c r="C12" s="511"/>
      <c r="D12" s="511"/>
      <c r="E12" s="234">
        <f>IF(2!D43="","",SUM(2!$F$44:$F$46))</f>
      </c>
      <c r="F12" s="239">
        <f>IF(2!D43="","",2!$G$44-2!$H$44)</f>
      </c>
      <c r="G12" s="235">
        <f>IF(2!D43="","",2!$J$44)</f>
      </c>
      <c r="H12" s="284"/>
      <c r="I12" s="285"/>
      <c r="J12" s="284"/>
      <c r="K12" s="286"/>
      <c r="L12" s="56"/>
      <c r="M12" s="98"/>
      <c r="N12" s="96"/>
      <c r="O12" s="98"/>
      <c r="P12" s="98"/>
    </row>
    <row r="13" spans="1:15" ht="15.75" customHeight="1">
      <c r="A13" s="544" t="s">
        <v>155</v>
      </c>
      <c r="B13" s="545"/>
      <c r="C13" s="545"/>
      <c r="D13" s="545"/>
      <c r="E13" s="545"/>
      <c r="F13" s="545"/>
      <c r="G13" s="545"/>
      <c r="H13" s="545"/>
      <c r="I13" s="545"/>
      <c r="J13" s="545"/>
      <c r="K13" s="545"/>
      <c r="L13" s="47"/>
      <c r="M13" s="36"/>
      <c r="N13" s="60"/>
      <c r="O13" s="61"/>
    </row>
    <row r="14" spans="1:14" ht="15.75" customHeight="1">
      <c r="A14" s="283"/>
      <c r="B14" s="511">
        <f>IF(2!$D$35="","","ZONA 1")</f>
      </c>
      <c r="C14" s="511"/>
      <c r="D14" s="511"/>
      <c r="E14" s="234">
        <f>IF(2!$D$35="","",SUM(2!$F$36:$F$38))</f>
      </c>
      <c r="F14" s="235">
        <f>IF(2!$D$35="","",2!K36-2!L36)</f>
      </c>
      <c r="G14" s="235">
        <f>IF(2!$D$35="","",2!N36)</f>
      </c>
      <c r="H14" s="284"/>
      <c r="I14" s="285"/>
      <c r="J14" s="284"/>
      <c r="K14" s="286"/>
      <c r="L14" s="47"/>
      <c r="M14" s="36"/>
      <c r="N14" s="60"/>
    </row>
    <row r="15" spans="1:14" ht="15.75" customHeight="1">
      <c r="A15" s="283"/>
      <c r="B15" s="511">
        <f>IF(2!$D$39="","","ZONA 2")</f>
      </c>
      <c r="C15" s="511"/>
      <c r="D15" s="511"/>
      <c r="E15" s="234">
        <f>IF(2!$D$39="","",SUM(2!$F$40:$F$42))</f>
      </c>
      <c r="F15" s="235">
        <f>IF(2!$D$39="","",2!K40-2!L40)</f>
      </c>
      <c r="G15" s="235">
        <f>IF(2!$D$39="","",2!N40)</f>
      </c>
      <c r="H15" s="284"/>
      <c r="I15" s="285"/>
      <c r="J15" s="284"/>
      <c r="K15" s="286"/>
      <c r="L15" s="47"/>
      <c r="M15" s="36"/>
      <c r="N15" s="60"/>
    </row>
    <row r="16" spans="1:14" ht="15.75" customHeight="1">
      <c r="A16" s="283"/>
      <c r="B16" s="511">
        <f>IF(2!D43="","","ZONA 3")</f>
      </c>
      <c r="C16" s="511"/>
      <c r="D16" s="511"/>
      <c r="E16" s="234">
        <f>IF(2!D43="","",SUM(2!$F$44:$F$46))</f>
      </c>
      <c r="F16" s="239">
        <f>IF(2!D43="","",2!K44-2!L44)</f>
      </c>
      <c r="G16" s="235">
        <f>IF(2!D43="","",2!N44)</f>
      </c>
      <c r="H16" s="284"/>
      <c r="I16" s="285"/>
      <c r="J16" s="284"/>
      <c r="K16" s="286"/>
      <c r="L16" s="47"/>
      <c r="M16" s="36"/>
      <c r="N16" s="60"/>
    </row>
    <row r="17" spans="1:15" ht="36" customHeight="1">
      <c r="A17" s="512" t="s">
        <v>156</v>
      </c>
      <c r="B17" s="513"/>
      <c r="C17" s="510"/>
      <c r="D17" s="510"/>
      <c r="E17" s="510"/>
      <c r="F17" s="510"/>
      <c r="G17" s="510"/>
      <c r="H17" s="510"/>
      <c r="I17" s="510"/>
      <c r="J17" s="510"/>
      <c r="K17" s="510"/>
      <c r="L17" s="47"/>
      <c r="M17" s="36"/>
      <c r="N17" s="60"/>
      <c r="O17" s="61"/>
    </row>
    <row r="18" spans="1:15" s="126" customFormat="1" ht="28.5" customHeight="1">
      <c r="A18" s="488" t="s">
        <v>335</v>
      </c>
      <c r="B18" s="488"/>
      <c r="C18" s="488"/>
      <c r="D18" s="488"/>
      <c r="E18" s="488"/>
      <c r="F18" s="488"/>
      <c r="G18" s="488"/>
      <c r="H18" s="488"/>
      <c r="I18" s="488"/>
      <c r="J18" s="488"/>
      <c r="K18" s="488"/>
      <c r="L18" s="118"/>
      <c r="M18" s="119"/>
      <c r="N18" s="124"/>
      <c r="O18" s="125"/>
    </row>
    <row r="19" spans="1:15" s="126" customFormat="1" ht="12.75">
      <c r="A19" s="218"/>
      <c r="B19" s="218"/>
      <c r="C19" s="218"/>
      <c r="D19" s="218"/>
      <c r="E19" s="218"/>
      <c r="F19" s="218"/>
      <c r="G19" s="218"/>
      <c r="H19" s="218"/>
      <c r="I19" s="218"/>
      <c r="J19" s="218"/>
      <c r="K19" s="218"/>
      <c r="L19" s="118"/>
      <c r="M19" s="119"/>
      <c r="N19" s="124"/>
      <c r="O19" s="125"/>
    </row>
    <row r="20" spans="1:13" ht="15.75" customHeight="1">
      <c r="A20" s="46" t="s">
        <v>570</v>
      </c>
      <c r="B20" s="1"/>
      <c r="C20" s="104"/>
      <c r="E20" s="94"/>
      <c r="F20" s="1"/>
      <c r="G20" s="1"/>
      <c r="H20" s="1"/>
      <c r="I20" s="1"/>
      <c r="J20" s="19"/>
      <c r="K20" s="96"/>
      <c r="L20" s="62"/>
      <c r="M20" s="62"/>
    </row>
    <row r="21" spans="1:13" ht="15.75" customHeight="1">
      <c r="A21" s="509" t="s">
        <v>35</v>
      </c>
      <c r="B21" s="552" t="s">
        <v>165</v>
      </c>
      <c r="C21" s="552"/>
      <c r="D21" s="552"/>
      <c r="E21" s="552"/>
      <c r="F21" s="552"/>
      <c r="G21" s="552"/>
      <c r="H21" s="550" t="s">
        <v>36</v>
      </c>
      <c r="I21" s="415" t="s">
        <v>169</v>
      </c>
      <c r="J21" s="503" t="s">
        <v>170</v>
      </c>
      <c r="K21" s="504"/>
      <c r="L21" s="62"/>
      <c r="M21" s="62"/>
    </row>
    <row r="22" spans="1:13" ht="36" customHeight="1">
      <c r="A22" s="509"/>
      <c r="B22" s="552"/>
      <c r="C22" s="552"/>
      <c r="D22" s="552"/>
      <c r="E22" s="552"/>
      <c r="F22" s="552"/>
      <c r="G22" s="552"/>
      <c r="H22" s="551"/>
      <c r="I22" s="416"/>
      <c r="J22" s="194" t="s">
        <v>172</v>
      </c>
      <c r="K22" s="194" t="s">
        <v>171</v>
      </c>
      <c r="L22" s="62"/>
      <c r="M22" s="62"/>
    </row>
    <row r="23" spans="1:13" ht="15.75" customHeight="1">
      <c r="A23" s="282"/>
      <c r="B23" s="506"/>
      <c r="C23" s="506"/>
      <c r="D23" s="506"/>
      <c r="E23" s="506"/>
      <c r="F23" s="506"/>
      <c r="G23" s="506"/>
      <c r="H23" s="287"/>
      <c r="I23" s="284"/>
      <c r="J23" s="289"/>
      <c r="K23" s="290"/>
      <c r="L23" s="62"/>
      <c r="M23" s="229"/>
    </row>
    <row r="24" spans="1:13" ht="15.75" customHeight="1">
      <c r="A24" s="282"/>
      <c r="B24" s="506"/>
      <c r="C24" s="506"/>
      <c r="D24" s="506"/>
      <c r="E24" s="506"/>
      <c r="F24" s="506"/>
      <c r="G24" s="506"/>
      <c r="H24" s="287"/>
      <c r="I24" s="284"/>
      <c r="J24" s="289"/>
      <c r="K24" s="290"/>
      <c r="L24" s="62"/>
      <c r="M24" s="229"/>
    </row>
    <row r="25" spans="1:13" ht="15.75" customHeight="1">
      <c r="A25" s="282"/>
      <c r="B25" s="506"/>
      <c r="C25" s="506"/>
      <c r="D25" s="506"/>
      <c r="E25" s="506"/>
      <c r="F25" s="506"/>
      <c r="G25" s="506"/>
      <c r="H25" s="287"/>
      <c r="I25" s="284"/>
      <c r="J25" s="289"/>
      <c r="K25" s="290"/>
      <c r="L25" s="62"/>
      <c r="M25" s="229"/>
    </row>
    <row r="26" spans="1:13" ht="15.75" customHeight="1">
      <c r="A26" s="282"/>
      <c r="B26" s="506"/>
      <c r="C26" s="506"/>
      <c r="D26" s="506"/>
      <c r="E26" s="506"/>
      <c r="F26" s="506"/>
      <c r="G26" s="506"/>
      <c r="H26" s="287"/>
      <c r="I26" s="284"/>
      <c r="J26" s="289"/>
      <c r="K26" s="290"/>
      <c r="L26" s="62"/>
      <c r="M26" s="229"/>
    </row>
    <row r="27" spans="1:13" ht="15.75" customHeight="1">
      <c r="A27" s="282"/>
      <c r="B27" s="506"/>
      <c r="C27" s="506"/>
      <c r="D27" s="506"/>
      <c r="E27" s="506"/>
      <c r="F27" s="506"/>
      <c r="G27" s="506"/>
      <c r="H27" s="287"/>
      <c r="I27" s="284"/>
      <c r="J27" s="289"/>
      <c r="K27" s="290"/>
      <c r="L27" s="62"/>
      <c r="M27" s="62"/>
    </row>
    <row r="28" spans="1:14" s="126" customFormat="1" ht="30.75" customHeight="1">
      <c r="A28" s="507" t="s">
        <v>625</v>
      </c>
      <c r="B28" s="508"/>
      <c r="C28" s="508"/>
      <c r="D28" s="508"/>
      <c r="E28" s="508"/>
      <c r="F28" s="508"/>
      <c r="G28" s="508"/>
      <c r="H28" s="508"/>
      <c r="I28" s="508"/>
      <c r="J28" s="508"/>
      <c r="K28" s="508"/>
      <c r="L28" s="133"/>
      <c r="M28" s="160"/>
      <c r="N28" s="133"/>
    </row>
    <row r="29" spans="1:14" s="126" customFormat="1" ht="12.75">
      <c r="A29" s="209"/>
      <c r="B29" s="210"/>
      <c r="C29" s="210"/>
      <c r="D29" s="210"/>
      <c r="E29" s="210"/>
      <c r="F29" s="210"/>
      <c r="G29" s="210"/>
      <c r="H29" s="210"/>
      <c r="I29" s="210"/>
      <c r="J29" s="210"/>
      <c r="K29" s="210"/>
      <c r="L29" s="133"/>
      <c r="M29" s="160"/>
      <c r="N29" s="133"/>
    </row>
    <row r="30" spans="1:13" ht="15.75" customHeight="1">
      <c r="A30" s="46" t="s">
        <v>571</v>
      </c>
      <c r="B30" s="19"/>
      <c r="C30" s="19"/>
      <c r="D30" s="19"/>
      <c r="E30" s="121"/>
      <c r="F30" s="121"/>
      <c r="G30" s="96"/>
      <c r="H30" s="96"/>
      <c r="I30" s="19"/>
      <c r="J30" s="19"/>
      <c r="K30" s="96"/>
      <c r="L30" s="62"/>
      <c r="M30" s="62"/>
    </row>
    <row r="31" spans="1:13" ht="32.25" customHeight="1">
      <c r="A31" s="460"/>
      <c r="B31" s="460"/>
      <c r="C31" s="460"/>
      <c r="D31" s="460"/>
      <c r="E31" s="460"/>
      <c r="F31" s="460"/>
      <c r="G31" s="460"/>
      <c r="H31" s="460"/>
      <c r="I31" s="460"/>
      <c r="J31" s="460"/>
      <c r="K31" s="460"/>
      <c r="L31" s="62"/>
      <c r="M31" s="62"/>
    </row>
    <row r="32" spans="1:13" ht="15.75" customHeight="1">
      <c r="A32" s="3"/>
      <c r="B32" s="19"/>
      <c r="C32" s="19"/>
      <c r="D32" s="19"/>
      <c r="E32" s="121"/>
      <c r="F32" s="121"/>
      <c r="G32" s="96"/>
      <c r="H32" s="96"/>
      <c r="I32" s="19"/>
      <c r="J32" s="19"/>
      <c r="K32" s="96"/>
      <c r="L32" s="62"/>
      <c r="M32" s="62"/>
    </row>
    <row r="33" spans="1:13" ht="15.75" customHeight="1">
      <c r="A33" s="106" t="s">
        <v>572</v>
      </c>
      <c r="B33" s="53" t="s">
        <v>297</v>
      </c>
      <c r="C33" s="19"/>
      <c r="D33" s="19"/>
      <c r="E33" s="19"/>
      <c r="F33" s="19"/>
      <c r="G33" s="96"/>
      <c r="H33" s="96"/>
      <c r="I33" s="19"/>
      <c r="J33" s="19"/>
      <c r="K33" s="96"/>
      <c r="L33" s="62"/>
      <c r="M33" s="62"/>
    </row>
    <row r="34" spans="1:13" ht="15.75" customHeight="1">
      <c r="A34" s="3" t="s">
        <v>573</v>
      </c>
      <c r="B34" s="19"/>
      <c r="C34" s="19"/>
      <c r="D34" s="19"/>
      <c r="E34" s="19"/>
      <c r="F34" s="19"/>
      <c r="G34" s="96"/>
      <c r="H34" s="36"/>
      <c r="I34" s="19"/>
      <c r="J34" s="19"/>
      <c r="K34" s="96"/>
      <c r="L34" s="63"/>
      <c r="M34" s="63"/>
    </row>
    <row r="35" spans="1:12" s="19" customFormat="1" ht="15.75">
      <c r="A35" s="415" t="s">
        <v>35</v>
      </c>
      <c r="B35" s="547" t="s">
        <v>134</v>
      </c>
      <c r="C35" s="412" t="s">
        <v>157</v>
      </c>
      <c r="D35" s="412"/>
      <c r="E35" s="412"/>
      <c r="F35" s="412"/>
      <c r="G35" s="412"/>
      <c r="H35" s="412" t="s">
        <v>90</v>
      </c>
      <c r="I35" s="412" t="s">
        <v>164</v>
      </c>
      <c r="J35" s="546" t="s">
        <v>158</v>
      </c>
      <c r="K35" s="546"/>
      <c r="L35" s="48"/>
    </row>
    <row r="36" spans="1:13" s="53" customFormat="1" ht="38.25">
      <c r="A36" s="499"/>
      <c r="B36" s="548"/>
      <c r="C36" s="194" t="s">
        <v>159</v>
      </c>
      <c r="D36" s="194" t="s">
        <v>160</v>
      </c>
      <c r="E36" s="194" t="s">
        <v>161</v>
      </c>
      <c r="F36" s="194" t="s">
        <v>162</v>
      </c>
      <c r="G36" s="194" t="s">
        <v>163</v>
      </c>
      <c r="H36" s="412"/>
      <c r="I36" s="412"/>
      <c r="J36" s="546"/>
      <c r="K36" s="546"/>
      <c r="L36" s="37"/>
      <c r="M36" s="37"/>
    </row>
    <row r="37" spans="1:11" ht="16.5">
      <c r="A37" s="416"/>
      <c r="B37" s="549"/>
      <c r="C37" s="154" t="s">
        <v>325</v>
      </c>
      <c r="D37" s="154" t="s">
        <v>325</v>
      </c>
      <c r="E37" s="154" t="s">
        <v>325</v>
      </c>
      <c r="F37" s="154" t="s">
        <v>325</v>
      </c>
      <c r="G37" s="217" t="s">
        <v>325</v>
      </c>
      <c r="H37" s="217" t="s">
        <v>325</v>
      </c>
      <c r="I37" s="217"/>
      <c r="J37" s="159" t="s">
        <v>325</v>
      </c>
      <c r="K37" s="159" t="s">
        <v>326</v>
      </c>
    </row>
    <row r="38" spans="1:11" ht="15.75" customHeight="1">
      <c r="A38" s="500" t="s">
        <v>154</v>
      </c>
      <c r="B38" s="501"/>
      <c r="C38" s="501"/>
      <c r="D38" s="501"/>
      <c r="E38" s="501"/>
      <c r="F38" s="501"/>
      <c r="G38" s="501"/>
      <c r="H38" s="501"/>
      <c r="I38" s="501"/>
      <c r="J38" s="501"/>
      <c r="K38" s="502"/>
    </row>
    <row r="39" spans="1:12" ht="15.75" customHeight="1">
      <c r="A39" s="282"/>
      <c r="B39" s="7">
        <f>IF(2!$D$35="","","ZONA 1, režīms 1**")</f>
      </c>
      <c r="C39" s="292"/>
      <c r="D39" s="292"/>
      <c r="E39" s="292"/>
      <c r="F39" s="292"/>
      <c r="G39" s="293"/>
      <c r="H39" s="293"/>
      <c r="I39" s="286"/>
      <c r="J39" s="176">
        <f>(C39+D39+E39+F39+G39+H39)*I39</f>
        <v>0</v>
      </c>
      <c r="K39" s="177">
        <f>J39*SUM(2!D36:D38)</f>
        <v>0</v>
      </c>
      <c r="L39" s="86"/>
    </row>
    <row r="40" spans="1:13" ht="15.75" customHeight="1">
      <c r="A40" s="282"/>
      <c r="B40" s="7">
        <f>IF(2!$D$35="","","ZONA 1, režīms 2**")</f>
      </c>
      <c r="C40" s="294"/>
      <c r="D40" s="294"/>
      <c r="E40" s="294"/>
      <c r="F40" s="294"/>
      <c r="G40" s="293"/>
      <c r="H40" s="293"/>
      <c r="I40" s="286"/>
      <c r="J40" s="176">
        <f aca="true" t="shared" si="0" ref="J40:J48">(C40+D40+E40+F40+G40+H40)*I40</f>
        <v>0</v>
      </c>
      <c r="K40" s="177">
        <f>J40*SUM(2!D36:D38)</f>
        <v>0</v>
      </c>
      <c r="L40" s="86"/>
      <c r="M40" s="96"/>
    </row>
    <row r="41" spans="1:13" ht="15.75" customHeight="1">
      <c r="A41" s="282"/>
      <c r="B41" s="7">
        <f>IF(2!$D$39="","","ZONA 2, režīms 1**")</f>
      </c>
      <c r="C41" s="294"/>
      <c r="D41" s="294"/>
      <c r="E41" s="294"/>
      <c r="F41" s="294"/>
      <c r="G41" s="293"/>
      <c r="H41" s="293"/>
      <c r="I41" s="286"/>
      <c r="J41" s="176">
        <f t="shared" si="0"/>
        <v>0</v>
      </c>
      <c r="K41" s="177">
        <f>J41*SUM(2!D40:D42)</f>
        <v>0</v>
      </c>
      <c r="L41" s="19"/>
      <c r="M41" s="96"/>
    </row>
    <row r="42" spans="1:13" ht="15.75" customHeight="1">
      <c r="A42" s="282"/>
      <c r="B42" s="7">
        <f>IF(2!$D$39="","","ZONA 2, režīms 2**")</f>
      </c>
      <c r="C42" s="294"/>
      <c r="D42" s="294"/>
      <c r="E42" s="294"/>
      <c r="F42" s="294"/>
      <c r="G42" s="293"/>
      <c r="H42" s="293"/>
      <c r="I42" s="286"/>
      <c r="J42" s="176">
        <f t="shared" si="0"/>
        <v>0</v>
      </c>
      <c r="K42" s="177">
        <f>J42*SUM(2!D40:D42)</f>
        <v>0</v>
      </c>
      <c r="L42" s="19"/>
      <c r="M42" s="96"/>
    </row>
    <row r="43" spans="1:13" ht="15.75" customHeight="1">
      <c r="A43" s="282"/>
      <c r="B43" s="7">
        <f>IF(2!D43="","","ZONA 3, režīms 1**")</f>
      </c>
      <c r="C43" s="292"/>
      <c r="D43" s="292"/>
      <c r="E43" s="292"/>
      <c r="F43" s="292"/>
      <c r="G43" s="293"/>
      <c r="H43" s="293"/>
      <c r="I43" s="286"/>
      <c r="J43" s="176">
        <f t="shared" si="0"/>
        <v>0</v>
      </c>
      <c r="K43" s="177">
        <f>J43*SUM(2!D44:D46)</f>
        <v>0</v>
      </c>
      <c r="L43" s="19"/>
      <c r="M43" s="96"/>
    </row>
    <row r="44" spans="1:13" ht="15.75" customHeight="1">
      <c r="A44" s="282"/>
      <c r="B44" s="7">
        <f>IF(2!D43="","","ZONA 3, režīms 2**")</f>
      </c>
      <c r="C44" s="292"/>
      <c r="D44" s="292"/>
      <c r="E44" s="292"/>
      <c r="F44" s="292"/>
      <c r="G44" s="293"/>
      <c r="H44" s="293"/>
      <c r="I44" s="286"/>
      <c r="J44" s="176">
        <f t="shared" si="0"/>
        <v>0</v>
      </c>
      <c r="K44" s="177">
        <f>J44*SUM(2!D44:D46)</f>
        <v>0</v>
      </c>
      <c r="L44" s="19"/>
      <c r="M44" s="96"/>
    </row>
    <row r="45" spans="1:13" ht="15.75" customHeight="1">
      <c r="A45" s="500" t="s">
        <v>155</v>
      </c>
      <c r="B45" s="501"/>
      <c r="C45" s="501"/>
      <c r="D45" s="501"/>
      <c r="E45" s="501"/>
      <c r="F45" s="501"/>
      <c r="G45" s="501"/>
      <c r="H45" s="501"/>
      <c r="I45" s="501"/>
      <c r="J45" s="501"/>
      <c r="K45" s="502"/>
      <c r="L45" s="19"/>
      <c r="M45" s="96"/>
    </row>
    <row r="46" spans="1:13" ht="15.75" customHeight="1">
      <c r="A46" s="291"/>
      <c r="B46" s="7">
        <f>IF(2!$D$35="","","ZONA 1")</f>
      </c>
      <c r="C46" s="292"/>
      <c r="D46" s="292"/>
      <c r="E46" s="292"/>
      <c r="F46" s="292"/>
      <c r="G46" s="293"/>
      <c r="H46" s="293"/>
      <c r="I46" s="286"/>
      <c r="J46" s="176">
        <f t="shared" si="0"/>
        <v>0</v>
      </c>
      <c r="K46" s="177">
        <f>J46*SUM(2!D36:D38)</f>
        <v>0</v>
      </c>
      <c r="L46" s="19"/>
      <c r="M46" s="96"/>
    </row>
    <row r="47" spans="1:13" s="24" customFormat="1" ht="15.75" customHeight="1">
      <c r="A47" s="291"/>
      <c r="B47" s="7">
        <f>IF(2!$D$39="","","ZONA 2")</f>
      </c>
      <c r="C47" s="292"/>
      <c r="D47" s="292"/>
      <c r="E47" s="292"/>
      <c r="F47" s="292"/>
      <c r="G47" s="293"/>
      <c r="H47" s="293"/>
      <c r="I47" s="286"/>
      <c r="J47" s="176">
        <f t="shared" si="0"/>
        <v>0</v>
      </c>
      <c r="K47" s="177">
        <f>J47*SUM(2!D40:D42)</f>
        <v>0</v>
      </c>
      <c r="L47" s="53"/>
      <c r="M47" s="99"/>
    </row>
    <row r="48" spans="1:11" ht="15.75" customHeight="1">
      <c r="A48" s="291"/>
      <c r="B48" s="7">
        <f>IF(2!D43="","","ZONA 3")</f>
      </c>
      <c r="C48" s="292"/>
      <c r="D48" s="292"/>
      <c r="E48" s="292"/>
      <c r="F48" s="292"/>
      <c r="G48" s="293"/>
      <c r="H48" s="293"/>
      <c r="I48" s="286"/>
      <c r="J48" s="176">
        <f t="shared" si="0"/>
        <v>0</v>
      </c>
      <c r="K48" s="177">
        <f>J48*SUM(2!D44:D46)</f>
        <v>0</v>
      </c>
    </row>
    <row r="49" spans="1:14" s="126" customFormat="1" ht="29.25" customHeight="1">
      <c r="A49" s="507" t="s">
        <v>336</v>
      </c>
      <c r="B49" s="508"/>
      <c r="C49" s="508"/>
      <c r="D49" s="508"/>
      <c r="E49" s="508"/>
      <c r="F49" s="508"/>
      <c r="G49" s="508"/>
      <c r="H49" s="508"/>
      <c r="I49" s="508"/>
      <c r="J49" s="508"/>
      <c r="K49" s="508"/>
      <c r="L49" s="133"/>
      <c r="M49" s="160"/>
      <c r="N49" s="133"/>
    </row>
    <row r="50" spans="1:13" ht="15.75">
      <c r="A50" s="96"/>
      <c r="F50" s="201"/>
      <c r="M50" s="201"/>
    </row>
    <row r="51" spans="1:13" ht="15.75">
      <c r="A51" s="3" t="s">
        <v>574</v>
      </c>
      <c r="F51" s="201"/>
      <c r="M51" s="201"/>
    </row>
    <row r="52" spans="1:11" ht="45.75" customHeight="1">
      <c r="A52" s="536"/>
      <c r="B52" s="537"/>
      <c r="C52" s="537"/>
      <c r="D52" s="537"/>
      <c r="E52" s="537"/>
      <c r="F52" s="537"/>
      <c r="G52" s="537"/>
      <c r="H52" s="537"/>
      <c r="I52" s="537"/>
      <c r="J52" s="537"/>
      <c r="K52" s="538"/>
    </row>
    <row r="54" spans="1:9" ht="15.75">
      <c r="A54" s="106" t="s">
        <v>575</v>
      </c>
      <c r="B54" s="11" t="s">
        <v>299</v>
      </c>
      <c r="C54" s="11"/>
      <c r="D54" s="11"/>
      <c r="E54" s="11"/>
      <c r="F54" s="11"/>
      <c r="G54" s="11"/>
      <c r="H54" s="11"/>
      <c r="I54" s="11"/>
    </row>
    <row r="55" spans="1:9" ht="15.75">
      <c r="A55" s="17" t="s">
        <v>576</v>
      </c>
      <c r="B55" s="1"/>
      <c r="C55" s="104"/>
      <c r="D55" s="1"/>
      <c r="E55" s="1"/>
      <c r="F55" s="1"/>
      <c r="G55" s="1"/>
      <c r="H55" s="1"/>
      <c r="I55" s="1"/>
    </row>
    <row r="56" spans="1:11" ht="15.75" customHeight="1">
      <c r="A56" s="412" t="s">
        <v>165</v>
      </c>
      <c r="B56" s="412"/>
      <c r="C56" s="412"/>
      <c r="D56" s="448" t="s">
        <v>36</v>
      </c>
      <c r="E56" s="415" t="s">
        <v>166</v>
      </c>
      <c r="F56" s="412" t="s">
        <v>167</v>
      </c>
      <c r="G56" s="412"/>
      <c r="H56" s="415" t="s">
        <v>168</v>
      </c>
      <c r="I56" s="415" t="s">
        <v>169</v>
      </c>
      <c r="J56" s="503" t="s">
        <v>170</v>
      </c>
      <c r="K56" s="504"/>
    </row>
    <row r="57" spans="1:11" ht="42" customHeight="1">
      <c r="A57" s="412"/>
      <c r="B57" s="412"/>
      <c r="C57" s="412"/>
      <c r="D57" s="448"/>
      <c r="E57" s="416"/>
      <c r="F57" s="412"/>
      <c r="G57" s="412"/>
      <c r="H57" s="416"/>
      <c r="I57" s="416"/>
      <c r="J57" s="194" t="s">
        <v>172</v>
      </c>
      <c r="K57" s="194" t="s">
        <v>171</v>
      </c>
    </row>
    <row r="58" spans="1:11" ht="15.75" customHeight="1">
      <c r="A58" s="460"/>
      <c r="B58" s="460"/>
      <c r="C58" s="460"/>
      <c r="D58" s="287"/>
      <c r="E58" s="295"/>
      <c r="F58" s="505"/>
      <c r="G58" s="505"/>
      <c r="H58" s="286"/>
      <c r="I58" s="284"/>
      <c r="J58" s="289"/>
      <c r="K58" s="290"/>
    </row>
    <row r="59" spans="1:11" ht="15.75" customHeight="1">
      <c r="A59" s="460"/>
      <c r="B59" s="460"/>
      <c r="C59" s="460"/>
      <c r="D59" s="287"/>
      <c r="E59" s="295"/>
      <c r="F59" s="505"/>
      <c r="G59" s="505"/>
      <c r="H59" s="286"/>
      <c r="I59" s="284"/>
      <c r="J59" s="289"/>
      <c r="K59" s="290"/>
    </row>
    <row r="60" spans="1:11" ht="15.75">
      <c r="A60" s="506"/>
      <c r="B60" s="506"/>
      <c r="C60" s="506"/>
      <c r="D60" s="287"/>
      <c r="E60" s="288"/>
      <c r="F60" s="505"/>
      <c r="G60" s="505"/>
      <c r="H60" s="286"/>
      <c r="I60" s="284"/>
      <c r="J60" s="289"/>
      <c r="K60" s="290"/>
    </row>
    <row r="61" spans="1:11" s="126" customFormat="1" ht="30" customHeight="1">
      <c r="A61" s="488" t="s">
        <v>173</v>
      </c>
      <c r="B61" s="488"/>
      <c r="C61" s="488"/>
      <c r="D61" s="488"/>
      <c r="E61" s="488"/>
      <c r="F61" s="488"/>
      <c r="G61" s="488"/>
      <c r="H61" s="488"/>
      <c r="I61" s="488"/>
      <c r="J61" s="488"/>
      <c r="K61" s="488"/>
    </row>
    <row r="62" spans="1:9" ht="15.75">
      <c r="A62" s="100"/>
      <c r="B62" s="1"/>
      <c r="C62" s="1"/>
      <c r="D62" s="1"/>
      <c r="E62" s="1"/>
      <c r="F62" s="100"/>
      <c r="G62" s="100"/>
      <c r="H62" s="100"/>
      <c r="I62" s="100"/>
    </row>
    <row r="63" spans="1:11" ht="15.75" customHeight="1">
      <c r="A63" s="535" t="s">
        <v>577</v>
      </c>
      <c r="B63" s="482" t="s">
        <v>106</v>
      </c>
      <c r="C63" s="483"/>
      <c r="D63" s="483"/>
      <c r="E63" s="484"/>
      <c r="F63" s="289"/>
      <c r="G63" s="517" t="s">
        <v>48</v>
      </c>
      <c r="H63" s="517"/>
      <c r="I63" s="517"/>
      <c r="J63" s="517"/>
      <c r="K63" s="517"/>
    </row>
    <row r="64" spans="1:11" ht="15.75" customHeight="1">
      <c r="A64" s="515"/>
      <c r="B64" s="485"/>
      <c r="C64" s="486"/>
      <c r="D64" s="486"/>
      <c r="E64" s="487"/>
      <c r="G64" s="289"/>
      <c r="H64" s="532" t="s">
        <v>174</v>
      </c>
      <c r="I64" s="533"/>
      <c r="J64" s="533"/>
      <c r="K64" s="534"/>
    </row>
    <row r="65" spans="1:11" ht="15.75" customHeight="1">
      <c r="A65" s="515"/>
      <c r="B65" s="485"/>
      <c r="C65" s="486"/>
      <c r="D65" s="486"/>
      <c r="E65" s="487"/>
      <c r="G65" s="289"/>
      <c r="H65" s="524" t="s">
        <v>175</v>
      </c>
      <c r="I65" s="525"/>
      <c r="J65" s="525"/>
      <c r="K65" s="525"/>
    </row>
    <row r="66" spans="1:11" ht="15.75">
      <c r="A66" s="515"/>
      <c r="B66" s="518"/>
      <c r="C66" s="519"/>
      <c r="D66" s="519"/>
      <c r="E66" s="520"/>
      <c r="F66" s="289"/>
      <c r="G66" s="517" t="s">
        <v>49</v>
      </c>
      <c r="H66" s="517"/>
      <c r="I66" s="517"/>
      <c r="J66" s="517"/>
      <c r="K66" s="517"/>
    </row>
    <row r="67" spans="1:11" ht="48" customHeight="1">
      <c r="A67" s="213" t="s">
        <v>578</v>
      </c>
      <c r="B67" s="521" t="s">
        <v>176</v>
      </c>
      <c r="C67" s="522"/>
      <c r="D67" s="522"/>
      <c r="E67" s="523"/>
      <c r="F67" s="460"/>
      <c r="G67" s="460"/>
      <c r="H67" s="460"/>
      <c r="I67" s="460"/>
      <c r="J67" s="460"/>
      <c r="K67" s="460"/>
    </row>
    <row r="68" spans="1:11" ht="15.75" customHeight="1">
      <c r="A68" s="213" t="s">
        <v>579</v>
      </c>
      <c r="B68" s="480" t="s">
        <v>18</v>
      </c>
      <c r="C68" s="481"/>
      <c r="D68" s="481"/>
      <c r="E68" s="539"/>
      <c r="F68" s="460"/>
      <c r="G68" s="460"/>
      <c r="H68" s="460"/>
      <c r="I68" s="460"/>
      <c r="J68" s="460"/>
      <c r="K68" s="460"/>
    </row>
    <row r="69" spans="1:9" ht="15.75">
      <c r="A69" s="97"/>
      <c r="B69" s="43"/>
      <c r="C69" s="43"/>
      <c r="D69" s="43"/>
      <c r="E69" s="43"/>
      <c r="F69" s="25"/>
      <c r="G69" s="25"/>
      <c r="H69" s="25"/>
      <c r="I69" s="25"/>
    </row>
    <row r="70" spans="1:9" ht="15.75">
      <c r="A70" s="128" t="s">
        <v>580</v>
      </c>
      <c r="B70" s="203" t="s">
        <v>300</v>
      </c>
      <c r="C70" s="43"/>
      <c r="D70" s="43"/>
      <c r="E70" s="43"/>
      <c r="F70" s="1"/>
      <c r="G70" s="1"/>
      <c r="H70" s="1"/>
      <c r="I70" s="1"/>
    </row>
    <row r="71" spans="1:11" ht="15.75">
      <c r="A71" s="515" t="s">
        <v>581</v>
      </c>
      <c r="B71" s="456" t="s">
        <v>58</v>
      </c>
      <c r="C71" s="456"/>
      <c r="D71" s="456"/>
      <c r="E71" s="456"/>
      <c r="F71" s="289"/>
      <c r="G71" s="517" t="s">
        <v>51</v>
      </c>
      <c r="H71" s="517"/>
      <c r="I71" s="517"/>
      <c r="J71" s="517"/>
      <c r="K71" s="517"/>
    </row>
    <row r="72" spans="1:11" ht="15.75">
      <c r="A72" s="516"/>
      <c r="B72" s="456"/>
      <c r="C72" s="456"/>
      <c r="D72" s="456"/>
      <c r="E72" s="456"/>
      <c r="F72" s="289"/>
      <c r="G72" s="517" t="s">
        <v>52</v>
      </c>
      <c r="H72" s="517"/>
      <c r="I72" s="517"/>
      <c r="J72" s="517"/>
      <c r="K72" s="517"/>
    </row>
    <row r="73" spans="1:11" ht="15.75">
      <c r="A73" s="516"/>
      <c r="B73" s="456"/>
      <c r="C73" s="456"/>
      <c r="D73" s="456"/>
      <c r="E73" s="456"/>
      <c r="F73" s="289"/>
      <c r="G73" s="381" t="s">
        <v>639</v>
      </c>
      <c r="H73" s="540" t="s">
        <v>640</v>
      </c>
      <c r="I73" s="541"/>
      <c r="J73" s="541"/>
      <c r="K73" s="542"/>
    </row>
    <row r="74" spans="1:11" ht="15.75">
      <c r="A74" s="213" t="s">
        <v>582</v>
      </c>
      <c r="B74" s="526" t="s">
        <v>258</v>
      </c>
      <c r="C74" s="526"/>
      <c r="D74" s="526"/>
      <c r="E74" s="526"/>
      <c r="F74" s="514"/>
      <c r="G74" s="514"/>
      <c r="H74" s="514"/>
      <c r="I74" s="514"/>
      <c r="J74" s="514"/>
      <c r="K74" s="514"/>
    </row>
    <row r="75" spans="1:11" ht="15.75">
      <c r="A75" s="213" t="s">
        <v>583</v>
      </c>
      <c r="B75" s="527" t="s">
        <v>177</v>
      </c>
      <c r="C75" s="527"/>
      <c r="D75" s="527"/>
      <c r="E75" s="527"/>
      <c r="F75" s="514"/>
      <c r="G75" s="514"/>
      <c r="H75" s="514"/>
      <c r="I75" s="514"/>
      <c r="J75" s="514"/>
      <c r="K75" s="514"/>
    </row>
    <row r="76" spans="1:11" ht="15.75">
      <c r="A76" s="213" t="s">
        <v>584</v>
      </c>
      <c r="B76" s="526" t="s">
        <v>61</v>
      </c>
      <c r="C76" s="526"/>
      <c r="D76" s="526"/>
      <c r="E76" s="526"/>
      <c r="F76" s="514"/>
      <c r="G76" s="514"/>
      <c r="H76" s="514"/>
      <c r="I76" s="514"/>
      <c r="J76" s="514"/>
      <c r="K76" s="514"/>
    </row>
    <row r="77" spans="1:11" ht="15.75">
      <c r="A77" s="213" t="s">
        <v>585</v>
      </c>
      <c r="B77" s="526" t="s">
        <v>18</v>
      </c>
      <c r="C77" s="526"/>
      <c r="D77" s="526"/>
      <c r="E77" s="526"/>
      <c r="F77" s="514"/>
      <c r="G77" s="514"/>
      <c r="H77" s="514"/>
      <c r="I77" s="514"/>
      <c r="J77" s="514"/>
      <c r="K77" s="514"/>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586</v>
      </c>
      <c r="B80" s="203" t="s">
        <v>301</v>
      </c>
      <c r="C80" s="43"/>
      <c r="D80" s="43"/>
      <c r="E80" s="43"/>
      <c r="F80" s="1"/>
      <c r="G80" s="1"/>
      <c r="H80" s="1"/>
      <c r="I80" s="1"/>
      <c r="L80" s="20" t="s">
        <v>259</v>
      </c>
    </row>
    <row r="81" spans="1:11" ht="15.75">
      <c r="A81" s="230" t="s">
        <v>587</v>
      </c>
      <c r="B81" s="480" t="s">
        <v>302</v>
      </c>
      <c r="C81" s="481"/>
      <c r="D81" s="481"/>
      <c r="E81" s="481"/>
      <c r="F81" s="514"/>
      <c r="G81" s="514"/>
      <c r="H81" s="514"/>
      <c r="I81" s="514"/>
      <c r="J81" s="514"/>
      <c r="K81" s="514"/>
    </row>
    <row r="82" spans="1:11" ht="15.75">
      <c r="A82" s="208" t="s">
        <v>588</v>
      </c>
      <c r="B82" s="480" t="s">
        <v>62</v>
      </c>
      <c r="C82" s="481"/>
      <c r="D82" s="481"/>
      <c r="E82" s="481"/>
      <c r="F82" s="514"/>
      <c r="G82" s="514"/>
      <c r="H82" s="514"/>
      <c r="I82" s="514"/>
      <c r="J82" s="514"/>
      <c r="K82" s="514"/>
    </row>
    <row r="83" spans="1:11" ht="15.75">
      <c r="A83" s="529" t="s">
        <v>589</v>
      </c>
      <c r="B83" s="456" t="s">
        <v>60</v>
      </c>
      <c r="C83" s="456"/>
      <c r="D83" s="456"/>
      <c r="E83" s="456"/>
      <c r="F83" s="289"/>
      <c r="G83" s="528" t="s">
        <v>53</v>
      </c>
      <c r="H83" s="528"/>
      <c r="I83" s="528"/>
      <c r="J83" s="528"/>
      <c r="K83" s="528"/>
    </row>
    <row r="84" spans="1:11" ht="15.75">
      <c r="A84" s="530"/>
      <c r="B84" s="456"/>
      <c r="C84" s="456"/>
      <c r="D84" s="456"/>
      <c r="E84" s="456"/>
      <c r="F84" s="289"/>
      <c r="G84" s="528" t="s">
        <v>54</v>
      </c>
      <c r="H84" s="528"/>
      <c r="I84" s="528"/>
      <c r="J84" s="528"/>
      <c r="K84" s="528"/>
    </row>
    <row r="85" spans="1:11" ht="15.75">
      <c r="A85" s="531"/>
      <c r="B85" s="456"/>
      <c r="C85" s="456"/>
      <c r="D85" s="456"/>
      <c r="E85" s="456"/>
      <c r="F85" s="289"/>
      <c r="G85" s="528" t="s">
        <v>55</v>
      </c>
      <c r="H85" s="528"/>
      <c r="I85" s="528"/>
      <c r="J85" s="528"/>
      <c r="K85" s="528"/>
    </row>
    <row r="86" spans="1:11" ht="15.75">
      <c r="A86" s="529" t="s">
        <v>590</v>
      </c>
      <c r="B86" s="456" t="s">
        <v>59</v>
      </c>
      <c r="C86" s="456"/>
      <c r="D86" s="456"/>
      <c r="E86" s="456"/>
      <c r="F86" s="289"/>
      <c r="G86" s="528" t="s">
        <v>56</v>
      </c>
      <c r="H86" s="528"/>
      <c r="I86" s="528"/>
      <c r="J86" s="528"/>
      <c r="K86" s="528"/>
    </row>
    <row r="87" spans="1:11" ht="15.75">
      <c r="A87" s="531"/>
      <c r="B87" s="456"/>
      <c r="C87" s="456"/>
      <c r="D87" s="456"/>
      <c r="E87" s="456"/>
      <c r="F87" s="289"/>
      <c r="G87" s="528" t="s">
        <v>57</v>
      </c>
      <c r="H87" s="528"/>
      <c r="I87" s="528"/>
      <c r="J87" s="528"/>
      <c r="K87" s="528"/>
    </row>
    <row r="88" spans="1:11" ht="15.75">
      <c r="A88" s="231" t="s">
        <v>591</v>
      </c>
      <c r="B88" s="480" t="s">
        <v>347</v>
      </c>
      <c r="C88" s="481"/>
      <c r="D88" s="481"/>
      <c r="E88" s="481"/>
      <c r="F88" s="514"/>
      <c r="G88" s="514"/>
      <c r="H88" s="514"/>
      <c r="I88" s="514"/>
      <c r="J88" s="514"/>
      <c r="K88" s="514"/>
    </row>
    <row r="89" spans="1:11" ht="15.75">
      <c r="A89" s="208" t="s">
        <v>592</v>
      </c>
      <c r="B89" s="480" t="s">
        <v>61</v>
      </c>
      <c r="C89" s="481"/>
      <c r="D89" s="481"/>
      <c r="E89" s="481"/>
      <c r="F89" s="514"/>
      <c r="G89" s="514"/>
      <c r="H89" s="514"/>
      <c r="I89" s="514"/>
      <c r="J89" s="514"/>
      <c r="K89" s="514"/>
    </row>
    <row r="90" spans="1:11" ht="15.75">
      <c r="A90" s="208" t="s">
        <v>593</v>
      </c>
      <c r="B90" s="480" t="s">
        <v>178</v>
      </c>
      <c r="C90" s="481"/>
      <c r="D90" s="481"/>
      <c r="E90" s="481"/>
      <c r="F90" s="514"/>
      <c r="G90" s="514"/>
      <c r="H90" s="514"/>
      <c r="I90" s="514"/>
      <c r="J90" s="514"/>
      <c r="K90" s="514"/>
    </row>
  </sheetData>
  <sheetProtection sheet="1" objects="1" scenarios="1"/>
  <mergeCells count="95">
    <mergeCell ref="H21:H22"/>
    <mergeCell ref="I21:I22"/>
    <mergeCell ref="B21:G22"/>
    <mergeCell ref="A21:A22"/>
    <mergeCell ref="B23:G23"/>
    <mergeCell ref="F81:K81"/>
    <mergeCell ref="A1:K1"/>
    <mergeCell ref="B10:D10"/>
    <mergeCell ref="B11:D11"/>
    <mergeCell ref="A38:K38"/>
    <mergeCell ref="A13:K13"/>
    <mergeCell ref="A6:K6"/>
    <mergeCell ref="A18:K18"/>
    <mergeCell ref="J35:K36"/>
    <mergeCell ref="B35:B37"/>
    <mergeCell ref="B88:E88"/>
    <mergeCell ref="F74:K74"/>
    <mergeCell ref="F75:K75"/>
    <mergeCell ref="B68:E68"/>
    <mergeCell ref="B77:E77"/>
    <mergeCell ref="F68:K68"/>
    <mergeCell ref="H73:K73"/>
    <mergeCell ref="G72:K72"/>
    <mergeCell ref="G86:K86"/>
    <mergeCell ref="B86:E87"/>
    <mergeCell ref="A61:K61"/>
    <mergeCell ref="A63:A66"/>
    <mergeCell ref="F82:K82"/>
    <mergeCell ref="B24:G24"/>
    <mergeCell ref="A52:K52"/>
    <mergeCell ref="A86:A87"/>
    <mergeCell ref="B83:E85"/>
    <mergeCell ref="B81:E81"/>
    <mergeCell ref="B82:E82"/>
    <mergeCell ref="B25:G25"/>
    <mergeCell ref="B89:E89"/>
    <mergeCell ref="A83:A85"/>
    <mergeCell ref="D56:D57"/>
    <mergeCell ref="G71:K71"/>
    <mergeCell ref="F60:G60"/>
    <mergeCell ref="A60:C60"/>
    <mergeCell ref="F67:K67"/>
    <mergeCell ref="G63:K63"/>
    <mergeCell ref="H64:K64"/>
    <mergeCell ref="H56:H57"/>
    <mergeCell ref="B75:E75"/>
    <mergeCell ref="B76:E76"/>
    <mergeCell ref="G83:K83"/>
    <mergeCell ref="G84:K84"/>
    <mergeCell ref="G85:K85"/>
    <mergeCell ref="B90:E90"/>
    <mergeCell ref="G87:K87"/>
    <mergeCell ref="F88:K88"/>
    <mergeCell ref="F89:K89"/>
    <mergeCell ref="F90:K90"/>
    <mergeCell ref="A17:B17"/>
    <mergeCell ref="F77:K77"/>
    <mergeCell ref="A71:A73"/>
    <mergeCell ref="G66:K66"/>
    <mergeCell ref="B63:E66"/>
    <mergeCell ref="B67:E67"/>
    <mergeCell ref="H65:K65"/>
    <mergeCell ref="F76:K76"/>
    <mergeCell ref="B71:E73"/>
    <mergeCell ref="B74:E74"/>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1:K20 A28:K71 B21 B23 H21:K27 A74:K90 A73:H73">
    <cfRule type="expression" priority="11" dxfId="106">
      <formula>$M$1=1</formula>
    </cfRule>
    <cfRule type="expression" priority="12" dxfId="0">
      <formula>$M$2=0</formula>
    </cfRule>
  </conditionalFormatting>
  <conditionalFormatting sqref="A21:A22">
    <cfRule type="expression" priority="9" dxfId="106">
      <formula>$M$1=1</formula>
    </cfRule>
    <cfRule type="expression" priority="10" dxfId="0">
      <formula>$M$2=0</formula>
    </cfRule>
  </conditionalFormatting>
  <conditionalFormatting sqref="A23">
    <cfRule type="expression" priority="7" dxfId="106">
      <formula>$M$1=1</formula>
    </cfRule>
    <cfRule type="expression" priority="8" dxfId="0">
      <formula>$M$2=0</formula>
    </cfRule>
  </conditionalFormatting>
  <conditionalFormatting sqref="B24:B27">
    <cfRule type="expression" priority="5" dxfId="106">
      <formula>$M$1=1</formula>
    </cfRule>
    <cfRule type="expression" priority="6" dxfId="0">
      <formula>$M$2=0</formula>
    </cfRule>
  </conditionalFormatting>
  <conditionalFormatting sqref="A24:A27">
    <cfRule type="expression" priority="3" dxfId="106">
      <formula>$M$1=1</formula>
    </cfRule>
    <cfRule type="expression" priority="4" dxfId="0">
      <formula>$M$2=0</formula>
    </cfRule>
  </conditionalFormatting>
  <conditionalFormatting sqref="A72:K72">
    <cfRule type="expression" priority="1" dxfId="10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4">
      <selection activeCell="A14" sqref="A14:R14"/>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3" t="s">
        <v>594</v>
      </c>
      <c r="B1" s="553"/>
      <c r="C1" s="553"/>
      <c r="D1" s="553"/>
      <c r="E1" s="553"/>
      <c r="F1" s="553"/>
      <c r="G1" s="553"/>
      <c r="H1" s="553"/>
      <c r="I1" s="553"/>
      <c r="J1" s="553"/>
      <c r="K1" s="553"/>
      <c r="L1" s="553"/>
      <c r="M1" s="553"/>
      <c r="N1" s="553"/>
      <c r="T1" s="113">
        <f>SATURS!$C$3</f>
        <v>0</v>
      </c>
    </row>
    <row r="2" spans="1:20" ht="15.75" customHeight="1">
      <c r="A2" s="141" t="s">
        <v>295</v>
      </c>
      <c r="B2" s="115" t="s">
        <v>304</v>
      </c>
      <c r="C2" s="1"/>
      <c r="D2" s="1"/>
      <c r="E2" s="1"/>
      <c r="F2" s="1"/>
      <c r="G2" s="1"/>
      <c r="H2" s="1"/>
      <c r="I2" s="1"/>
      <c r="J2" s="1"/>
      <c r="K2" s="1"/>
      <c r="L2" s="1"/>
      <c r="M2" s="1"/>
      <c r="N2" s="99"/>
      <c r="T2" s="110">
        <f>SATURS!$C$5</f>
        <v>1</v>
      </c>
    </row>
    <row r="3" spans="1:18" s="19" customFormat="1" ht="28.5">
      <c r="A3" s="415" t="s">
        <v>35</v>
      </c>
      <c r="B3" s="412" t="s">
        <v>305</v>
      </c>
      <c r="C3" s="412"/>
      <c r="D3" s="412"/>
      <c r="E3" s="412"/>
      <c r="F3" s="503" t="s">
        <v>306</v>
      </c>
      <c r="G3" s="554"/>
      <c r="H3" s="554"/>
      <c r="I3" s="504"/>
      <c r="J3" s="194" t="s">
        <v>307</v>
      </c>
      <c r="K3" s="194" t="s">
        <v>308</v>
      </c>
      <c r="L3" s="412" t="s">
        <v>309</v>
      </c>
      <c r="M3" s="412"/>
      <c r="N3" s="412"/>
      <c r="O3" s="412"/>
      <c r="P3" s="412"/>
      <c r="Q3" s="412"/>
      <c r="R3" s="412"/>
    </row>
    <row r="4" spans="1:18" s="19" customFormat="1" ht="38.25" customHeight="1">
      <c r="A4" s="499"/>
      <c r="B4" s="412"/>
      <c r="C4" s="412"/>
      <c r="D4" s="412"/>
      <c r="E4" s="412"/>
      <c r="F4" s="194" t="s">
        <v>192</v>
      </c>
      <c r="G4" s="194" t="s">
        <v>187</v>
      </c>
      <c r="H4" s="194" t="s">
        <v>188</v>
      </c>
      <c r="I4" s="194" t="s">
        <v>190</v>
      </c>
      <c r="J4" s="194" t="s">
        <v>193</v>
      </c>
      <c r="K4" s="194" t="s">
        <v>193</v>
      </c>
      <c r="L4" s="194" t="s">
        <v>192</v>
      </c>
      <c r="M4" s="194" t="s">
        <v>187</v>
      </c>
      <c r="N4" s="194" t="s">
        <v>194</v>
      </c>
      <c r="O4" s="194" t="s">
        <v>190</v>
      </c>
      <c r="P4" s="194" t="s">
        <v>196</v>
      </c>
      <c r="Q4" s="412" t="s">
        <v>181</v>
      </c>
      <c r="R4" s="412"/>
    </row>
    <row r="5" spans="1:18" s="95" customFormat="1" ht="15.75">
      <c r="A5" s="499"/>
      <c r="B5" s="412"/>
      <c r="C5" s="412"/>
      <c r="D5" s="412"/>
      <c r="E5" s="412"/>
      <c r="F5" s="194" t="s">
        <v>94</v>
      </c>
      <c r="G5" s="194" t="s">
        <v>94</v>
      </c>
      <c r="H5" s="194" t="s">
        <v>189</v>
      </c>
      <c r="I5" s="194" t="s">
        <v>191</v>
      </c>
      <c r="J5" s="194" t="s">
        <v>189</v>
      </c>
      <c r="K5" s="194" t="s">
        <v>191</v>
      </c>
      <c r="L5" s="194" t="s">
        <v>94</v>
      </c>
      <c r="M5" s="194" t="s">
        <v>94</v>
      </c>
      <c r="N5" s="194" t="s">
        <v>189</v>
      </c>
      <c r="O5" s="194" t="s">
        <v>191</v>
      </c>
      <c r="P5" s="194" t="s">
        <v>279</v>
      </c>
      <c r="Q5" s="448" t="s">
        <v>261</v>
      </c>
      <c r="R5" s="448"/>
    </row>
    <row r="6" spans="1:18" s="121" customFormat="1" ht="15">
      <c r="A6" s="164" t="s">
        <v>595</v>
      </c>
      <c r="B6" s="567" t="s">
        <v>182</v>
      </c>
      <c r="C6" s="567"/>
      <c r="D6" s="567"/>
      <c r="E6" s="567"/>
      <c r="F6" s="296"/>
      <c r="G6" s="297"/>
      <c r="H6" s="134">
        <f aca="true" t="shared" si="0" ref="H6:H11">SUM(F6:G6)</f>
        <v>0</v>
      </c>
      <c r="I6" s="178" t="e">
        <f>H6/2!$E$10</f>
        <v>#DIV/0!</v>
      </c>
      <c r="J6" s="298"/>
      <c r="K6" s="299"/>
      <c r="L6" s="296"/>
      <c r="M6" s="297"/>
      <c r="N6" s="134">
        <f aca="true" t="shared" si="1" ref="N6:N11">SUM(L6:M6)</f>
        <v>0</v>
      </c>
      <c r="O6" s="178" t="e">
        <f>N6/2!$E$10</f>
        <v>#DIV/0!</v>
      </c>
      <c r="P6" s="363"/>
      <c r="Q6" s="564">
        <f aca="true" t="shared" si="2" ref="Q6:Q11">P6*N6</f>
        <v>0</v>
      </c>
      <c r="R6" s="565"/>
    </row>
    <row r="7" spans="1:18" s="121" customFormat="1" ht="15">
      <c r="A7" s="164" t="s">
        <v>596</v>
      </c>
      <c r="B7" s="568" t="s">
        <v>183</v>
      </c>
      <c r="C7" s="568"/>
      <c r="D7" s="568"/>
      <c r="E7" s="568"/>
      <c r="F7" s="296"/>
      <c r="G7" s="297"/>
      <c r="H7" s="134">
        <f t="shared" si="0"/>
        <v>0</v>
      </c>
      <c r="I7" s="178" t="e">
        <f>H7/2!$E$10</f>
        <v>#DIV/0!</v>
      </c>
      <c r="J7" s="135"/>
      <c r="K7" s="136"/>
      <c r="L7" s="296"/>
      <c r="M7" s="297"/>
      <c r="N7" s="134">
        <f t="shared" si="1"/>
        <v>0</v>
      </c>
      <c r="O7" s="178" t="e">
        <f>N7/2!$E$10</f>
        <v>#DIV/0!</v>
      </c>
      <c r="P7" s="363"/>
      <c r="Q7" s="564">
        <f t="shared" si="2"/>
        <v>0</v>
      </c>
      <c r="R7" s="565"/>
    </row>
    <row r="8" spans="1:18" s="121" customFormat="1" ht="15">
      <c r="A8" s="164" t="s">
        <v>597</v>
      </c>
      <c r="B8" s="567" t="s">
        <v>184</v>
      </c>
      <c r="C8" s="567"/>
      <c r="D8" s="567"/>
      <c r="E8" s="567"/>
      <c r="F8" s="296"/>
      <c r="G8" s="297"/>
      <c r="H8" s="134">
        <f t="shared" si="0"/>
        <v>0</v>
      </c>
      <c r="I8" s="178" t="e">
        <f>H8/2!$E$10</f>
        <v>#DIV/0!</v>
      </c>
      <c r="J8" s="135"/>
      <c r="K8" s="136"/>
      <c r="L8" s="296"/>
      <c r="M8" s="297"/>
      <c r="N8" s="134">
        <f t="shared" si="1"/>
        <v>0</v>
      </c>
      <c r="O8" s="178" t="e">
        <f>N8/2!$E$10</f>
        <v>#DIV/0!</v>
      </c>
      <c r="P8" s="363"/>
      <c r="Q8" s="564">
        <f t="shared" si="2"/>
        <v>0</v>
      </c>
      <c r="R8" s="565"/>
    </row>
    <row r="9" spans="1:18" s="121" customFormat="1" ht="15">
      <c r="A9" s="164" t="s">
        <v>598</v>
      </c>
      <c r="B9" s="567" t="s">
        <v>185</v>
      </c>
      <c r="C9" s="567"/>
      <c r="D9" s="567"/>
      <c r="E9" s="567"/>
      <c r="F9" s="296"/>
      <c r="G9" s="297"/>
      <c r="H9" s="134">
        <f t="shared" si="0"/>
        <v>0</v>
      </c>
      <c r="I9" s="178" t="e">
        <f>H9/2!$E$10</f>
        <v>#DIV/0!</v>
      </c>
      <c r="J9" s="135"/>
      <c r="K9" s="136"/>
      <c r="L9" s="296"/>
      <c r="M9" s="297"/>
      <c r="N9" s="134">
        <f t="shared" si="1"/>
        <v>0</v>
      </c>
      <c r="O9" s="178" t="e">
        <f>N9/2!$E$10</f>
        <v>#DIV/0!</v>
      </c>
      <c r="P9" s="363"/>
      <c r="Q9" s="564">
        <f t="shared" si="2"/>
        <v>0</v>
      </c>
      <c r="R9" s="565"/>
    </row>
    <row r="10" spans="1:18" s="121" customFormat="1" ht="15">
      <c r="A10" s="164" t="s">
        <v>599</v>
      </c>
      <c r="B10" s="567" t="s">
        <v>186</v>
      </c>
      <c r="C10" s="567"/>
      <c r="D10" s="567"/>
      <c r="E10" s="567"/>
      <c r="F10" s="296"/>
      <c r="G10" s="297"/>
      <c r="H10" s="134">
        <f t="shared" si="0"/>
        <v>0</v>
      </c>
      <c r="I10" s="178" t="e">
        <f>H10/2!$E$10</f>
        <v>#DIV/0!</v>
      </c>
      <c r="J10" s="135"/>
      <c r="K10" s="136"/>
      <c r="L10" s="296"/>
      <c r="M10" s="297"/>
      <c r="N10" s="134">
        <f t="shared" si="1"/>
        <v>0</v>
      </c>
      <c r="O10" s="178" t="e">
        <f>N10/2!$E$10</f>
        <v>#DIV/0!</v>
      </c>
      <c r="P10" s="363"/>
      <c r="Q10" s="564">
        <f t="shared" si="2"/>
        <v>0</v>
      </c>
      <c r="R10" s="565"/>
    </row>
    <row r="11" spans="1:18" s="121" customFormat="1" ht="18" customHeight="1">
      <c r="A11" s="164" t="s">
        <v>600</v>
      </c>
      <c r="B11" s="567" t="s">
        <v>310</v>
      </c>
      <c r="C11" s="567"/>
      <c r="D11" s="567"/>
      <c r="E11" s="567"/>
      <c r="F11" s="296"/>
      <c r="G11" s="297"/>
      <c r="H11" s="134">
        <f t="shared" si="0"/>
        <v>0</v>
      </c>
      <c r="I11" s="178" t="e">
        <f>H11/2!$E$10</f>
        <v>#DIV/0!</v>
      </c>
      <c r="J11" s="135"/>
      <c r="K11" s="136"/>
      <c r="L11" s="297"/>
      <c r="M11" s="297"/>
      <c r="N11" s="134">
        <f t="shared" si="1"/>
        <v>0</v>
      </c>
      <c r="O11" s="178" t="e">
        <f>N11/2!$E$10</f>
        <v>#DIV/0!</v>
      </c>
      <c r="P11" s="363"/>
      <c r="Q11" s="564">
        <f t="shared" si="2"/>
        <v>0</v>
      </c>
      <c r="R11" s="565"/>
    </row>
    <row r="12" spans="1:18" s="379" customFormat="1" ht="15">
      <c r="A12" s="164" t="s">
        <v>601</v>
      </c>
      <c r="B12" s="569" t="s">
        <v>76</v>
      </c>
      <c r="C12" s="569"/>
      <c r="D12" s="569"/>
      <c r="E12" s="569"/>
      <c r="F12" s="375">
        <f>SUM(F6:F11)</f>
        <v>0</v>
      </c>
      <c r="G12" s="375">
        <f>SUM(G6:G11)</f>
        <v>0</v>
      </c>
      <c r="H12" s="375">
        <f>SUM(H6:H11)</f>
        <v>0</v>
      </c>
      <c r="I12" s="179" t="e">
        <f>SUM(I6:I11)</f>
        <v>#DIV/0!</v>
      </c>
      <c r="J12" s="135"/>
      <c r="K12" s="136"/>
      <c r="L12" s="375">
        <f>SUM(L6:L11)</f>
        <v>0</v>
      </c>
      <c r="M12" s="375">
        <f>SUM(M6:M11)</f>
        <v>0</v>
      </c>
      <c r="N12" s="375">
        <f>SUM(N6:N11)</f>
        <v>0</v>
      </c>
      <c r="O12" s="179" t="e">
        <f>SUM(O6:O11)</f>
        <v>#DIV/0!</v>
      </c>
      <c r="P12" s="136"/>
      <c r="Q12" s="566">
        <f>SUM(Q6:R11)</f>
        <v>0</v>
      </c>
      <c r="R12" s="566"/>
    </row>
    <row r="13" spans="1:18" ht="54" customHeight="1">
      <c r="A13" s="137" t="s">
        <v>602</v>
      </c>
      <c r="B13" s="555" t="s">
        <v>275</v>
      </c>
      <c r="C13" s="556"/>
      <c r="D13" s="408"/>
      <c r="E13" s="408"/>
      <c r="F13" s="408"/>
      <c r="G13" s="408"/>
      <c r="H13" s="408"/>
      <c r="I13" s="408"/>
      <c r="J13" s="408"/>
      <c r="K13" s="408"/>
      <c r="L13" s="408"/>
      <c r="M13" s="408"/>
      <c r="N13" s="408"/>
      <c r="O13" s="408"/>
      <c r="P13" s="408"/>
      <c r="Q13" s="408"/>
      <c r="R13" s="408"/>
    </row>
    <row r="14" spans="1:18" s="126" customFormat="1" ht="81" customHeight="1">
      <c r="A14" s="488" t="s">
        <v>644</v>
      </c>
      <c r="B14" s="488"/>
      <c r="C14" s="488"/>
      <c r="D14" s="488"/>
      <c r="E14" s="488"/>
      <c r="F14" s="488"/>
      <c r="G14" s="488"/>
      <c r="H14" s="488"/>
      <c r="I14" s="488"/>
      <c r="J14" s="488"/>
      <c r="K14" s="488"/>
      <c r="L14" s="488"/>
      <c r="M14" s="488"/>
      <c r="N14" s="488"/>
      <c r="O14" s="488"/>
      <c r="P14" s="488"/>
      <c r="Q14" s="488"/>
      <c r="R14" s="488"/>
    </row>
    <row r="15" spans="1:14" ht="15.75" customHeight="1">
      <c r="A15" s="19"/>
      <c r="B15" s="19"/>
      <c r="C15" s="19"/>
      <c r="D15" s="19"/>
      <c r="E15" s="19"/>
      <c r="F15" s="19"/>
      <c r="G15" s="96"/>
      <c r="H15" s="36"/>
      <c r="I15" s="19"/>
      <c r="J15" s="19"/>
      <c r="K15" s="96"/>
      <c r="L15" s="63"/>
      <c r="M15" s="63"/>
      <c r="N15" s="63"/>
    </row>
    <row r="16" spans="1:18" ht="32.25" customHeight="1">
      <c r="A16" s="138" t="s">
        <v>603</v>
      </c>
      <c r="B16" s="497" t="s">
        <v>311</v>
      </c>
      <c r="C16" s="497"/>
      <c r="D16" s="497"/>
      <c r="E16" s="497"/>
      <c r="F16" s="497"/>
      <c r="G16" s="497"/>
      <c r="H16" s="497"/>
      <c r="I16" s="497"/>
      <c r="J16" s="497"/>
      <c r="K16" s="497"/>
      <c r="L16" s="497"/>
      <c r="M16" s="497"/>
      <c r="N16" s="497"/>
      <c r="O16" s="497"/>
      <c r="P16" s="497"/>
      <c r="Q16" s="497"/>
      <c r="R16" s="497"/>
    </row>
    <row r="17" spans="1:18" ht="15.75" customHeight="1">
      <c r="A17" s="415" t="s">
        <v>63</v>
      </c>
      <c r="B17" s="559" t="s">
        <v>195</v>
      </c>
      <c r="C17" s="559"/>
      <c r="D17" s="559"/>
      <c r="E17" s="559"/>
      <c r="F17" s="558" t="s">
        <v>64</v>
      </c>
      <c r="G17" s="558" t="s">
        <v>65</v>
      </c>
      <c r="H17" s="558" t="s">
        <v>66</v>
      </c>
      <c r="I17" s="558" t="s">
        <v>67</v>
      </c>
      <c r="J17" s="558" t="s">
        <v>68</v>
      </c>
      <c r="K17" s="558" t="s">
        <v>69</v>
      </c>
      <c r="L17" s="558" t="s">
        <v>70</v>
      </c>
      <c r="M17" s="558" t="s">
        <v>71</v>
      </c>
      <c r="N17" s="558" t="s">
        <v>72</v>
      </c>
      <c r="O17" s="558" t="s">
        <v>73</v>
      </c>
      <c r="P17" s="558" t="s">
        <v>74</v>
      </c>
      <c r="Q17" s="558" t="s">
        <v>75</v>
      </c>
      <c r="R17" s="415" t="s">
        <v>76</v>
      </c>
    </row>
    <row r="18" spans="1:18" s="24" customFormat="1" ht="47.25" customHeight="1">
      <c r="A18" s="416"/>
      <c r="B18" s="194" t="s">
        <v>166</v>
      </c>
      <c r="C18" s="194" t="s">
        <v>340</v>
      </c>
      <c r="D18" s="194" t="s">
        <v>196</v>
      </c>
      <c r="E18" s="194" t="s">
        <v>607</v>
      </c>
      <c r="F18" s="558"/>
      <c r="G18" s="558"/>
      <c r="H18" s="558"/>
      <c r="I18" s="558"/>
      <c r="J18" s="558"/>
      <c r="K18" s="558"/>
      <c r="L18" s="558"/>
      <c r="M18" s="558"/>
      <c r="N18" s="558"/>
      <c r="O18" s="558"/>
      <c r="P18" s="558"/>
      <c r="Q18" s="558"/>
      <c r="R18" s="416"/>
    </row>
    <row r="19" spans="1:20" ht="15.75" customHeight="1">
      <c r="A19" s="300"/>
      <c r="B19" s="301"/>
      <c r="C19" s="240">
        <f>IF(ISNA(VLOOKUP(B19,$B$92:$D$109,3,FALSE)),"",VLOOKUP(B19,$B$92:$D$109,3,FALSE))</f>
      </c>
      <c r="D19" s="240">
        <f>IF(ISNA(VLOOKUP(B19,$B$92:$D$109,2,FALSE)),"",VLOOKUP(B19,$B$92:$D$109,2,FALSE))</f>
      </c>
      <c r="E19" s="302"/>
      <c r="F19" s="303"/>
      <c r="G19" s="303"/>
      <c r="H19" s="303"/>
      <c r="I19" s="303"/>
      <c r="J19" s="303"/>
      <c r="K19" s="303"/>
      <c r="L19" s="303"/>
      <c r="M19" s="303"/>
      <c r="N19" s="303"/>
      <c r="O19" s="303"/>
      <c r="P19" s="303"/>
      <c r="Q19" s="303"/>
      <c r="R19" s="180">
        <f>SUM(F19:Q19)</f>
        <v>0</v>
      </c>
      <c r="T19" s="226"/>
    </row>
    <row r="20" spans="1:18" ht="15.75" customHeight="1">
      <c r="A20" s="300"/>
      <c r="B20" s="301"/>
      <c r="C20" s="240">
        <f aca="true" t="shared" si="3" ref="C20:C31">IF(ISNA(VLOOKUP(B20,$B$92:$D$109,3,FALSE)),"",VLOOKUP(B20,$B$92:$D$109,3,FALSE))</f>
      </c>
      <c r="D20" s="240">
        <f aca="true" t="shared" si="4" ref="D20:D31">IF(ISNA(VLOOKUP(B20,$B$92:$D$109,2,FALSE)),"",VLOOKUP(B20,$B$92:$D$109,2,FALSE))</f>
      </c>
      <c r="E20" s="302"/>
      <c r="F20" s="303"/>
      <c r="G20" s="303"/>
      <c r="H20" s="303"/>
      <c r="I20" s="303"/>
      <c r="J20" s="303"/>
      <c r="K20" s="303"/>
      <c r="L20" s="303"/>
      <c r="M20" s="303"/>
      <c r="N20" s="303"/>
      <c r="O20" s="303"/>
      <c r="P20" s="303"/>
      <c r="Q20" s="303"/>
      <c r="R20" s="180">
        <f aca="true" t="shared" si="5" ref="R20:R31">SUM(F20:Q20)</f>
        <v>0</v>
      </c>
    </row>
    <row r="21" spans="1:18" ht="15.75" customHeight="1">
      <c r="A21" s="300"/>
      <c r="B21" s="301"/>
      <c r="C21" s="240"/>
      <c r="D21" s="240">
        <f t="shared" si="4"/>
      </c>
      <c r="E21" s="302"/>
      <c r="F21" s="303"/>
      <c r="G21" s="303"/>
      <c r="H21" s="303"/>
      <c r="I21" s="303"/>
      <c r="J21" s="303"/>
      <c r="K21" s="303"/>
      <c r="L21" s="303"/>
      <c r="M21" s="303"/>
      <c r="N21" s="303"/>
      <c r="O21" s="303"/>
      <c r="P21" s="303"/>
      <c r="Q21" s="303"/>
      <c r="R21" s="180">
        <f t="shared" si="5"/>
        <v>0</v>
      </c>
    </row>
    <row r="22" spans="1:18" ht="15.75" customHeight="1">
      <c r="A22" s="300"/>
      <c r="B22" s="301"/>
      <c r="C22" s="240">
        <f t="shared" si="3"/>
      </c>
      <c r="D22" s="240">
        <f t="shared" si="4"/>
      </c>
      <c r="E22" s="302"/>
      <c r="F22" s="303"/>
      <c r="G22" s="303"/>
      <c r="H22" s="303"/>
      <c r="I22" s="303"/>
      <c r="J22" s="303"/>
      <c r="K22" s="303"/>
      <c r="L22" s="303"/>
      <c r="M22" s="303"/>
      <c r="N22" s="303"/>
      <c r="O22" s="303"/>
      <c r="P22" s="303"/>
      <c r="Q22" s="303"/>
      <c r="R22" s="180">
        <f t="shared" si="5"/>
        <v>0</v>
      </c>
    </row>
    <row r="23" spans="1:18" ht="15.75" customHeight="1">
      <c r="A23" s="300"/>
      <c r="B23" s="301"/>
      <c r="C23" s="240">
        <f t="shared" si="3"/>
      </c>
      <c r="D23" s="240">
        <f t="shared" si="4"/>
      </c>
      <c r="E23" s="302"/>
      <c r="F23" s="303"/>
      <c r="G23" s="303"/>
      <c r="H23" s="303"/>
      <c r="I23" s="303"/>
      <c r="J23" s="303"/>
      <c r="K23" s="303"/>
      <c r="L23" s="303"/>
      <c r="M23" s="303"/>
      <c r="N23" s="303"/>
      <c r="O23" s="303"/>
      <c r="P23" s="303"/>
      <c r="Q23" s="303"/>
      <c r="R23" s="180">
        <f t="shared" si="5"/>
        <v>0</v>
      </c>
    </row>
    <row r="24" spans="1:18" ht="15.75" customHeight="1">
      <c r="A24" s="300"/>
      <c r="B24" s="301"/>
      <c r="C24" s="240">
        <f t="shared" si="3"/>
      </c>
      <c r="D24" s="240">
        <f t="shared" si="4"/>
      </c>
      <c r="E24" s="302"/>
      <c r="F24" s="303"/>
      <c r="G24" s="303"/>
      <c r="H24" s="303"/>
      <c r="I24" s="303"/>
      <c r="J24" s="303"/>
      <c r="K24" s="303"/>
      <c r="L24" s="303"/>
      <c r="M24" s="303"/>
      <c r="N24" s="303"/>
      <c r="O24" s="303"/>
      <c r="P24" s="303"/>
      <c r="Q24" s="303"/>
      <c r="R24" s="180">
        <f t="shared" si="5"/>
        <v>0</v>
      </c>
    </row>
    <row r="25" spans="1:18" ht="15.75" customHeight="1">
      <c r="A25" s="300"/>
      <c r="B25" s="301"/>
      <c r="C25" s="240">
        <f t="shared" si="3"/>
      </c>
      <c r="D25" s="240">
        <f t="shared" si="4"/>
      </c>
      <c r="E25" s="302"/>
      <c r="F25" s="303"/>
      <c r="G25" s="303"/>
      <c r="H25" s="303"/>
      <c r="I25" s="303"/>
      <c r="J25" s="303"/>
      <c r="K25" s="303"/>
      <c r="L25" s="303"/>
      <c r="M25" s="303"/>
      <c r="N25" s="303"/>
      <c r="O25" s="303"/>
      <c r="P25" s="303"/>
      <c r="Q25" s="303"/>
      <c r="R25" s="180">
        <f t="shared" si="5"/>
        <v>0</v>
      </c>
    </row>
    <row r="26" spans="1:18" ht="15.75" customHeight="1">
      <c r="A26" s="300"/>
      <c r="B26" s="301"/>
      <c r="C26" s="240">
        <f t="shared" si="3"/>
      </c>
      <c r="D26" s="240">
        <f t="shared" si="4"/>
      </c>
      <c r="E26" s="302"/>
      <c r="F26" s="303"/>
      <c r="G26" s="303"/>
      <c r="H26" s="303"/>
      <c r="I26" s="303"/>
      <c r="J26" s="303"/>
      <c r="K26" s="303"/>
      <c r="L26" s="303"/>
      <c r="M26" s="303"/>
      <c r="N26" s="303"/>
      <c r="O26" s="303"/>
      <c r="P26" s="303"/>
      <c r="Q26" s="303"/>
      <c r="R26" s="180">
        <f t="shared" si="5"/>
        <v>0</v>
      </c>
    </row>
    <row r="27" spans="1:18" ht="15.75" customHeight="1">
      <c r="A27" s="300"/>
      <c r="B27" s="301"/>
      <c r="C27" s="240">
        <f t="shared" si="3"/>
      </c>
      <c r="D27" s="240">
        <f t="shared" si="4"/>
      </c>
      <c r="E27" s="302"/>
      <c r="F27" s="303"/>
      <c r="G27" s="303"/>
      <c r="H27" s="303"/>
      <c r="I27" s="303"/>
      <c r="J27" s="303"/>
      <c r="K27" s="303"/>
      <c r="L27" s="303"/>
      <c r="M27" s="303"/>
      <c r="N27" s="303"/>
      <c r="O27" s="303"/>
      <c r="P27" s="303"/>
      <c r="Q27" s="303"/>
      <c r="R27" s="180">
        <f t="shared" si="5"/>
        <v>0</v>
      </c>
    </row>
    <row r="28" spans="1:18" ht="15.75" customHeight="1">
      <c r="A28" s="300"/>
      <c r="B28" s="301"/>
      <c r="C28" s="240">
        <f t="shared" si="3"/>
      </c>
      <c r="D28" s="240">
        <f t="shared" si="4"/>
      </c>
      <c r="E28" s="302"/>
      <c r="F28" s="303"/>
      <c r="G28" s="303"/>
      <c r="H28" s="303"/>
      <c r="I28" s="303"/>
      <c r="J28" s="303"/>
      <c r="K28" s="303"/>
      <c r="L28" s="303"/>
      <c r="M28" s="303"/>
      <c r="N28" s="303"/>
      <c r="O28" s="303"/>
      <c r="P28" s="303"/>
      <c r="Q28" s="303"/>
      <c r="R28" s="180">
        <f t="shared" si="5"/>
        <v>0</v>
      </c>
    </row>
    <row r="29" spans="1:18" ht="15.75" customHeight="1">
      <c r="A29" s="300"/>
      <c r="B29" s="301"/>
      <c r="C29" s="240">
        <f t="shared" si="3"/>
      </c>
      <c r="D29" s="240">
        <f t="shared" si="4"/>
      </c>
      <c r="E29" s="302"/>
      <c r="F29" s="303"/>
      <c r="G29" s="303"/>
      <c r="H29" s="303"/>
      <c r="I29" s="303"/>
      <c r="J29" s="303"/>
      <c r="K29" s="303"/>
      <c r="L29" s="303"/>
      <c r="M29" s="303"/>
      <c r="N29" s="303"/>
      <c r="O29" s="303"/>
      <c r="P29" s="303"/>
      <c r="Q29" s="303"/>
      <c r="R29" s="180">
        <f t="shared" si="5"/>
        <v>0</v>
      </c>
    </row>
    <row r="30" spans="1:18" ht="15.75" customHeight="1">
      <c r="A30" s="300"/>
      <c r="B30" s="301"/>
      <c r="C30" s="240">
        <f t="shared" si="3"/>
      </c>
      <c r="D30" s="240">
        <f t="shared" si="4"/>
      </c>
      <c r="E30" s="302"/>
      <c r="F30" s="303"/>
      <c r="G30" s="303"/>
      <c r="H30" s="303"/>
      <c r="I30" s="303"/>
      <c r="J30" s="303"/>
      <c r="K30" s="303"/>
      <c r="L30" s="303"/>
      <c r="M30" s="303"/>
      <c r="N30" s="303"/>
      <c r="O30" s="303"/>
      <c r="P30" s="303"/>
      <c r="Q30" s="303"/>
      <c r="R30" s="180">
        <f t="shared" si="5"/>
        <v>0</v>
      </c>
    </row>
    <row r="31" spans="1:18" ht="15.75" customHeight="1">
      <c r="A31" s="300"/>
      <c r="B31" s="301"/>
      <c r="C31" s="240">
        <f t="shared" si="3"/>
      </c>
      <c r="D31" s="240">
        <f t="shared" si="4"/>
      </c>
      <c r="E31" s="302"/>
      <c r="F31" s="303"/>
      <c r="G31" s="303"/>
      <c r="H31" s="303"/>
      <c r="I31" s="303"/>
      <c r="J31" s="303"/>
      <c r="K31" s="303"/>
      <c r="L31" s="303"/>
      <c r="M31" s="303"/>
      <c r="N31" s="303"/>
      <c r="O31" s="303"/>
      <c r="P31" s="303"/>
      <c r="Q31" s="303"/>
      <c r="R31" s="180">
        <f t="shared" si="5"/>
        <v>0</v>
      </c>
    </row>
    <row r="32" spans="1:18" s="126" customFormat="1" ht="27" customHeight="1">
      <c r="A32" s="557" t="s">
        <v>606</v>
      </c>
      <c r="B32" s="557"/>
      <c r="C32" s="557"/>
      <c r="D32" s="557"/>
      <c r="E32" s="557"/>
      <c r="F32" s="557"/>
      <c r="G32" s="557"/>
      <c r="H32" s="557"/>
      <c r="I32" s="557"/>
      <c r="J32" s="557"/>
      <c r="K32" s="557"/>
      <c r="L32" s="557"/>
      <c r="M32" s="557"/>
      <c r="N32" s="557"/>
      <c r="O32" s="557"/>
      <c r="P32" s="557"/>
      <c r="Q32" s="557"/>
      <c r="R32" s="557"/>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604</v>
      </c>
      <c r="B35" s="19"/>
      <c r="C35" s="19"/>
      <c r="E35" s="1"/>
      <c r="F35" s="1"/>
      <c r="G35" s="1"/>
      <c r="H35" s="1"/>
      <c r="I35" s="1"/>
      <c r="J35" s="1"/>
      <c r="K35" s="1"/>
      <c r="L35" s="1"/>
      <c r="M35" s="1"/>
      <c r="N35" s="1"/>
      <c r="O35" s="1"/>
      <c r="P35" s="1"/>
      <c r="Q35" s="1"/>
      <c r="R35" s="1"/>
    </row>
    <row r="36" spans="1:18" s="24" customFormat="1" ht="66" customHeight="1">
      <c r="A36" s="194" t="s">
        <v>63</v>
      </c>
      <c r="B36" s="161"/>
      <c r="C36" s="162"/>
      <c r="D36" s="162"/>
      <c r="E36" s="163"/>
      <c r="F36" s="216" t="s">
        <v>64</v>
      </c>
      <c r="G36" s="216" t="s">
        <v>65</v>
      </c>
      <c r="H36" s="216" t="s">
        <v>66</v>
      </c>
      <c r="I36" s="216" t="s">
        <v>67</v>
      </c>
      <c r="J36" s="216" t="s">
        <v>68</v>
      </c>
      <c r="K36" s="216" t="s">
        <v>69</v>
      </c>
      <c r="L36" s="216" t="s">
        <v>70</v>
      </c>
      <c r="M36" s="216" t="s">
        <v>71</v>
      </c>
      <c r="N36" s="216" t="s">
        <v>72</v>
      </c>
      <c r="O36" s="216" t="s">
        <v>73</v>
      </c>
      <c r="P36" s="216" t="s">
        <v>74</v>
      </c>
      <c r="Q36" s="216" t="s">
        <v>75</v>
      </c>
      <c r="R36" s="194" t="s">
        <v>76</v>
      </c>
    </row>
    <row r="37" spans="1:18" ht="15.75" customHeight="1">
      <c r="A37" s="14">
        <v>2012</v>
      </c>
      <c r="B37" s="527" t="s">
        <v>197</v>
      </c>
      <c r="C37" s="527"/>
      <c r="D37" s="527"/>
      <c r="E37" s="527"/>
      <c r="F37" s="262"/>
      <c r="G37" s="262"/>
      <c r="H37" s="262"/>
      <c r="I37" s="262"/>
      <c r="J37" s="262"/>
      <c r="K37" s="262"/>
      <c r="L37" s="262"/>
      <c r="M37" s="262"/>
      <c r="N37" s="262"/>
      <c r="O37" s="262"/>
      <c r="P37" s="262"/>
      <c r="Q37" s="262"/>
      <c r="R37" s="181">
        <f>SUM(F37:Q37)</f>
        <v>0</v>
      </c>
    </row>
    <row r="38" spans="1:18" ht="15.75">
      <c r="A38" s="14">
        <v>2013</v>
      </c>
      <c r="B38" s="527" t="s">
        <v>197</v>
      </c>
      <c r="C38" s="527"/>
      <c r="D38" s="527"/>
      <c r="E38" s="527"/>
      <c r="F38" s="262"/>
      <c r="G38" s="262"/>
      <c r="H38" s="262"/>
      <c r="I38" s="262"/>
      <c r="J38" s="262"/>
      <c r="K38" s="262"/>
      <c r="L38" s="262"/>
      <c r="M38" s="262"/>
      <c r="N38" s="262"/>
      <c r="O38" s="262"/>
      <c r="P38" s="262"/>
      <c r="Q38" s="262"/>
      <c r="R38" s="181">
        <f>SUM(F38:Q38)</f>
        <v>0</v>
      </c>
    </row>
    <row r="39" spans="1:18" ht="15.75">
      <c r="A39" s="561" t="s">
        <v>179</v>
      </c>
      <c r="B39" s="562"/>
      <c r="C39" s="562"/>
      <c r="D39" s="562"/>
      <c r="E39" s="562"/>
      <c r="F39" s="562"/>
      <c r="G39" s="562"/>
      <c r="H39" s="562"/>
      <c r="I39" s="562"/>
      <c r="J39" s="562"/>
      <c r="K39" s="562"/>
      <c r="L39" s="562"/>
      <c r="M39" s="562"/>
      <c r="N39" s="562"/>
      <c r="O39" s="562"/>
      <c r="P39" s="562"/>
      <c r="Q39" s="563"/>
      <c r="R39" s="181">
        <f>AVERAGE(R37:R38)</f>
        <v>0</v>
      </c>
    </row>
    <row r="40" spans="1:18" ht="15.75">
      <c r="A40" s="527" t="s">
        <v>198</v>
      </c>
      <c r="B40" s="527"/>
      <c r="C40" s="527"/>
      <c r="D40" s="527"/>
      <c r="E40" s="527"/>
      <c r="F40" s="527"/>
      <c r="G40" s="527"/>
      <c r="H40" s="527"/>
      <c r="I40" s="527"/>
      <c r="J40" s="527"/>
      <c r="K40" s="527"/>
      <c r="L40" s="527"/>
      <c r="M40" s="527"/>
      <c r="N40" s="527"/>
      <c r="O40" s="527"/>
      <c r="P40" s="527"/>
      <c r="Q40" s="527"/>
      <c r="R40" s="527"/>
    </row>
    <row r="41" spans="1:18" ht="15.75">
      <c r="A41" s="45"/>
      <c r="B41" s="560" t="s">
        <v>197</v>
      </c>
      <c r="C41" s="560"/>
      <c r="D41" s="560"/>
      <c r="E41" s="560"/>
      <c r="F41" s="262"/>
      <c r="G41" s="262"/>
      <c r="H41" s="262"/>
      <c r="I41" s="262"/>
      <c r="J41" s="262"/>
      <c r="K41" s="262"/>
      <c r="L41" s="262"/>
      <c r="M41" s="262"/>
      <c r="N41" s="262"/>
      <c r="O41" s="262"/>
      <c r="P41" s="262"/>
      <c r="Q41" s="262"/>
      <c r="R41" s="181">
        <f>SUM(F41:Q41)</f>
        <v>0</v>
      </c>
    </row>
    <row r="42" spans="1:18" ht="48" customHeight="1">
      <c r="A42" s="527" t="s">
        <v>80</v>
      </c>
      <c r="B42" s="527"/>
      <c r="C42" s="527"/>
      <c r="D42" s="460"/>
      <c r="E42" s="460"/>
      <c r="F42" s="460"/>
      <c r="G42" s="460"/>
      <c r="H42" s="460"/>
      <c r="I42" s="460"/>
      <c r="J42" s="460"/>
      <c r="K42" s="460"/>
      <c r="L42" s="460"/>
      <c r="M42" s="460"/>
      <c r="N42" s="460"/>
      <c r="O42" s="460"/>
      <c r="P42" s="460"/>
      <c r="Q42" s="460"/>
      <c r="R42" s="460"/>
    </row>
    <row r="43" spans="1:18" ht="15.75">
      <c r="A43" s="19"/>
      <c r="B43" s="19"/>
      <c r="C43" s="19"/>
      <c r="D43" s="3"/>
      <c r="E43" s="1"/>
      <c r="F43" s="1"/>
      <c r="G43" s="1"/>
      <c r="H43" s="1"/>
      <c r="I43" s="1"/>
      <c r="J43" s="1"/>
      <c r="K43" s="1"/>
      <c r="L43" s="1"/>
      <c r="M43" s="1"/>
      <c r="N43" s="1"/>
      <c r="O43" s="1"/>
      <c r="P43" s="1"/>
      <c r="Q43" s="1"/>
      <c r="R43" s="1"/>
    </row>
    <row r="44" spans="1:19" ht="15.75">
      <c r="A44" s="3" t="s">
        <v>605</v>
      </c>
      <c r="B44" s="19"/>
      <c r="C44" s="19"/>
      <c r="E44" s="1"/>
      <c r="I44" s="1"/>
      <c r="J44" s="1"/>
      <c r="K44" s="1"/>
      <c r="L44" s="1"/>
      <c r="M44" s="1"/>
      <c r="N44" s="1"/>
      <c r="O44" s="1"/>
      <c r="P44" s="1"/>
      <c r="Q44" s="1"/>
      <c r="R44" s="1"/>
      <c r="S44" s="88" t="s">
        <v>262</v>
      </c>
    </row>
    <row r="45" spans="1:18" ht="61.5" customHeight="1">
      <c r="A45" s="194" t="s">
        <v>63</v>
      </c>
      <c r="B45" s="161"/>
      <c r="C45" s="162"/>
      <c r="D45" s="162"/>
      <c r="E45" s="163"/>
      <c r="F45" s="216" t="s">
        <v>64</v>
      </c>
      <c r="G45" s="216" t="s">
        <v>65</v>
      </c>
      <c r="H45" s="216" t="s">
        <v>66</v>
      </c>
      <c r="I45" s="216" t="s">
        <v>67</v>
      </c>
      <c r="J45" s="216" t="s">
        <v>68</v>
      </c>
      <c r="K45" s="216" t="s">
        <v>69</v>
      </c>
      <c r="L45" s="216" t="s">
        <v>70</v>
      </c>
      <c r="M45" s="216" t="s">
        <v>71</v>
      </c>
      <c r="N45" s="216" t="s">
        <v>72</v>
      </c>
      <c r="O45" s="216" t="s">
        <v>73</v>
      </c>
      <c r="P45" s="216" t="s">
        <v>74</v>
      </c>
      <c r="Q45" s="216" t="s">
        <v>75</v>
      </c>
      <c r="R45" s="194" t="s">
        <v>76</v>
      </c>
    </row>
    <row r="46" spans="1:18" ht="15.75">
      <c r="A46" s="14">
        <v>2012</v>
      </c>
      <c r="B46" s="527" t="s">
        <v>197</v>
      </c>
      <c r="C46" s="527"/>
      <c r="D46" s="527"/>
      <c r="E46" s="527"/>
      <c r="F46" s="262"/>
      <c r="G46" s="262"/>
      <c r="H46" s="262"/>
      <c r="I46" s="262"/>
      <c r="J46" s="262"/>
      <c r="K46" s="262"/>
      <c r="L46" s="262"/>
      <c r="M46" s="262"/>
      <c r="N46" s="262"/>
      <c r="O46" s="262"/>
      <c r="P46" s="262"/>
      <c r="Q46" s="262"/>
      <c r="R46" s="181">
        <f>SUM(F46:Q46)</f>
        <v>0</v>
      </c>
    </row>
    <row r="47" spans="1:18" ht="15.75">
      <c r="A47" s="14">
        <v>2013</v>
      </c>
      <c r="B47" s="527" t="s">
        <v>197</v>
      </c>
      <c r="C47" s="527"/>
      <c r="D47" s="527"/>
      <c r="E47" s="527"/>
      <c r="F47" s="262"/>
      <c r="G47" s="262"/>
      <c r="H47" s="262"/>
      <c r="I47" s="262"/>
      <c r="J47" s="262"/>
      <c r="K47" s="262"/>
      <c r="L47" s="262"/>
      <c r="M47" s="262"/>
      <c r="N47" s="262"/>
      <c r="O47" s="262"/>
      <c r="P47" s="262"/>
      <c r="Q47" s="262"/>
      <c r="R47" s="181">
        <f>SUM(F47:Q47)</f>
        <v>0</v>
      </c>
    </row>
    <row r="48" spans="1:18" ht="15.75">
      <c r="A48" s="561" t="s">
        <v>179</v>
      </c>
      <c r="B48" s="562"/>
      <c r="C48" s="562"/>
      <c r="D48" s="562"/>
      <c r="E48" s="562"/>
      <c r="F48" s="562"/>
      <c r="G48" s="562"/>
      <c r="H48" s="562"/>
      <c r="I48" s="562"/>
      <c r="J48" s="562"/>
      <c r="K48" s="562"/>
      <c r="L48" s="562"/>
      <c r="M48" s="562"/>
      <c r="N48" s="562"/>
      <c r="O48" s="562"/>
      <c r="P48" s="562"/>
      <c r="Q48" s="563"/>
      <c r="R48" s="181">
        <f>AVERAGE(R46:R47)</f>
        <v>0</v>
      </c>
    </row>
    <row r="49" spans="1:18" ht="15.75">
      <c r="A49" s="527" t="s">
        <v>198</v>
      </c>
      <c r="B49" s="527"/>
      <c r="C49" s="527"/>
      <c r="D49" s="527"/>
      <c r="E49" s="527"/>
      <c r="F49" s="527"/>
      <c r="G49" s="527"/>
      <c r="H49" s="527"/>
      <c r="I49" s="527"/>
      <c r="J49" s="527"/>
      <c r="K49" s="527"/>
      <c r="L49" s="527"/>
      <c r="M49" s="527"/>
      <c r="N49" s="527"/>
      <c r="O49" s="527"/>
      <c r="P49" s="527"/>
      <c r="Q49" s="527"/>
      <c r="R49" s="527"/>
    </row>
    <row r="50" spans="1:18" ht="15.75">
      <c r="A50" s="45"/>
      <c r="B50" s="560" t="s">
        <v>197</v>
      </c>
      <c r="C50" s="560"/>
      <c r="D50" s="560"/>
      <c r="E50" s="560"/>
      <c r="F50" s="262"/>
      <c r="G50" s="262"/>
      <c r="H50" s="262"/>
      <c r="I50" s="262"/>
      <c r="J50" s="262"/>
      <c r="K50" s="262"/>
      <c r="L50" s="262"/>
      <c r="M50" s="262"/>
      <c r="N50" s="262"/>
      <c r="O50" s="262"/>
      <c r="P50" s="262"/>
      <c r="Q50" s="262"/>
      <c r="R50" s="181">
        <f>SUM(F50:Q50)</f>
        <v>0</v>
      </c>
    </row>
    <row r="51" spans="1:18" ht="53.25" customHeight="1">
      <c r="A51" s="527" t="s">
        <v>80</v>
      </c>
      <c r="B51" s="527"/>
      <c r="C51" s="527"/>
      <c r="D51" s="460"/>
      <c r="E51" s="460"/>
      <c r="F51" s="460"/>
      <c r="G51" s="460"/>
      <c r="H51" s="460"/>
      <c r="I51" s="460"/>
      <c r="J51" s="460"/>
      <c r="K51" s="460"/>
      <c r="L51" s="460"/>
      <c r="M51" s="460"/>
      <c r="N51" s="460"/>
      <c r="O51" s="460"/>
      <c r="P51" s="460"/>
      <c r="Q51" s="460"/>
      <c r="R51" s="460"/>
    </row>
    <row r="52" spans="1:18" ht="15.75">
      <c r="A52" s="19"/>
      <c r="B52" s="19"/>
      <c r="C52" s="19"/>
      <c r="D52" s="3"/>
      <c r="E52" s="1"/>
      <c r="F52" s="1"/>
      <c r="G52" s="1"/>
      <c r="H52" s="1"/>
      <c r="I52" s="1"/>
      <c r="J52" s="1"/>
      <c r="K52" s="1"/>
      <c r="L52" s="1"/>
      <c r="M52" s="1"/>
      <c r="N52" s="1"/>
      <c r="O52" s="1"/>
      <c r="P52" s="1"/>
      <c r="Q52" s="1"/>
      <c r="R52" s="1"/>
    </row>
    <row r="53" spans="1:19" ht="15.75">
      <c r="A53" s="3" t="s">
        <v>608</v>
      </c>
      <c r="B53" s="19"/>
      <c r="C53" s="19"/>
      <c r="D53" s="3"/>
      <c r="E53" s="1"/>
      <c r="G53" s="1"/>
      <c r="H53" s="1"/>
      <c r="I53" s="1"/>
      <c r="J53" s="1"/>
      <c r="K53" s="1"/>
      <c r="L53" s="1"/>
      <c r="M53" s="1"/>
      <c r="N53" s="1"/>
      <c r="O53" s="1"/>
      <c r="P53" s="1"/>
      <c r="Q53" s="1"/>
      <c r="R53" s="1"/>
      <c r="S53" s="88" t="s">
        <v>263</v>
      </c>
    </row>
    <row r="54" spans="1:18" ht="63" customHeight="1">
      <c r="A54" s="194" t="s">
        <v>63</v>
      </c>
      <c r="B54" s="161"/>
      <c r="C54" s="162"/>
      <c r="D54" s="162"/>
      <c r="E54" s="163"/>
      <c r="F54" s="216" t="s">
        <v>64</v>
      </c>
      <c r="G54" s="216" t="s">
        <v>65</v>
      </c>
      <c r="H54" s="216" t="s">
        <v>66</v>
      </c>
      <c r="I54" s="216" t="s">
        <v>67</v>
      </c>
      <c r="J54" s="216" t="s">
        <v>68</v>
      </c>
      <c r="K54" s="216" t="s">
        <v>69</v>
      </c>
      <c r="L54" s="216" t="s">
        <v>70</v>
      </c>
      <c r="M54" s="216" t="s">
        <v>71</v>
      </c>
      <c r="N54" s="216" t="s">
        <v>72</v>
      </c>
      <c r="O54" s="216" t="s">
        <v>73</v>
      </c>
      <c r="P54" s="216" t="s">
        <v>74</v>
      </c>
      <c r="Q54" s="216" t="s">
        <v>75</v>
      </c>
      <c r="R54" s="194" t="s">
        <v>76</v>
      </c>
    </row>
    <row r="55" spans="1:18" ht="21" customHeight="1">
      <c r="A55" s="14">
        <v>2012</v>
      </c>
      <c r="B55" s="527" t="s">
        <v>77</v>
      </c>
      <c r="C55" s="527"/>
      <c r="D55" s="527"/>
      <c r="E55" s="527"/>
      <c r="F55" s="262"/>
      <c r="G55" s="262"/>
      <c r="H55" s="262"/>
      <c r="I55" s="262"/>
      <c r="J55" s="262"/>
      <c r="K55" s="262"/>
      <c r="L55" s="262"/>
      <c r="M55" s="262"/>
      <c r="N55" s="262"/>
      <c r="O55" s="262"/>
      <c r="P55" s="262"/>
      <c r="Q55" s="262"/>
      <c r="R55" s="181">
        <f>SUM(F55:Q55)</f>
        <v>0</v>
      </c>
    </row>
    <row r="56" spans="1:18" ht="21" customHeight="1">
      <c r="A56" s="14">
        <v>2013</v>
      </c>
      <c r="B56" s="527" t="s">
        <v>77</v>
      </c>
      <c r="C56" s="527"/>
      <c r="D56" s="527"/>
      <c r="E56" s="527"/>
      <c r="F56" s="262"/>
      <c r="G56" s="262"/>
      <c r="H56" s="262"/>
      <c r="I56" s="262"/>
      <c r="J56" s="262"/>
      <c r="K56" s="262"/>
      <c r="L56" s="262"/>
      <c r="M56" s="262"/>
      <c r="N56" s="262"/>
      <c r="O56" s="262"/>
      <c r="P56" s="262"/>
      <c r="Q56" s="262"/>
      <c r="R56" s="181">
        <f>SUM(F56:Q56)</f>
        <v>0</v>
      </c>
    </row>
    <row r="57" spans="1:18" ht="15.75">
      <c r="A57" s="561" t="s">
        <v>199</v>
      </c>
      <c r="B57" s="562"/>
      <c r="C57" s="562"/>
      <c r="D57" s="562"/>
      <c r="E57" s="562"/>
      <c r="F57" s="562"/>
      <c r="G57" s="562"/>
      <c r="H57" s="562"/>
      <c r="I57" s="562"/>
      <c r="J57" s="562"/>
      <c r="K57" s="562"/>
      <c r="L57" s="562"/>
      <c r="M57" s="562"/>
      <c r="N57" s="562"/>
      <c r="O57" s="562"/>
      <c r="P57" s="562"/>
      <c r="Q57" s="563"/>
      <c r="R57" s="181">
        <f>AVERAGE(R55:R56)</f>
        <v>0</v>
      </c>
    </row>
    <row r="58" spans="1:18" ht="15.75">
      <c r="A58" s="527" t="s">
        <v>198</v>
      </c>
      <c r="B58" s="527"/>
      <c r="C58" s="527"/>
      <c r="D58" s="527"/>
      <c r="E58" s="527"/>
      <c r="F58" s="527"/>
      <c r="G58" s="527"/>
      <c r="H58" s="527"/>
      <c r="I58" s="527"/>
      <c r="J58" s="527"/>
      <c r="K58" s="527"/>
      <c r="L58" s="527"/>
      <c r="M58" s="527"/>
      <c r="N58" s="527"/>
      <c r="O58" s="527"/>
      <c r="P58" s="527"/>
      <c r="Q58" s="527"/>
      <c r="R58" s="527"/>
    </row>
    <row r="59" spans="1:18" ht="21" customHeight="1">
      <c r="A59" s="45"/>
      <c r="B59" s="560" t="s">
        <v>200</v>
      </c>
      <c r="C59" s="560"/>
      <c r="D59" s="560"/>
      <c r="E59" s="560"/>
      <c r="F59" s="262"/>
      <c r="G59" s="262"/>
      <c r="H59" s="262"/>
      <c r="I59" s="262"/>
      <c r="J59" s="262"/>
      <c r="K59" s="262"/>
      <c r="L59" s="262"/>
      <c r="M59" s="262"/>
      <c r="N59" s="262"/>
      <c r="O59" s="262"/>
      <c r="P59" s="262"/>
      <c r="Q59" s="262"/>
      <c r="R59" s="181">
        <f>SUM(F59:Q59)</f>
        <v>0</v>
      </c>
    </row>
    <row r="60" spans="1:18" ht="45.75" customHeight="1">
      <c r="A60" s="527" t="s">
        <v>80</v>
      </c>
      <c r="B60" s="527"/>
      <c r="C60" s="527"/>
      <c r="D60" s="460"/>
      <c r="E60" s="460"/>
      <c r="F60" s="460"/>
      <c r="G60" s="460"/>
      <c r="H60" s="460"/>
      <c r="I60" s="460"/>
      <c r="J60" s="460"/>
      <c r="K60" s="460"/>
      <c r="L60" s="460"/>
      <c r="M60" s="460"/>
      <c r="N60" s="460"/>
      <c r="O60" s="460"/>
      <c r="P60" s="460"/>
      <c r="Q60" s="460"/>
      <c r="R60" s="460"/>
    </row>
    <row r="61" ht="15.75">
      <c r="A61" s="96"/>
    </row>
    <row r="62" ht="15.75">
      <c r="A62" s="96"/>
    </row>
    <row r="63" spans="1:19" ht="15.75">
      <c r="A63" s="3" t="s">
        <v>609</v>
      </c>
      <c r="S63" s="88" t="s">
        <v>262</v>
      </c>
    </row>
    <row r="64" spans="1:18" ht="61.5" customHeight="1">
      <c r="A64" s="194" t="s">
        <v>63</v>
      </c>
      <c r="B64" s="161"/>
      <c r="C64" s="162"/>
      <c r="D64" s="162"/>
      <c r="E64" s="163"/>
      <c r="F64" s="216" t="s">
        <v>64</v>
      </c>
      <c r="G64" s="216" t="s">
        <v>65</v>
      </c>
      <c r="H64" s="216" t="s">
        <v>66</v>
      </c>
      <c r="I64" s="216" t="s">
        <v>67</v>
      </c>
      <c r="J64" s="216" t="s">
        <v>68</v>
      </c>
      <c r="K64" s="216" t="s">
        <v>69</v>
      </c>
      <c r="L64" s="216" t="s">
        <v>70</v>
      </c>
      <c r="M64" s="216" t="s">
        <v>71</v>
      </c>
      <c r="N64" s="216" t="s">
        <v>72</v>
      </c>
      <c r="O64" s="216" t="s">
        <v>73</v>
      </c>
      <c r="P64" s="216" t="s">
        <v>74</v>
      </c>
      <c r="Q64" s="216" t="s">
        <v>75</v>
      </c>
      <c r="R64" s="194" t="s">
        <v>76</v>
      </c>
    </row>
    <row r="65" spans="1:18" ht="20.25" customHeight="1">
      <c r="A65" s="14">
        <v>2012</v>
      </c>
      <c r="B65" s="527" t="s">
        <v>78</v>
      </c>
      <c r="C65" s="527"/>
      <c r="D65" s="527"/>
      <c r="E65" s="527"/>
      <c r="F65" s="262"/>
      <c r="G65" s="262"/>
      <c r="H65" s="262"/>
      <c r="I65" s="262"/>
      <c r="J65" s="262"/>
      <c r="K65" s="262"/>
      <c r="L65" s="262"/>
      <c r="M65" s="262"/>
      <c r="N65" s="262"/>
      <c r="O65" s="262"/>
      <c r="P65" s="262"/>
      <c r="Q65" s="262"/>
      <c r="R65" s="181">
        <f>SUM(F65:Q65)</f>
        <v>0</v>
      </c>
    </row>
    <row r="66" spans="1:18" ht="20.25" customHeight="1">
      <c r="A66" s="14">
        <v>2013</v>
      </c>
      <c r="B66" s="527" t="s">
        <v>78</v>
      </c>
      <c r="C66" s="527"/>
      <c r="D66" s="527"/>
      <c r="E66" s="527"/>
      <c r="F66" s="262"/>
      <c r="G66" s="262"/>
      <c r="H66" s="262"/>
      <c r="I66" s="262"/>
      <c r="J66" s="262"/>
      <c r="K66" s="262"/>
      <c r="L66" s="262"/>
      <c r="M66" s="262"/>
      <c r="N66" s="262"/>
      <c r="O66" s="262"/>
      <c r="P66" s="262"/>
      <c r="Q66" s="262"/>
      <c r="R66" s="181">
        <f>SUM(F66:Q66)</f>
        <v>0</v>
      </c>
    </row>
    <row r="67" spans="1:18" ht="15.75">
      <c r="A67" s="561" t="s">
        <v>199</v>
      </c>
      <c r="B67" s="562"/>
      <c r="C67" s="562"/>
      <c r="D67" s="562"/>
      <c r="E67" s="562"/>
      <c r="F67" s="562"/>
      <c r="G67" s="562"/>
      <c r="H67" s="562"/>
      <c r="I67" s="562"/>
      <c r="J67" s="562"/>
      <c r="K67" s="562"/>
      <c r="L67" s="562"/>
      <c r="M67" s="562"/>
      <c r="N67" s="562"/>
      <c r="O67" s="562"/>
      <c r="P67" s="562"/>
      <c r="Q67" s="563"/>
      <c r="R67" s="181">
        <f>AVERAGE(R65:R66)</f>
        <v>0</v>
      </c>
    </row>
    <row r="68" spans="1:18" ht="15.75">
      <c r="A68" s="527" t="s">
        <v>198</v>
      </c>
      <c r="B68" s="527"/>
      <c r="C68" s="527"/>
      <c r="D68" s="527"/>
      <c r="E68" s="527"/>
      <c r="F68" s="527"/>
      <c r="G68" s="527"/>
      <c r="H68" s="527"/>
      <c r="I68" s="527"/>
      <c r="J68" s="527"/>
      <c r="K68" s="527"/>
      <c r="L68" s="527"/>
      <c r="M68" s="527"/>
      <c r="N68" s="527"/>
      <c r="O68" s="527"/>
      <c r="P68" s="527"/>
      <c r="Q68" s="527"/>
      <c r="R68" s="527"/>
    </row>
    <row r="69" spans="1:18" ht="20.25" customHeight="1">
      <c r="A69" s="45"/>
      <c r="B69" s="560" t="s">
        <v>201</v>
      </c>
      <c r="C69" s="560"/>
      <c r="D69" s="560"/>
      <c r="E69" s="560"/>
      <c r="F69" s="262"/>
      <c r="G69" s="262"/>
      <c r="H69" s="262"/>
      <c r="I69" s="262"/>
      <c r="J69" s="262"/>
      <c r="K69" s="262"/>
      <c r="L69" s="262"/>
      <c r="M69" s="262"/>
      <c r="N69" s="262"/>
      <c r="O69" s="262"/>
      <c r="P69" s="262"/>
      <c r="Q69" s="262"/>
      <c r="R69" s="181">
        <f>SUM(F69:Q69)</f>
        <v>0</v>
      </c>
    </row>
    <row r="70" spans="1:18" ht="49.5" customHeight="1">
      <c r="A70" s="527" t="s">
        <v>80</v>
      </c>
      <c r="B70" s="527"/>
      <c r="C70" s="527"/>
      <c r="D70" s="460"/>
      <c r="E70" s="460"/>
      <c r="F70" s="460"/>
      <c r="G70" s="460"/>
      <c r="H70" s="460"/>
      <c r="I70" s="460"/>
      <c r="J70" s="460"/>
      <c r="K70" s="460"/>
      <c r="L70" s="460"/>
      <c r="M70" s="460"/>
      <c r="N70" s="460"/>
      <c r="O70" s="460"/>
      <c r="P70" s="460"/>
      <c r="Q70" s="460"/>
      <c r="R70" s="460"/>
    </row>
    <row r="71" spans="4:18" ht="15.75">
      <c r="D71" s="18"/>
      <c r="E71" s="18"/>
      <c r="F71" s="18"/>
      <c r="G71" s="18"/>
      <c r="H71" s="18"/>
      <c r="I71" s="18"/>
      <c r="J71" s="18"/>
      <c r="K71" s="18"/>
      <c r="L71" s="18"/>
      <c r="M71" s="18"/>
      <c r="N71" s="18"/>
      <c r="O71" s="18"/>
      <c r="P71" s="18"/>
      <c r="Q71" s="18"/>
      <c r="R71" s="18"/>
    </row>
    <row r="72" spans="1:18" ht="15.75">
      <c r="A72" s="3" t="s">
        <v>610</v>
      </c>
      <c r="D72" s="18"/>
      <c r="E72" s="18"/>
      <c r="F72" s="18"/>
      <c r="G72" s="18"/>
      <c r="H72" s="18"/>
      <c r="I72" s="18"/>
      <c r="J72" s="18"/>
      <c r="K72" s="18"/>
      <c r="L72" s="18"/>
      <c r="M72" s="18"/>
      <c r="N72" s="18"/>
      <c r="O72" s="18"/>
      <c r="P72" s="18"/>
      <c r="Q72" s="18"/>
      <c r="R72" s="18"/>
    </row>
    <row r="73" spans="1:18" ht="55.5" customHeight="1">
      <c r="A73" s="194" t="s">
        <v>63</v>
      </c>
      <c r="B73" s="161"/>
      <c r="C73" s="162"/>
      <c r="D73" s="162"/>
      <c r="E73" s="163"/>
      <c r="F73" s="216" t="s">
        <v>64</v>
      </c>
      <c r="G73" s="216" t="s">
        <v>65</v>
      </c>
      <c r="H73" s="216" t="s">
        <v>66</v>
      </c>
      <c r="I73" s="216" t="s">
        <v>67</v>
      </c>
      <c r="J73" s="216" t="s">
        <v>68</v>
      </c>
      <c r="K73" s="216" t="s">
        <v>69</v>
      </c>
      <c r="L73" s="216" t="s">
        <v>70</v>
      </c>
      <c r="M73" s="216" t="s">
        <v>71</v>
      </c>
      <c r="N73" s="216" t="s">
        <v>72</v>
      </c>
      <c r="O73" s="216" t="s">
        <v>73</v>
      </c>
      <c r="P73" s="216" t="s">
        <v>74</v>
      </c>
      <c r="Q73" s="216" t="s">
        <v>75</v>
      </c>
      <c r="R73" s="194" t="s">
        <v>76</v>
      </c>
    </row>
    <row r="74" spans="1:18" ht="15.75">
      <c r="A74" s="14">
        <v>2012</v>
      </c>
      <c r="B74" s="527" t="s">
        <v>197</v>
      </c>
      <c r="C74" s="527"/>
      <c r="D74" s="527"/>
      <c r="E74" s="527"/>
      <c r="F74" s="262"/>
      <c r="G74" s="262"/>
      <c r="H74" s="262"/>
      <c r="I74" s="262"/>
      <c r="J74" s="262"/>
      <c r="K74" s="262"/>
      <c r="L74" s="262"/>
      <c r="M74" s="262"/>
      <c r="N74" s="262"/>
      <c r="O74" s="262"/>
      <c r="P74" s="262"/>
      <c r="Q74" s="262"/>
      <c r="R74" s="181">
        <f>SUM(F74:Q74)</f>
        <v>0</v>
      </c>
    </row>
    <row r="75" spans="1:18" ht="15.75">
      <c r="A75" s="14">
        <v>2013</v>
      </c>
      <c r="B75" s="527" t="s">
        <v>197</v>
      </c>
      <c r="C75" s="527"/>
      <c r="D75" s="527"/>
      <c r="E75" s="527"/>
      <c r="F75" s="262"/>
      <c r="G75" s="262"/>
      <c r="H75" s="262"/>
      <c r="I75" s="262"/>
      <c r="J75" s="262"/>
      <c r="K75" s="262"/>
      <c r="L75" s="262"/>
      <c r="M75" s="262"/>
      <c r="N75" s="262"/>
      <c r="O75" s="262"/>
      <c r="P75" s="262"/>
      <c r="Q75" s="262"/>
      <c r="R75" s="181">
        <f>SUM(F75:Q75)</f>
        <v>0</v>
      </c>
    </row>
    <row r="76" spans="1:18" ht="15.75">
      <c r="A76" s="561" t="s">
        <v>179</v>
      </c>
      <c r="B76" s="562"/>
      <c r="C76" s="562"/>
      <c r="D76" s="562"/>
      <c r="E76" s="562"/>
      <c r="F76" s="562"/>
      <c r="G76" s="562"/>
      <c r="H76" s="562"/>
      <c r="I76" s="562"/>
      <c r="J76" s="562"/>
      <c r="K76" s="562"/>
      <c r="L76" s="562"/>
      <c r="M76" s="562"/>
      <c r="N76" s="562"/>
      <c r="O76" s="562"/>
      <c r="P76" s="562"/>
      <c r="Q76" s="563"/>
      <c r="R76" s="181">
        <f>AVERAGE(R74:R75)</f>
        <v>0</v>
      </c>
    </row>
    <row r="77" spans="1:18" ht="15.75">
      <c r="A77" s="527" t="s">
        <v>198</v>
      </c>
      <c r="B77" s="527"/>
      <c r="C77" s="527"/>
      <c r="D77" s="527"/>
      <c r="E77" s="527"/>
      <c r="F77" s="527"/>
      <c r="G77" s="527"/>
      <c r="H77" s="527"/>
      <c r="I77" s="527"/>
      <c r="J77" s="527"/>
      <c r="K77" s="527"/>
      <c r="L77" s="527"/>
      <c r="M77" s="527"/>
      <c r="N77" s="527"/>
      <c r="O77" s="527"/>
      <c r="P77" s="527"/>
      <c r="Q77" s="527"/>
      <c r="R77" s="527"/>
    </row>
    <row r="78" spans="1:18" ht="15.75">
      <c r="A78" s="45"/>
      <c r="B78" s="560" t="s">
        <v>197</v>
      </c>
      <c r="C78" s="560"/>
      <c r="D78" s="560"/>
      <c r="E78" s="560"/>
      <c r="F78" s="262"/>
      <c r="G78" s="262"/>
      <c r="H78" s="262"/>
      <c r="I78" s="262"/>
      <c r="J78" s="262"/>
      <c r="K78" s="262"/>
      <c r="L78" s="262"/>
      <c r="M78" s="262"/>
      <c r="N78" s="262"/>
      <c r="O78" s="262"/>
      <c r="P78" s="262"/>
      <c r="Q78" s="262"/>
      <c r="R78" s="181">
        <f>SUM(F78:Q78)</f>
        <v>0</v>
      </c>
    </row>
    <row r="79" spans="1:18" ht="46.5" customHeight="1">
      <c r="A79" s="527" t="s">
        <v>80</v>
      </c>
      <c r="B79" s="527"/>
      <c r="C79" s="527"/>
      <c r="D79" s="460"/>
      <c r="E79" s="460"/>
      <c r="F79" s="460"/>
      <c r="G79" s="460"/>
      <c r="H79" s="460"/>
      <c r="I79" s="460"/>
      <c r="J79" s="460"/>
      <c r="K79" s="460"/>
      <c r="L79" s="460"/>
      <c r="M79" s="460"/>
      <c r="N79" s="460"/>
      <c r="O79" s="460"/>
      <c r="P79" s="460"/>
      <c r="Q79" s="460"/>
      <c r="R79" s="460"/>
    </row>
    <row r="91" spans="2:4" ht="63">
      <c r="B91" s="193" t="s">
        <v>265</v>
      </c>
      <c r="C91" s="243" t="s">
        <v>350</v>
      </c>
      <c r="D91" s="237" t="s">
        <v>352</v>
      </c>
    </row>
    <row r="92" spans="2:4" ht="15.75">
      <c r="B92" s="242" t="s">
        <v>124</v>
      </c>
      <c r="C92" s="244">
        <v>0.201</v>
      </c>
      <c r="D92" s="70" t="s">
        <v>351</v>
      </c>
    </row>
    <row r="93" spans="2:4" ht="15.75">
      <c r="B93" s="242" t="s">
        <v>266</v>
      </c>
      <c r="C93" s="244">
        <v>0.225</v>
      </c>
      <c r="D93" s="70" t="s">
        <v>351</v>
      </c>
    </row>
    <row r="94" spans="2:4" ht="15.75">
      <c r="B94" s="242" t="s">
        <v>267</v>
      </c>
      <c r="C94" s="244">
        <v>0.374</v>
      </c>
      <c r="D94" s="70" t="s">
        <v>353</v>
      </c>
    </row>
    <row r="95" spans="2:4" ht="15.75">
      <c r="B95" s="242" t="s">
        <v>268</v>
      </c>
      <c r="C95" s="244">
        <v>0.342</v>
      </c>
      <c r="D95" s="70" t="s">
        <v>353</v>
      </c>
    </row>
    <row r="96" spans="2:4" ht="15.75">
      <c r="B96" s="242" t="s">
        <v>123</v>
      </c>
      <c r="C96" s="244">
        <v>0.332</v>
      </c>
      <c r="D96" s="70" t="s">
        <v>353</v>
      </c>
    </row>
    <row r="97" spans="2:4" ht="15.75">
      <c r="B97" s="242" t="s">
        <v>125</v>
      </c>
      <c r="C97" s="244">
        <v>0.313</v>
      </c>
      <c r="D97" s="70" t="s">
        <v>353</v>
      </c>
    </row>
    <row r="98" spans="2:4" ht="15.75">
      <c r="B98" s="242" t="s">
        <v>111</v>
      </c>
      <c r="C98" s="244">
        <v>0.266</v>
      </c>
      <c r="D98" s="70" t="s">
        <v>351</v>
      </c>
    </row>
    <row r="99" spans="2:4" ht="15.75">
      <c r="B99" s="242" t="s">
        <v>269</v>
      </c>
      <c r="C99" s="244">
        <v>0.276</v>
      </c>
      <c r="D99" s="70" t="s">
        <v>351</v>
      </c>
    </row>
    <row r="100" spans="2:4" ht="15.75">
      <c r="B100" s="242" t="s">
        <v>270</v>
      </c>
      <c r="C100" s="244">
        <v>0.272</v>
      </c>
      <c r="D100" s="70" t="s">
        <v>351</v>
      </c>
    </row>
    <row r="101" spans="2:4" ht="15.75">
      <c r="B101" s="242" t="s">
        <v>271</v>
      </c>
      <c r="C101" s="244">
        <v>0.247</v>
      </c>
      <c r="D101" s="70" t="s">
        <v>351</v>
      </c>
    </row>
    <row r="102" spans="2:4" ht="15.75">
      <c r="B102" s="242" t="s">
        <v>272</v>
      </c>
      <c r="C102" s="244">
        <v>0.257</v>
      </c>
      <c r="D102" s="70" t="s">
        <v>351</v>
      </c>
    </row>
    <row r="103" spans="2:4" ht="15.75">
      <c r="B103" s="242" t="s">
        <v>354</v>
      </c>
      <c r="C103" s="244">
        <v>0.397</v>
      </c>
      <c r="D103" s="70" t="s">
        <v>94</v>
      </c>
    </row>
    <row r="104" spans="2:4" ht="15.75">
      <c r="B104" s="242" t="s">
        <v>355</v>
      </c>
      <c r="C104" s="244">
        <v>0.264</v>
      </c>
      <c r="D104" s="70" t="s">
        <v>94</v>
      </c>
    </row>
  </sheetData>
  <sheetProtection sheet="1" objects="1" scenarios="1"/>
  <mergeCells count="76">
    <mergeCell ref="B12:E12"/>
    <mergeCell ref="D13:R13"/>
    <mergeCell ref="B3:E5"/>
    <mergeCell ref="B6:E6"/>
    <mergeCell ref="B7:E7"/>
    <mergeCell ref="B8:E8"/>
    <mergeCell ref="B9:E9"/>
    <mergeCell ref="B47:E47"/>
    <mergeCell ref="A14:R14"/>
    <mergeCell ref="B16:R16"/>
    <mergeCell ref="B10:E10"/>
    <mergeCell ref="B11:E11"/>
    <mergeCell ref="B55:E55"/>
    <mergeCell ref="Q4:R4"/>
    <mergeCell ref="Q5:R5"/>
    <mergeCell ref="Q6:R6"/>
    <mergeCell ref="Q7:R7"/>
    <mergeCell ref="Q8:R8"/>
    <mergeCell ref="Q9:R9"/>
    <mergeCell ref="Q10:R10"/>
    <mergeCell ref="Q11:R11"/>
    <mergeCell ref="Q12:R12"/>
    <mergeCell ref="B37:E37"/>
    <mergeCell ref="B38:E38"/>
    <mergeCell ref="A39:Q39"/>
    <mergeCell ref="A40:R40"/>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67">
      <formula>AND($R$41&gt;0,LEN($D$42)&lt;10)</formula>
    </cfRule>
  </conditionalFormatting>
  <conditionalFormatting sqref="D51:R51">
    <cfRule type="expression" priority="7" dxfId="67">
      <formula>AND($R$50&gt;0,LEN($D$51)&lt;10)</formula>
    </cfRule>
  </conditionalFormatting>
  <conditionalFormatting sqref="D60:R60">
    <cfRule type="expression" priority="6" dxfId="67">
      <formula>AND($R$59&gt;0,LEN($D$60)&lt;10)</formula>
    </cfRule>
  </conditionalFormatting>
  <conditionalFormatting sqref="D70:R70">
    <cfRule type="expression" priority="5" dxfId="67">
      <formula>AND($R$69&gt;0,LEN($D$70)&lt;10)</formula>
    </cfRule>
  </conditionalFormatting>
  <conditionalFormatting sqref="A35:R70 A2:R15">
    <cfRule type="expression" priority="4" dxfId="106">
      <formula>$T$1=1</formula>
    </cfRule>
  </conditionalFormatting>
  <conditionalFormatting sqref="D79:R79">
    <cfRule type="expression" priority="3" dxfId="67">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1">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611</v>
      </c>
      <c r="B1" s="489"/>
      <c r="C1" s="489"/>
      <c r="D1" s="489"/>
      <c r="E1" s="489"/>
      <c r="F1" s="489"/>
      <c r="G1" s="489"/>
      <c r="H1" s="489"/>
      <c r="I1" s="489"/>
      <c r="J1" s="489"/>
      <c r="K1" s="489"/>
      <c r="L1" s="489"/>
      <c r="M1" s="489"/>
      <c r="N1" s="489"/>
      <c r="O1" s="489"/>
      <c r="P1" s="489"/>
      <c r="R1" s="113"/>
    </row>
    <row r="2" spans="1:18" ht="15.75" customHeight="1">
      <c r="A2" s="141" t="s">
        <v>303</v>
      </c>
      <c r="B2" s="572" t="s">
        <v>319</v>
      </c>
      <c r="C2" s="572"/>
      <c r="D2" s="572"/>
      <c r="E2" s="572"/>
      <c r="F2" s="572"/>
      <c r="G2" s="572"/>
      <c r="H2" s="572"/>
      <c r="I2" s="572"/>
      <c r="J2" s="572"/>
      <c r="K2" s="572"/>
      <c r="L2" s="572"/>
      <c r="M2" s="572"/>
      <c r="N2" s="572"/>
      <c r="O2" s="572"/>
      <c r="P2" s="572"/>
      <c r="R2" s="110">
        <f>SATURS!$C$5</f>
        <v>1</v>
      </c>
    </row>
    <row r="3" spans="1:16" s="19" customFormat="1" ht="30" customHeight="1">
      <c r="A3" s="412" t="s">
        <v>35</v>
      </c>
      <c r="B3" s="412" t="s">
        <v>202</v>
      </c>
      <c r="C3" s="412" t="s">
        <v>203</v>
      </c>
      <c r="D3" s="412"/>
      <c r="E3" s="412"/>
      <c r="F3" s="412"/>
      <c r="G3" s="412"/>
      <c r="H3" s="412"/>
      <c r="I3" s="412"/>
      <c r="J3" s="412"/>
      <c r="K3" s="412"/>
      <c r="L3" s="412"/>
      <c r="M3" s="412"/>
      <c r="N3" s="412"/>
      <c r="O3" s="412" t="s">
        <v>204</v>
      </c>
      <c r="P3" s="412"/>
    </row>
    <row r="4" spans="1:16" s="95" customFormat="1" ht="75" customHeight="1">
      <c r="A4" s="412"/>
      <c r="B4" s="412"/>
      <c r="C4" s="412" t="s">
        <v>182</v>
      </c>
      <c r="D4" s="412"/>
      <c r="E4" s="412" t="s">
        <v>184</v>
      </c>
      <c r="F4" s="412"/>
      <c r="G4" s="412" t="s">
        <v>183</v>
      </c>
      <c r="H4" s="412"/>
      <c r="I4" s="412" t="s">
        <v>185</v>
      </c>
      <c r="J4" s="412"/>
      <c r="K4" s="412" t="s">
        <v>186</v>
      </c>
      <c r="L4" s="412"/>
      <c r="M4" s="412" t="s">
        <v>205</v>
      </c>
      <c r="N4" s="412"/>
      <c r="O4" s="412"/>
      <c r="P4" s="412"/>
    </row>
    <row r="5" spans="1:16" s="19" customFormat="1" ht="60.75" customHeight="1">
      <c r="A5" s="412"/>
      <c r="B5" s="415"/>
      <c r="C5" s="194" t="s">
        <v>321</v>
      </c>
      <c r="D5" s="194" t="s">
        <v>264</v>
      </c>
      <c r="E5" s="194" t="s">
        <v>321</v>
      </c>
      <c r="F5" s="194" t="s">
        <v>264</v>
      </c>
      <c r="G5" s="194" t="s">
        <v>321</v>
      </c>
      <c r="H5" s="194" t="s">
        <v>264</v>
      </c>
      <c r="I5" s="194" t="s">
        <v>321</v>
      </c>
      <c r="J5" s="194" t="s">
        <v>264</v>
      </c>
      <c r="K5" s="194" t="s">
        <v>321</v>
      </c>
      <c r="L5" s="194" t="s">
        <v>264</v>
      </c>
      <c r="M5" s="194" t="s">
        <v>321</v>
      </c>
      <c r="N5" s="194" t="s">
        <v>264</v>
      </c>
      <c r="O5" s="194" t="s">
        <v>207</v>
      </c>
      <c r="P5" s="194" t="s">
        <v>264</v>
      </c>
    </row>
    <row r="6" spans="1:24" s="19" customFormat="1" ht="15.75">
      <c r="A6" s="304"/>
      <c r="B6" s="305"/>
      <c r="C6" s="306"/>
      <c r="D6" s="269"/>
      <c r="E6" s="306"/>
      <c r="F6" s="269"/>
      <c r="G6" s="306"/>
      <c r="H6" s="269"/>
      <c r="I6" s="306"/>
      <c r="J6" s="269"/>
      <c r="K6" s="306"/>
      <c r="L6" s="269"/>
      <c r="M6" s="306"/>
      <c r="N6" s="269"/>
      <c r="O6" s="306"/>
      <c r="P6" s="269"/>
      <c r="R6" s="188">
        <f aca="true" t="shared" si="0" ref="R6:R26">C6*D6</f>
        <v>0</v>
      </c>
      <c r="S6" s="188">
        <f aca="true" t="shared" si="1" ref="S6:S26">E6*F6</f>
        <v>0</v>
      </c>
      <c r="T6" s="188">
        <f aca="true" t="shared" si="2" ref="T6:T26">G6*H6</f>
        <v>0</v>
      </c>
      <c r="U6" s="188">
        <f aca="true" t="shared" si="3" ref="U6:U26">I6*J6</f>
        <v>0</v>
      </c>
      <c r="V6" s="188">
        <f aca="true" t="shared" si="4" ref="V6:V26">K6*L6</f>
        <v>0</v>
      </c>
      <c r="W6" s="188">
        <f aca="true" t="shared" si="5" ref="W6:W26">M6*N6</f>
        <v>0</v>
      </c>
      <c r="X6" s="188">
        <f aca="true" t="shared" si="6" ref="X6:X26">O6*P6</f>
        <v>0</v>
      </c>
    </row>
    <row r="7" spans="1:24" ht="15.75">
      <c r="A7" s="304"/>
      <c r="B7" s="307"/>
      <c r="C7" s="264"/>
      <c r="D7" s="269"/>
      <c r="E7" s="264"/>
      <c r="F7" s="300"/>
      <c r="G7" s="264"/>
      <c r="H7" s="300"/>
      <c r="I7" s="264"/>
      <c r="J7" s="300"/>
      <c r="K7" s="264"/>
      <c r="L7" s="300"/>
      <c r="M7" s="264"/>
      <c r="N7" s="300"/>
      <c r="O7" s="264"/>
      <c r="P7" s="300"/>
      <c r="R7" s="188">
        <f t="shared" si="0"/>
        <v>0</v>
      </c>
      <c r="S7" s="188">
        <f t="shared" si="1"/>
        <v>0</v>
      </c>
      <c r="T7" s="188">
        <f t="shared" si="2"/>
        <v>0</v>
      </c>
      <c r="U7" s="188">
        <f t="shared" si="3"/>
        <v>0</v>
      </c>
      <c r="V7" s="188">
        <f t="shared" si="4"/>
        <v>0</v>
      </c>
      <c r="W7" s="188">
        <f t="shared" si="5"/>
        <v>0</v>
      </c>
      <c r="X7" s="188">
        <f t="shared" si="6"/>
        <v>0</v>
      </c>
    </row>
    <row r="8" spans="1:24" s="18" customFormat="1" ht="15.75">
      <c r="A8" s="304"/>
      <c r="B8" s="307"/>
      <c r="C8" s="308"/>
      <c r="D8" s="269"/>
      <c r="E8" s="308"/>
      <c r="F8" s="309"/>
      <c r="G8" s="308"/>
      <c r="H8" s="309"/>
      <c r="I8" s="308"/>
      <c r="J8" s="309"/>
      <c r="K8" s="308"/>
      <c r="L8" s="309"/>
      <c r="M8" s="308"/>
      <c r="N8" s="309"/>
      <c r="O8" s="308"/>
      <c r="P8" s="309"/>
      <c r="R8" s="188">
        <f t="shared" si="0"/>
        <v>0</v>
      </c>
      <c r="S8" s="188">
        <f t="shared" si="1"/>
        <v>0</v>
      </c>
      <c r="T8" s="188">
        <f t="shared" si="2"/>
        <v>0</v>
      </c>
      <c r="U8" s="188">
        <f t="shared" si="3"/>
        <v>0</v>
      </c>
      <c r="V8" s="188">
        <f t="shared" si="4"/>
        <v>0</v>
      </c>
      <c r="W8" s="188">
        <f t="shared" si="5"/>
        <v>0</v>
      </c>
      <c r="X8" s="188">
        <f t="shared" si="6"/>
        <v>0</v>
      </c>
    </row>
    <row r="9" spans="1:24" s="18" customFormat="1" ht="15.75">
      <c r="A9" s="304"/>
      <c r="B9" s="307"/>
      <c r="C9" s="310"/>
      <c r="D9" s="311"/>
      <c r="E9" s="310"/>
      <c r="F9" s="312"/>
      <c r="G9" s="310"/>
      <c r="H9" s="312"/>
      <c r="I9" s="310"/>
      <c r="J9" s="312"/>
      <c r="K9" s="310"/>
      <c r="L9" s="312"/>
      <c r="M9" s="310"/>
      <c r="N9" s="312"/>
      <c r="O9" s="310"/>
      <c r="P9" s="312"/>
      <c r="R9" s="188">
        <f t="shared" si="0"/>
        <v>0</v>
      </c>
      <c r="S9" s="188">
        <f t="shared" si="1"/>
        <v>0</v>
      </c>
      <c r="T9" s="188">
        <f t="shared" si="2"/>
        <v>0</v>
      </c>
      <c r="U9" s="188">
        <f t="shared" si="3"/>
        <v>0</v>
      </c>
      <c r="V9" s="188">
        <f t="shared" si="4"/>
        <v>0</v>
      </c>
      <c r="W9" s="188">
        <f t="shared" si="5"/>
        <v>0</v>
      </c>
      <c r="X9" s="188">
        <f t="shared" si="6"/>
        <v>0</v>
      </c>
    </row>
    <row r="10" spans="1:24" s="18" customFormat="1" ht="15.75">
      <c r="A10" s="304"/>
      <c r="B10" s="305"/>
      <c r="C10" s="313"/>
      <c r="D10" s="269"/>
      <c r="E10" s="313"/>
      <c r="F10" s="309"/>
      <c r="G10" s="313"/>
      <c r="H10" s="309"/>
      <c r="I10" s="313"/>
      <c r="J10" s="309"/>
      <c r="K10" s="313"/>
      <c r="L10" s="309"/>
      <c r="M10" s="313"/>
      <c r="N10" s="309"/>
      <c r="O10" s="313"/>
      <c r="P10" s="309"/>
      <c r="R10" s="188">
        <f t="shared" si="0"/>
        <v>0</v>
      </c>
      <c r="S10" s="188">
        <f t="shared" si="1"/>
        <v>0</v>
      </c>
      <c r="T10" s="188">
        <f t="shared" si="2"/>
        <v>0</v>
      </c>
      <c r="U10" s="188">
        <f t="shared" si="3"/>
        <v>0</v>
      </c>
      <c r="V10" s="188">
        <f t="shared" si="4"/>
        <v>0</v>
      </c>
      <c r="W10" s="188">
        <f t="shared" si="5"/>
        <v>0</v>
      </c>
      <c r="X10" s="188">
        <f t="shared" si="6"/>
        <v>0</v>
      </c>
    </row>
    <row r="11" spans="1:24" s="18" customFormat="1" ht="15.75">
      <c r="A11" s="304"/>
      <c r="B11" s="305"/>
      <c r="C11" s="313"/>
      <c r="D11" s="269"/>
      <c r="E11" s="313"/>
      <c r="F11" s="309"/>
      <c r="G11" s="313"/>
      <c r="H11" s="309"/>
      <c r="I11" s="313"/>
      <c r="J11" s="309"/>
      <c r="K11" s="313"/>
      <c r="L11" s="309"/>
      <c r="M11" s="313"/>
      <c r="N11" s="309"/>
      <c r="O11" s="313"/>
      <c r="P11" s="309"/>
      <c r="R11" s="188">
        <f t="shared" si="0"/>
        <v>0</v>
      </c>
      <c r="S11" s="188">
        <f t="shared" si="1"/>
        <v>0</v>
      </c>
      <c r="T11" s="188">
        <f t="shared" si="2"/>
        <v>0</v>
      </c>
      <c r="U11" s="188">
        <f t="shared" si="3"/>
        <v>0</v>
      </c>
      <c r="V11" s="188">
        <f t="shared" si="4"/>
        <v>0</v>
      </c>
      <c r="W11" s="188">
        <f t="shared" si="5"/>
        <v>0</v>
      </c>
      <c r="X11" s="188">
        <f t="shared" si="6"/>
        <v>0</v>
      </c>
    </row>
    <row r="12" spans="1:24" s="18" customFormat="1" ht="15.75">
      <c r="A12" s="304"/>
      <c r="B12" s="305"/>
      <c r="C12" s="313"/>
      <c r="D12" s="269"/>
      <c r="E12" s="313"/>
      <c r="F12" s="309"/>
      <c r="G12" s="313"/>
      <c r="H12" s="309"/>
      <c r="I12" s="313"/>
      <c r="J12" s="309"/>
      <c r="K12" s="313"/>
      <c r="L12" s="309"/>
      <c r="M12" s="313"/>
      <c r="N12" s="309"/>
      <c r="O12" s="313"/>
      <c r="P12" s="309"/>
      <c r="R12" s="188">
        <f t="shared" si="0"/>
        <v>0</v>
      </c>
      <c r="S12" s="188">
        <f t="shared" si="1"/>
        <v>0</v>
      </c>
      <c r="T12" s="188">
        <f t="shared" si="2"/>
        <v>0</v>
      </c>
      <c r="U12" s="188">
        <f t="shared" si="3"/>
        <v>0</v>
      </c>
      <c r="V12" s="188">
        <f t="shared" si="4"/>
        <v>0</v>
      </c>
      <c r="W12" s="188">
        <f t="shared" si="5"/>
        <v>0</v>
      </c>
      <c r="X12" s="188">
        <f t="shared" si="6"/>
        <v>0</v>
      </c>
    </row>
    <row r="13" spans="1:24" s="18" customFormat="1" ht="15.75">
      <c r="A13" s="304"/>
      <c r="B13" s="305"/>
      <c r="C13" s="313"/>
      <c r="D13" s="269"/>
      <c r="E13" s="313"/>
      <c r="F13" s="309"/>
      <c r="G13" s="313"/>
      <c r="H13" s="309"/>
      <c r="I13" s="313"/>
      <c r="J13" s="309"/>
      <c r="K13" s="313"/>
      <c r="L13" s="309"/>
      <c r="M13" s="313"/>
      <c r="N13" s="309"/>
      <c r="O13" s="313"/>
      <c r="P13" s="309"/>
      <c r="R13" s="188">
        <f t="shared" si="0"/>
        <v>0</v>
      </c>
      <c r="S13" s="188">
        <f t="shared" si="1"/>
        <v>0</v>
      </c>
      <c r="T13" s="188">
        <f t="shared" si="2"/>
        <v>0</v>
      </c>
      <c r="U13" s="188">
        <f t="shared" si="3"/>
        <v>0</v>
      </c>
      <c r="V13" s="188">
        <f t="shared" si="4"/>
        <v>0</v>
      </c>
      <c r="W13" s="188">
        <f t="shared" si="5"/>
        <v>0</v>
      </c>
      <c r="X13" s="188">
        <f t="shared" si="6"/>
        <v>0</v>
      </c>
    </row>
    <row r="14" spans="1:24" s="18" customFormat="1" ht="15.75">
      <c r="A14" s="304"/>
      <c r="B14" s="305"/>
      <c r="C14" s="313"/>
      <c r="D14" s="269"/>
      <c r="E14" s="313"/>
      <c r="F14" s="309"/>
      <c r="G14" s="313"/>
      <c r="H14" s="309"/>
      <c r="I14" s="313"/>
      <c r="J14" s="309"/>
      <c r="K14" s="313"/>
      <c r="L14" s="309"/>
      <c r="M14" s="313"/>
      <c r="N14" s="309"/>
      <c r="O14" s="313"/>
      <c r="P14" s="309"/>
      <c r="R14" s="188">
        <f t="shared" si="0"/>
        <v>0</v>
      </c>
      <c r="S14" s="188">
        <f t="shared" si="1"/>
        <v>0</v>
      </c>
      <c r="T14" s="188">
        <f t="shared" si="2"/>
        <v>0</v>
      </c>
      <c r="U14" s="188">
        <f t="shared" si="3"/>
        <v>0</v>
      </c>
      <c r="V14" s="188">
        <f t="shared" si="4"/>
        <v>0</v>
      </c>
      <c r="W14" s="188">
        <f t="shared" si="5"/>
        <v>0</v>
      </c>
      <c r="X14" s="188">
        <f t="shared" si="6"/>
        <v>0</v>
      </c>
    </row>
    <row r="15" spans="1:24" s="18" customFormat="1" ht="15.75">
      <c r="A15" s="304"/>
      <c r="B15" s="305"/>
      <c r="C15" s="313"/>
      <c r="D15" s="269"/>
      <c r="E15" s="313"/>
      <c r="F15" s="309"/>
      <c r="G15" s="313"/>
      <c r="H15" s="309"/>
      <c r="I15" s="313"/>
      <c r="J15" s="309"/>
      <c r="K15" s="313"/>
      <c r="L15" s="309"/>
      <c r="M15" s="313"/>
      <c r="N15" s="309"/>
      <c r="O15" s="313"/>
      <c r="P15" s="309"/>
      <c r="R15" s="188">
        <f t="shared" si="0"/>
        <v>0</v>
      </c>
      <c r="S15" s="188">
        <f t="shared" si="1"/>
        <v>0</v>
      </c>
      <c r="T15" s="188">
        <f t="shared" si="2"/>
        <v>0</v>
      </c>
      <c r="U15" s="188">
        <f t="shared" si="3"/>
        <v>0</v>
      </c>
      <c r="V15" s="188">
        <f t="shared" si="4"/>
        <v>0</v>
      </c>
      <c r="W15" s="188">
        <f t="shared" si="5"/>
        <v>0</v>
      </c>
      <c r="X15" s="188">
        <f t="shared" si="6"/>
        <v>0</v>
      </c>
    </row>
    <row r="16" spans="1:24" s="18" customFormat="1" ht="15.75">
      <c r="A16" s="304"/>
      <c r="B16" s="305"/>
      <c r="C16" s="313"/>
      <c r="D16" s="269"/>
      <c r="E16" s="313"/>
      <c r="F16" s="309"/>
      <c r="G16" s="313"/>
      <c r="H16" s="309"/>
      <c r="I16" s="313"/>
      <c r="J16" s="309"/>
      <c r="K16" s="313"/>
      <c r="L16" s="309"/>
      <c r="M16" s="313"/>
      <c r="N16" s="309"/>
      <c r="O16" s="313"/>
      <c r="P16" s="309"/>
      <c r="R16" s="188">
        <f t="shared" si="0"/>
        <v>0</v>
      </c>
      <c r="S16" s="188">
        <f t="shared" si="1"/>
        <v>0</v>
      </c>
      <c r="T16" s="188">
        <f t="shared" si="2"/>
        <v>0</v>
      </c>
      <c r="U16" s="188">
        <f t="shared" si="3"/>
        <v>0</v>
      </c>
      <c r="V16" s="188">
        <f t="shared" si="4"/>
        <v>0</v>
      </c>
      <c r="W16" s="188">
        <f t="shared" si="5"/>
        <v>0</v>
      </c>
      <c r="X16" s="188">
        <f t="shared" si="6"/>
        <v>0</v>
      </c>
    </row>
    <row r="17" spans="1:24" s="18" customFormat="1" ht="15.75">
      <c r="A17" s="304"/>
      <c r="B17" s="305"/>
      <c r="C17" s="313"/>
      <c r="D17" s="269"/>
      <c r="E17" s="313"/>
      <c r="F17" s="309"/>
      <c r="G17" s="313"/>
      <c r="H17" s="309"/>
      <c r="I17" s="313"/>
      <c r="J17" s="309"/>
      <c r="K17" s="313"/>
      <c r="L17" s="309"/>
      <c r="M17" s="313"/>
      <c r="N17" s="309"/>
      <c r="O17" s="313"/>
      <c r="P17" s="309"/>
      <c r="R17" s="188">
        <f t="shared" si="0"/>
        <v>0</v>
      </c>
      <c r="S17" s="188">
        <f t="shared" si="1"/>
        <v>0</v>
      </c>
      <c r="T17" s="188">
        <f t="shared" si="2"/>
        <v>0</v>
      </c>
      <c r="U17" s="188">
        <f t="shared" si="3"/>
        <v>0</v>
      </c>
      <c r="V17" s="188">
        <f t="shared" si="4"/>
        <v>0</v>
      </c>
      <c r="W17" s="188">
        <f t="shared" si="5"/>
        <v>0</v>
      </c>
      <c r="X17" s="188">
        <f t="shared" si="6"/>
        <v>0</v>
      </c>
    </row>
    <row r="18" spans="1:24" s="18" customFormat="1" ht="15.75">
      <c r="A18" s="304"/>
      <c r="B18" s="305"/>
      <c r="C18" s="313"/>
      <c r="D18" s="269"/>
      <c r="E18" s="313"/>
      <c r="F18" s="309"/>
      <c r="G18" s="313"/>
      <c r="H18" s="309"/>
      <c r="I18" s="313"/>
      <c r="J18" s="309"/>
      <c r="K18" s="313"/>
      <c r="L18" s="309"/>
      <c r="M18" s="313"/>
      <c r="N18" s="309"/>
      <c r="O18" s="313"/>
      <c r="P18" s="309"/>
      <c r="R18" s="188">
        <f t="shared" si="0"/>
        <v>0</v>
      </c>
      <c r="S18" s="188">
        <f t="shared" si="1"/>
        <v>0</v>
      </c>
      <c r="T18" s="188">
        <f t="shared" si="2"/>
        <v>0</v>
      </c>
      <c r="U18" s="188">
        <f t="shared" si="3"/>
        <v>0</v>
      </c>
      <c r="V18" s="188">
        <f t="shared" si="4"/>
        <v>0</v>
      </c>
      <c r="W18" s="188">
        <f t="shared" si="5"/>
        <v>0</v>
      </c>
      <c r="X18" s="188">
        <f t="shared" si="6"/>
        <v>0</v>
      </c>
    </row>
    <row r="19" spans="1:24" s="18" customFormat="1" ht="15.75">
      <c r="A19" s="304"/>
      <c r="B19" s="305"/>
      <c r="C19" s="313"/>
      <c r="D19" s="269"/>
      <c r="E19" s="313"/>
      <c r="F19" s="309"/>
      <c r="G19" s="313"/>
      <c r="H19" s="309"/>
      <c r="I19" s="313"/>
      <c r="J19" s="309"/>
      <c r="K19" s="313"/>
      <c r="L19" s="309"/>
      <c r="M19" s="313"/>
      <c r="N19" s="309"/>
      <c r="O19" s="313"/>
      <c r="P19" s="309"/>
      <c r="R19" s="188">
        <f t="shared" si="0"/>
        <v>0</v>
      </c>
      <c r="S19" s="188">
        <f t="shared" si="1"/>
        <v>0</v>
      </c>
      <c r="T19" s="188">
        <f t="shared" si="2"/>
        <v>0</v>
      </c>
      <c r="U19" s="188">
        <f t="shared" si="3"/>
        <v>0</v>
      </c>
      <c r="V19" s="188">
        <f t="shared" si="4"/>
        <v>0</v>
      </c>
      <c r="W19" s="188">
        <f t="shared" si="5"/>
        <v>0</v>
      </c>
      <c r="X19" s="188">
        <f t="shared" si="6"/>
        <v>0</v>
      </c>
    </row>
    <row r="20" spans="1:24" s="18" customFormat="1" ht="15.75">
      <c r="A20" s="304"/>
      <c r="B20" s="305"/>
      <c r="C20" s="313"/>
      <c r="D20" s="269"/>
      <c r="E20" s="313"/>
      <c r="F20" s="309"/>
      <c r="G20" s="313"/>
      <c r="H20" s="309"/>
      <c r="I20" s="313"/>
      <c r="J20" s="309"/>
      <c r="K20" s="313"/>
      <c r="L20" s="309"/>
      <c r="M20" s="313"/>
      <c r="N20" s="309"/>
      <c r="O20" s="313"/>
      <c r="P20" s="309"/>
      <c r="R20" s="188">
        <f t="shared" si="0"/>
        <v>0</v>
      </c>
      <c r="S20" s="188">
        <f t="shared" si="1"/>
        <v>0</v>
      </c>
      <c r="T20" s="188">
        <f t="shared" si="2"/>
        <v>0</v>
      </c>
      <c r="U20" s="188">
        <f t="shared" si="3"/>
        <v>0</v>
      </c>
      <c r="V20" s="188">
        <f t="shared" si="4"/>
        <v>0</v>
      </c>
      <c r="W20" s="188">
        <f t="shared" si="5"/>
        <v>0</v>
      </c>
      <c r="X20" s="188">
        <f t="shared" si="6"/>
        <v>0</v>
      </c>
    </row>
    <row r="21" spans="1:24" s="18" customFormat="1" ht="15.75">
      <c r="A21" s="304"/>
      <c r="B21" s="305"/>
      <c r="C21" s="313"/>
      <c r="D21" s="269"/>
      <c r="E21" s="313"/>
      <c r="F21" s="309"/>
      <c r="G21" s="313"/>
      <c r="H21" s="309"/>
      <c r="I21" s="313"/>
      <c r="J21" s="309"/>
      <c r="K21" s="313"/>
      <c r="L21" s="309"/>
      <c r="M21" s="313"/>
      <c r="N21" s="309"/>
      <c r="O21" s="313"/>
      <c r="P21" s="309"/>
      <c r="R21" s="188">
        <f t="shared" si="0"/>
        <v>0</v>
      </c>
      <c r="S21" s="188">
        <f t="shared" si="1"/>
        <v>0</v>
      </c>
      <c r="T21" s="188">
        <f t="shared" si="2"/>
        <v>0</v>
      </c>
      <c r="U21" s="188">
        <f t="shared" si="3"/>
        <v>0</v>
      </c>
      <c r="V21" s="188">
        <f t="shared" si="4"/>
        <v>0</v>
      </c>
      <c r="W21" s="188">
        <f t="shared" si="5"/>
        <v>0</v>
      </c>
      <c r="X21" s="188">
        <f t="shared" si="6"/>
        <v>0</v>
      </c>
    </row>
    <row r="22" spans="1:24" s="18" customFormat="1" ht="15.75">
      <c r="A22" s="304"/>
      <c r="B22" s="305"/>
      <c r="C22" s="313"/>
      <c r="D22" s="269"/>
      <c r="E22" s="313"/>
      <c r="F22" s="309"/>
      <c r="G22" s="313"/>
      <c r="H22" s="309"/>
      <c r="I22" s="313"/>
      <c r="J22" s="309"/>
      <c r="K22" s="313"/>
      <c r="L22" s="309"/>
      <c r="M22" s="313"/>
      <c r="N22" s="309"/>
      <c r="O22" s="313"/>
      <c r="P22" s="309"/>
      <c r="R22" s="188">
        <f t="shared" si="0"/>
        <v>0</v>
      </c>
      <c r="S22" s="188">
        <f t="shared" si="1"/>
        <v>0</v>
      </c>
      <c r="T22" s="188">
        <f t="shared" si="2"/>
        <v>0</v>
      </c>
      <c r="U22" s="188">
        <f t="shared" si="3"/>
        <v>0</v>
      </c>
      <c r="V22" s="188">
        <f t="shared" si="4"/>
        <v>0</v>
      </c>
      <c r="W22" s="188">
        <f t="shared" si="5"/>
        <v>0</v>
      </c>
      <c r="X22" s="188">
        <f t="shared" si="6"/>
        <v>0</v>
      </c>
    </row>
    <row r="23" spans="1:24" s="18" customFormat="1" ht="15.75">
      <c r="A23" s="304"/>
      <c r="B23" s="305"/>
      <c r="C23" s="313"/>
      <c r="D23" s="269"/>
      <c r="E23" s="313"/>
      <c r="F23" s="309"/>
      <c r="G23" s="313"/>
      <c r="H23" s="309"/>
      <c r="I23" s="313"/>
      <c r="J23" s="309"/>
      <c r="K23" s="313"/>
      <c r="L23" s="309"/>
      <c r="M23" s="313"/>
      <c r="N23" s="309"/>
      <c r="O23" s="313"/>
      <c r="P23" s="309"/>
      <c r="R23" s="188">
        <f t="shared" si="0"/>
        <v>0</v>
      </c>
      <c r="S23" s="188">
        <f t="shared" si="1"/>
        <v>0</v>
      </c>
      <c r="T23" s="188">
        <f t="shared" si="2"/>
        <v>0</v>
      </c>
      <c r="U23" s="188">
        <f t="shared" si="3"/>
        <v>0</v>
      </c>
      <c r="V23" s="188">
        <f t="shared" si="4"/>
        <v>0</v>
      </c>
      <c r="W23" s="188">
        <f t="shared" si="5"/>
        <v>0</v>
      </c>
      <c r="X23" s="188">
        <f t="shared" si="6"/>
        <v>0</v>
      </c>
    </row>
    <row r="24" spans="1:24" s="18" customFormat="1" ht="15.75">
      <c r="A24" s="304"/>
      <c r="B24" s="305"/>
      <c r="C24" s="313"/>
      <c r="D24" s="269"/>
      <c r="E24" s="313"/>
      <c r="F24" s="309"/>
      <c r="G24" s="313"/>
      <c r="H24" s="309"/>
      <c r="I24" s="313"/>
      <c r="J24" s="309"/>
      <c r="K24" s="313"/>
      <c r="L24" s="309"/>
      <c r="M24" s="313"/>
      <c r="N24" s="309"/>
      <c r="O24" s="313"/>
      <c r="P24" s="309"/>
      <c r="R24" s="188">
        <f t="shared" si="0"/>
        <v>0</v>
      </c>
      <c r="S24" s="188">
        <f t="shared" si="1"/>
        <v>0</v>
      </c>
      <c r="T24" s="188">
        <f t="shared" si="2"/>
        <v>0</v>
      </c>
      <c r="U24" s="188">
        <f t="shared" si="3"/>
        <v>0</v>
      </c>
      <c r="V24" s="188">
        <f t="shared" si="4"/>
        <v>0</v>
      </c>
      <c r="W24" s="188">
        <f t="shared" si="5"/>
        <v>0</v>
      </c>
      <c r="X24" s="188">
        <f t="shared" si="6"/>
        <v>0</v>
      </c>
    </row>
    <row r="25" spans="1:24" s="18" customFormat="1" ht="15.75">
      <c r="A25" s="304"/>
      <c r="B25" s="305"/>
      <c r="C25" s="313"/>
      <c r="D25" s="269"/>
      <c r="E25" s="313"/>
      <c r="F25" s="309"/>
      <c r="G25" s="313"/>
      <c r="H25" s="309"/>
      <c r="I25" s="313"/>
      <c r="J25" s="309"/>
      <c r="K25" s="313"/>
      <c r="L25" s="309"/>
      <c r="M25" s="313"/>
      <c r="N25" s="309"/>
      <c r="O25" s="313"/>
      <c r="P25" s="309"/>
      <c r="R25" s="188">
        <f t="shared" si="0"/>
        <v>0</v>
      </c>
      <c r="S25" s="188">
        <f t="shared" si="1"/>
        <v>0</v>
      </c>
      <c r="T25" s="188">
        <f t="shared" si="2"/>
        <v>0</v>
      </c>
      <c r="U25" s="188">
        <f t="shared" si="3"/>
        <v>0</v>
      </c>
      <c r="V25" s="188">
        <f t="shared" si="4"/>
        <v>0</v>
      </c>
      <c r="W25" s="188">
        <f t="shared" si="5"/>
        <v>0</v>
      </c>
      <c r="X25" s="188">
        <f t="shared" si="6"/>
        <v>0</v>
      </c>
    </row>
    <row r="26" spans="1:24" s="18" customFormat="1" ht="15.75">
      <c r="A26" s="304"/>
      <c r="B26" s="305"/>
      <c r="C26" s="308"/>
      <c r="D26" s="269"/>
      <c r="E26" s="308"/>
      <c r="F26" s="309"/>
      <c r="G26" s="308"/>
      <c r="H26" s="309"/>
      <c r="I26" s="308"/>
      <c r="J26" s="269"/>
      <c r="K26" s="308"/>
      <c r="L26" s="309"/>
      <c r="M26" s="308"/>
      <c r="N26" s="309"/>
      <c r="O26" s="308"/>
      <c r="P26" s="309"/>
      <c r="R26" s="188">
        <f t="shared" si="0"/>
        <v>0</v>
      </c>
      <c r="S26" s="188">
        <f t="shared" si="1"/>
        <v>0</v>
      </c>
      <c r="T26" s="188">
        <f t="shared" si="2"/>
        <v>0</v>
      </c>
      <c r="U26" s="188">
        <f t="shared" si="3"/>
        <v>0</v>
      </c>
      <c r="V26" s="188">
        <f t="shared" si="4"/>
        <v>0</v>
      </c>
      <c r="W26" s="188">
        <f t="shared" si="5"/>
        <v>0</v>
      </c>
      <c r="X26" s="188">
        <f t="shared" si="6"/>
        <v>0</v>
      </c>
    </row>
    <row r="27" spans="1:24" s="18" customFormat="1" ht="15.75" customHeight="1">
      <c r="A27" s="215"/>
      <c r="B27" s="204"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9">
        <f aca="true" t="shared" si="7" ref="R27:X27">SUM(R6:R26)</f>
        <v>0</v>
      </c>
      <c r="S27" s="189">
        <f t="shared" si="7"/>
        <v>0</v>
      </c>
      <c r="T27" s="189">
        <f t="shared" si="7"/>
        <v>0</v>
      </c>
      <c r="U27" s="189">
        <f t="shared" si="7"/>
        <v>0</v>
      </c>
      <c r="V27" s="189">
        <f t="shared" si="7"/>
        <v>0</v>
      </c>
      <c r="W27" s="189">
        <f t="shared" si="7"/>
        <v>0</v>
      </c>
      <c r="X27" s="189">
        <f t="shared" si="7"/>
        <v>0</v>
      </c>
    </row>
    <row r="28" spans="1:16" s="122" customFormat="1" ht="76.5" customHeight="1">
      <c r="A28" s="571" t="s">
        <v>612</v>
      </c>
      <c r="B28" s="571"/>
      <c r="C28" s="571"/>
      <c r="D28" s="571"/>
      <c r="E28" s="571"/>
      <c r="F28" s="571"/>
      <c r="G28" s="571"/>
      <c r="H28" s="571"/>
      <c r="I28" s="571"/>
      <c r="J28" s="571"/>
      <c r="K28" s="571"/>
      <c r="L28" s="571"/>
      <c r="M28" s="571"/>
      <c r="N28" s="571"/>
      <c r="O28" s="571"/>
      <c r="P28" s="571"/>
    </row>
    <row r="29" spans="1:16" ht="15.75">
      <c r="A29" s="4"/>
      <c r="B29" s="1"/>
      <c r="C29" s="1"/>
      <c r="D29" s="1"/>
      <c r="E29" s="1"/>
      <c r="F29" s="1"/>
      <c r="G29" s="1"/>
      <c r="H29" s="1"/>
      <c r="I29" s="1"/>
      <c r="J29" s="1"/>
      <c r="K29" s="1"/>
      <c r="L29" s="1"/>
      <c r="M29" s="1"/>
      <c r="N29" s="1"/>
      <c r="O29" s="1"/>
      <c r="P29" s="1"/>
    </row>
    <row r="30" spans="1:16" ht="31.5" customHeight="1">
      <c r="A30" s="138" t="s">
        <v>613</v>
      </c>
      <c r="B30" s="497" t="s">
        <v>317</v>
      </c>
      <c r="C30" s="497"/>
      <c r="D30" s="497"/>
      <c r="E30" s="497"/>
      <c r="F30" s="497"/>
      <c r="G30" s="497"/>
      <c r="H30" s="497"/>
      <c r="I30" s="497"/>
      <c r="J30" s="497"/>
      <c r="K30" s="497"/>
      <c r="L30" s="497"/>
      <c r="M30" s="497"/>
      <c r="N30" s="497"/>
      <c r="O30" s="497"/>
      <c r="P30" s="497"/>
    </row>
    <row r="31" spans="1:16" ht="179.25" customHeight="1">
      <c r="A31" s="573"/>
      <c r="B31" s="573"/>
      <c r="C31" s="573"/>
      <c r="D31" s="573"/>
      <c r="E31" s="573"/>
      <c r="F31" s="573"/>
      <c r="G31" s="573"/>
      <c r="H31" s="573"/>
      <c r="I31" s="573"/>
      <c r="J31" s="573"/>
      <c r="K31" s="573"/>
      <c r="L31" s="573"/>
      <c r="M31" s="573"/>
      <c r="N31" s="573"/>
      <c r="O31" s="573"/>
      <c r="P31" s="573"/>
    </row>
    <row r="32" spans="1:16" ht="15.75" customHeight="1">
      <c r="A32" s="4"/>
      <c r="B32" s="1"/>
      <c r="C32" s="1"/>
      <c r="D32" s="1"/>
      <c r="E32" s="1"/>
      <c r="F32" s="1"/>
      <c r="G32" s="1"/>
      <c r="H32" s="1"/>
      <c r="I32" s="1"/>
      <c r="J32" s="1"/>
      <c r="K32" s="1"/>
      <c r="L32" s="1"/>
      <c r="M32" s="1"/>
      <c r="N32" s="1"/>
      <c r="O32" s="1"/>
      <c r="P32" s="1"/>
    </row>
    <row r="33" spans="1:16" ht="15.75" customHeight="1">
      <c r="A33" s="106" t="s">
        <v>312</v>
      </c>
      <c r="B33" s="574" t="s">
        <v>315</v>
      </c>
      <c r="C33" s="574"/>
      <c r="D33" s="574"/>
      <c r="E33" s="574"/>
      <c r="F33" s="574"/>
      <c r="G33" s="574"/>
      <c r="H33" s="574"/>
      <c r="I33" s="574"/>
      <c r="J33" s="574"/>
      <c r="K33" s="574"/>
      <c r="L33" s="574"/>
      <c r="M33" s="574"/>
      <c r="N33" s="574"/>
      <c r="O33" s="574"/>
      <c r="P33" s="574"/>
    </row>
    <row r="34" spans="1:16" ht="32.25" customHeight="1">
      <c r="A34" s="507" t="s">
        <v>320</v>
      </c>
      <c r="B34" s="507"/>
      <c r="C34" s="507"/>
      <c r="D34" s="507"/>
      <c r="E34" s="507"/>
      <c r="F34" s="507"/>
      <c r="G34" s="507"/>
      <c r="H34" s="507"/>
      <c r="I34" s="507"/>
      <c r="J34" s="507"/>
      <c r="K34" s="507"/>
      <c r="L34" s="507"/>
      <c r="M34" s="507"/>
      <c r="N34" s="507"/>
      <c r="O34" s="507"/>
      <c r="P34" s="507"/>
    </row>
    <row r="35" spans="1:12" ht="15.75">
      <c r="A35" s="3"/>
      <c r="B35" s="1"/>
      <c r="C35" s="1"/>
      <c r="D35" s="19"/>
      <c r="E35" s="121"/>
      <c r="F35" s="121"/>
      <c r="G35" s="96"/>
      <c r="H35" s="96"/>
      <c r="I35" s="19"/>
      <c r="J35" s="19"/>
      <c r="K35" s="96"/>
      <c r="L35" s="62"/>
    </row>
    <row r="36" spans="1:16" ht="32.25" customHeight="1">
      <c r="A36" s="552" t="s">
        <v>96</v>
      </c>
      <c r="B36" s="552"/>
      <c r="C36" s="552"/>
      <c r="D36" s="552"/>
      <c r="E36" s="552" t="s">
        <v>97</v>
      </c>
      <c r="F36" s="552"/>
      <c r="G36" s="552"/>
      <c r="H36" s="552"/>
      <c r="I36" s="552"/>
      <c r="J36" s="552"/>
      <c r="K36" s="552" t="s">
        <v>208</v>
      </c>
      <c r="L36" s="552"/>
      <c r="M36" s="552"/>
      <c r="N36" s="552"/>
      <c r="O36" s="552"/>
      <c r="P36" s="552"/>
    </row>
    <row r="37" spans="1:16" ht="15.75" customHeight="1">
      <c r="A37" s="570"/>
      <c r="B37" s="570"/>
      <c r="C37" s="570"/>
      <c r="D37" s="570"/>
      <c r="E37" s="570"/>
      <c r="F37" s="570"/>
      <c r="G37" s="570"/>
      <c r="H37" s="570"/>
      <c r="I37" s="570"/>
      <c r="J37" s="570"/>
      <c r="K37" s="570"/>
      <c r="L37" s="570"/>
      <c r="M37" s="570"/>
      <c r="N37" s="570"/>
      <c r="O37" s="570"/>
      <c r="P37" s="570"/>
    </row>
    <row r="38" spans="1:16" ht="15.75" customHeight="1">
      <c r="A38" s="570"/>
      <c r="B38" s="570"/>
      <c r="C38" s="570"/>
      <c r="D38" s="570"/>
      <c r="E38" s="570"/>
      <c r="F38" s="570"/>
      <c r="G38" s="570"/>
      <c r="H38" s="570"/>
      <c r="I38" s="570"/>
      <c r="J38" s="570"/>
      <c r="K38" s="570"/>
      <c r="L38" s="570"/>
      <c r="M38" s="570"/>
      <c r="N38" s="570"/>
      <c r="O38" s="570"/>
      <c r="P38" s="570"/>
    </row>
    <row r="39" spans="1:16" ht="15.75" customHeight="1">
      <c r="A39" s="570"/>
      <c r="B39" s="570"/>
      <c r="C39" s="570"/>
      <c r="D39" s="570"/>
      <c r="E39" s="570"/>
      <c r="F39" s="570"/>
      <c r="G39" s="570"/>
      <c r="H39" s="570"/>
      <c r="I39" s="570"/>
      <c r="J39" s="570"/>
      <c r="K39" s="570"/>
      <c r="L39" s="570"/>
      <c r="M39" s="570"/>
      <c r="N39" s="570"/>
      <c r="O39" s="570"/>
      <c r="P39" s="570"/>
    </row>
    <row r="40" spans="1:16" ht="15.75" customHeight="1">
      <c r="A40" s="570"/>
      <c r="B40" s="570"/>
      <c r="C40" s="570"/>
      <c r="D40" s="570"/>
      <c r="E40" s="570"/>
      <c r="F40" s="570"/>
      <c r="G40" s="570"/>
      <c r="H40" s="570"/>
      <c r="I40" s="570"/>
      <c r="J40" s="570"/>
      <c r="K40" s="570"/>
      <c r="L40" s="570"/>
      <c r="M40" s="570"/>
      <c r="N40" s="570"/>
      <c r="O40" s="570"/>
      <c r="P40" s="570"/>
    </row>
    <row r="41" spans="1:16" ht="15.75" customHeight="1">
      <c r="A41" s="570"/>
      <c r="B41" s="570"/>
      <c r="C41" s="570"/>
      <c r="D41" s="570"/>
      <c r="E41" s="570"/>
      <c r="F41" s="570"/>
      <c r="G41" s="570"/>
      <c r="H41" s="570"/>
      <c r="I41" s="570"/>
      <c r="J41" s="570"/>
      <c r="K41" s="570"/>
      <c r="L41" s="570"/>
      <c r="M41" s="570"/>
      <c r="N41" s="570"/>
      <c r="O41" s="570"/>
      <c r="P41" s="570"/>
    </row>
    <row r="42" spans="1:16" ht="15.75" customHeight="1">
      <c r="A42" s="570"/>
      <c r="B42" s="570"/>
      <c r="C42" s="570"/>
      <c r="D42" s="570"/>
      <c r="E42" s="570"/>
      <c r="F42" s="570"/>
      <c r="G42" s="570"/>
      <c r="H42" s="570"/>
      <c r="I42" s="570"/>
      <c r="J42" s="570"/>
      <c r="K42" s="570"/>
      <c r="L42" s="570"/>
      <c r="M42" s="570"/>
      <c r="N42" s="570"/>
      <c r="O42" s="570"/>
      <c r="P42" s="570"/>
    </row>
    <row r="43" spans="1:16" ht="15.75" customHeight="1">
      <c r="A43" s="570"/>
      <c r="B43" s="570"/>
      <c r="C43" s="570"/>
      <c r="D43" s="570"/>
      <c r="E43" s="570"/>
      <c r="F43" s="570"/>
      <c r="G43" s="570"/>
      <c r="H43" s="570"/>
      <c r="I43" s="570"/>
      <c r="J43" s="570"/>
      <c r="K43" s="570"/>
      <c r="L43" s="570"/>
      <c r="M43" s="570"/>
      <c r="N43" s="570"/>
      <c r="O43" s="570"/>
      <c r="P43" s="570"/>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1"/>
      <c r="E50" s="221"/>
      <c r="F50" s="53"/>
      <c r="G50" s="53"/>
      <c r="H50" s="221"/>
      <c r="I50" s="221"/>
      <c r="J50" s="221"/>
      <c r="K50" s="53"/>
      <c r="L50" s="53"/>
    </row>
    <row r="51" ht="15.75" customHeight="1"/>
    <row r="53" spans="2:12" ht="15.75">
      <c r="B53" s="24"/>
      <c r="C53" s="24"/>
      <c r="D53" s="24"/>
      <c r="E53" s="24"/>
      <c r="F53" s="99"/>
      <c r="G53" s="24"/>
      <c r="H53" s="24"/>
      <c r="I53" s="24"/>
      <c r="J53" s="24"/>
      <c r="K53" s="24"/>
      <c r="L53" s="24"/>
    </row>
    <row r="54" spans="1:6" ht="15.75">
      <c r="A54" s="96"/>
      <c r="F54" s="201"/>
    </row>
    <row r="55" spans="1:6" ht="15.75">
      <c r="A55" s="96"/>
      <c r="F55" s="201"/>
    </row>
    <row r="56" spans="1:6" ht="15.75">
      <c r="A56" s="96"/>
      <c r="F56" s="201"/>
    </row>
  </sheetData>
  <sheetProtection sheet="1" objects="1" scenarios="1"/>
  <mergeCells count="41">
    <mergeCell ref="E41:J41"/>
    <mergeCell ref="E42:J42"/>
    <mergeCell ref="E43:J43"/>
    <mergeCell ref="K36:P36"/>
    <mergeCell ref="K39:P39"/>
    <mergeCell ref="K42:P42"/>
    <mergeCell ref="K43:P43"/>
    <mergeCell ref="A43:D43"/>
    <mergeCell ref="B33:P33"/>
    <mergeCell ref="A41:D41"/>
    <mergeCell ref="A42:D42"/>
    <mergeCell ref="E36:J36"/>
    <mergeCell ref="E37:J37"/>
    <mergeCell ref="E38:J38"/>
    <mergeCell ref="E39:J39"/>
    <mergeCell ref="A39:D39"/>
    <mergeCell ref="A40:D40"/>
    <mergeCell ref="K40:P40"/>
    <mergeCell ref="K41:P41"/>
    <mergeCell ref="G4:H4"/>
    <mergeCell ref="I4:J4"/>
    <mergeCell ref="K4:L4"/>
    <mergeCell ref="K37:P37"/>
    <mergeCell ref="K38:P38"/>
    <mergeCell ref="E40:J40"/>
    <mergeCell ref="A31:P31"/>
    <mergeCell ref="B3:B5"/>
    <mergeCell ref="C3:N3"/>
    <mergeCell ref="O3:P4"/>
    <mergeCell ref="C4:D4"/>
    <mergeCell ref="E4:F4"/>
    <mergeCell ref="A1:P1"/>
    <mergeCell ref="A34:P34"/>
    <mergeCell ref="A36:D36"/>
    <mergeCell ref="A37:D37"/>
    <mergeCell ref="A38:D38"/>
    <mergeCell ref="A3:A5"/>
    <mergeCell ref="A28:P28"/>
    <mergeCell ref="M4:N4"/>
    <mergeCell ref="B30:P30"/>
    <mergeCell ref="B2:P2"/>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3">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614</v>
      </c>
      <c r="B1" s="543"/>
      <c r="C1" s="543"/>
      <c r="D1" s="543"/>
      <c r="E1" s="543"/>
      <c r="F1" s="543"/>
      <c r="G1" s="543"/>
      <c r="H1" s="543"/>
      <c r="I1" s="543"/>
      <c r="J1" s="24"/>
      <c r="K1" s="113"/>
      <c r="L1" s="24"/>
      <c r="M1" s="99"/>
    </row>
    <row r="2" spans="1:13" ht="15.75" customHeight="1">
      <c r="A2" s="102"/>
      <c r="B2" s="102"/>
      <c r="C2" s="102"/>
      <c r="D2" s="102"/>
      <c r="E2" s="102"/>
      <c r="F2" s="102"/>
      <c r="G2" s="102"/>
      <c r="H2" s="102"/>
      <c r="I2" s="102"/>
      <c r="J2" s="24"/>
      <c r="K2" s="110">
        <f>SATURS!$C$5</f>
        <v>1</v>
      </c>
      <c r="L2" s="24"/>
      <c r="M2" s="99"/>
    </row>
    <row r="3" spans="1:10" s="19" customFormat="1" ht="28.5" customHeight="1">
      <c r="A3" s="415" t="s">
        <v>35</v>
      </c>
      <c r="B3" s="414" t="s">
        <v>209</v>
      </c>
      <c r="C3" s="414" t="s">
        <v>615</v>
      </c>
      <c r="D3" s="414"/>
      <c r="E3" s="414"/>
      <c r="F3" s="580" t="s">
        <v>616</v>
      </c>
      <c r="G3" s="580"/>
      <c r="H3" s="580"/>
      <c r="I3" s="587" t="s">
        <v>276</v>
      </c>
      <c r="J3" s="86"/>
    </row>
    <row r="4" spans="1:9" s="19" customFormat="1" ht="15.75">
      <c r="A4" s="499"/>
      <c r="B4" s="414"/>
      <c r="C4" s="197" t="s">
        <v>210</v>
      </c>
      <c r="D4" s="194" t="s">
        <v>218</v>
      </c>
      <c r="E4" s="200" t="s">
        <v>219</v>
      </c>
      <c r="F4" s="197" t="s">
        <v>210</v>
      </c>
      <c r="G4" s="194" t="s">
        <v>218</v>
      </c>
      <c r="H4" s="200" t="s">
        <v>219</v>
      </c>
      <c r="I4" s="588"/>
    </row>
    <row r="5" spans="1:13" s="95" customFormat="1" ht="15.75">
      <c r="A5" s="416"/>
      <c r="B5" s="414"/>
      <c r="C5" s="197" t="s">
        <v>130</v>
      </c>
      <c r="D5" s="194" t="s">
        <v>221</v>
      </c>
      <c r="E5" s="194" t="s">
        <v>220</v>
      </c>
      <c r="F5" s="197" t="s">
        <v>130</v>
      </c>
      <c r="G5" s="194" t="s">
        <v>221</v>
      </c>
      <c r="H5" s="194" t="s">
        <v>220</v>
      </c>
      <c r="I5" s="207"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2">
        <f>5!N6</f>
        <v>0</v>
      </c>
      <c r="D7" s="184" t="e">
        <f>C7/2!$E$10</f>
        <v>#DIV/0!</v>
      </c>
      <c r="E7" s="378">
        <f>5!Q6</f>
        <v>0</v>
      </c>
      <c r="F7" s="182">
        <f>C7-6!C27</f>
        <v>0</v>
      </c>
      <c r="G7" s="184" t="e">
        <f>F7/2!$E$10</f>
        <v>#DIV/0!</v>
      </c>
      <c r="H7" s="378">
        <f>E7-6!R27</f>
        <v>0</v>
      </c>
      <c r="I7" s="378">
        <f aca="true" t="shared" si="0" ref="I7:I12">E7-H7</f>
        <v>0</v>
      </c>
      <c r="J7" s="85"/>
      <c r="M7" s="201"/>
    </row>
    <row r="8" spans="1:16" ht="15.75" customHeight="1">
      <c r="A8" s="44" t="s">
        <v>316</v>
      </c>
      <c r="B8" s="67" t="s">
        <v>183</v>
      </c>
      <c r="C8" s="182">
        <f>5!N7</f>
        <v>0</v>
      </c>
      <c r="D8" s="184" t="e">
        <f>C8/2!$E$10</f>
        <v>#DIV/0!</v>
      </c>
      <c r="E8" s="378">
        <f>5!Q7</f>
        <v>0</v>
      </c>
      <c r="F8" s="182">
        <f>C8-6!G27</f>
        <v>0</v>
      </c>
      <c r="G8" s="184" t="e">
        <f>F8/2!$E$10</f>
        <v>#DIV/0!</v>
      </c>
      <c r="H8" s="378">
        <f>E8-6!T27</f>
        <v>0</v>
      </c>
      <c r="I8" s="378">
        <f t="shared" si="0"/>
        <v>0</v>
      </c>
      <c r="J8" s="98"/>
      <c r="K8" s="54"/>
      <c r="L8" s="54"/>
      <c r="M8" s="98"/>
      <c r="P8" s="98"/>
    </row>
    <row r="9" spans="1:16" ht="15.75" customHeight="1">
      <c r="A9" s="44" t="s">
        <v>314</v>
      </c>
      <c r="B9" s="34" t="s">
        <v>184</v>
      </c>
      <c r="C9" s="182">
        <f>5!N8</f>
        <v>0</v>
      </c>
      <c r="D9" s="184" t="e">
        <f>C9/2!$E$10</f>
        <v>#DIV/0!</v>
      </c>
      <c r="E9" s="378">
        <f>5!Q8</f>
        <v>0</v>
      </c>
      <c r="F9" s="182">
        <f>C9-6!E27</f>
        <v>0</v>
      </c>
      <c r="G9" s="184" t="e">
        <f>F9/2!$E$10</f>
        <v>#DIV/0!</v>
      </c>
      <c r="H9" s="378">
        <f>E9-6!S27</f>
        <v>0</v>
      </c>
      <c r="I9" s="378">
        <f t="shared" si="0"/>
        <v>0</v>
      </c>
      <c r="J9" s="56"/>
      <c r="K9" s="56"/>
      <c r="L9" s="56"/>
      <c r="M9" s="98"/>
      <c r="N9" s="96"/>
      <c r="O9" s="98"/>
      <c r="P9" s="98"/>
    </row>
    <row r="10" spans="1:14" ht="15.75" customHeight="1">
      <c r="A10" s="44" t="s">
        <v>617</v>
      </c>
      <c r="B10" s="34" t="s">
        <v>185</v>
      </c>
      <c r="C10" s="182">
        <f>5!N9</f>
        <v>0</v>
      </c>
      <c r="D10" s="184" t="e">
        <f>C10/2!$E$10</f>
        <v>#DIV/0!</v>
      </c>
      <c r="E10" s="378">
        <f>5!Q9</f>
        <v>0</v>
      </c>
      <c r="F10" s="182">
        <f>C10-6!I27</f>
        <v>0</v>
      </c>
      <c r="G10" s="184" t="e">
        <f>F10/2!$E$10</f>
        <v>#DIV/0!</v>
      </c>
      <c r="H10" s="378">
        <f>E10-6!U27</f>
        <v>0</v>
      </c>
      <c r="I10" s="378">
        <f t="shared" si="0"/>
        <v>0</v>
      </c>
      <c r="J10" s="58"/>
      <c r="K10" s="96"/>
      <c r="L10" s="47"/>
      <c r="M10" s="36"/>
      <c r="N10" s="38"/>
    </row>
    <row r="11" spans="1:14" ht="15.75" customHeight="1">
      <c r="A11" s="44" t="s">
        <v>618</v>
      </c>
      <c r="B11" s="34" t="s">
        <v>186</v>
      </c>
      <c r="C11" s="182">
        <f>5!N10</f>
        <v>0</v>
      </c>
      <c r="D11" s="184" t="e">
        <f>C11/2!$E$10</f>
        <v>#DIV/0!</v>
      </c>
      <c r="E11" s="378">
        <f>5!Q10</f>
        <v>0</v>
      </c>
      <c r="F11" s="182">
        <f>C11-6!K27</f>
        <v>0</v>
      </c>
      <c r="G11" s="184" t="e">
        <f>F11/2!$E$10</f>
        <v>#DIV/0!</v>
      </c>
      <c r="H11" s="378">
        <f>E11-6!V27</f>
        <v>0</v>
      </c>
      <c r="I11" s="378">
        <f t="shared" si="0"/>
        <v>0</v>
      </c>
      <c r="J11" s="58"/>
      <c r="K11" s="96"/>
      <c r="L11" s="47"/>
      <c r="M11" s="36"/>
      <c r="N11" s="60"/>
    </row>
    <row r="12" spans="1:14" ht="15.75" customHeight="1">
      <c r="A12" s="44" t="s">
        <v>619</v>
      </c>
      <c r="B12" s="34" t="s">
        <v>214</v>
      </c>
      <c r="C12" s="182">
        <f>5!N11</f>
        <v>0</v>
      </c>
      <c r="D12" s="184" t="e">
        <f>C12/2!$E$10</f>
        <v>#DIV/0!</v>
      </c>
      <c r="E12" s="378">
        <f>5!Q11</f>
        <v>0</v>
      </c>
      <c r="F12" s="182">
        <f>C12-6!M27</f>
        <v>0</v>
      </c>
      <c r="G12" s="184" t="e">
        <f>F12/2!$E$10</f>
        <v>#DIV/0!</v>
      </c>
      <c r="H12" s="378">
        <f>E12-6!W27</f>
        <v>0</v>
      </c>
      <c r="I12" s="378">
        <f t="shared" si="0"/>
        <v>0</v>
      </c>
      <c r="J12" s="58"/>
      <c r="K12" s="96"/>
      <c r="L12" s="47"/>
      <c r="M12" s="36"/>
      <c r="N12" s="60"/>
    </row>
    <row r="13" spans="1:14" ht="15.75" customHeight="1">
      <c r="A13" s="44" t="s">
        <v>620</v>
      </c>
      <c r="B13" s="77" t="s">
        <v>215</v>
      </c>
      <c r="C13" s="183">
        <f aca="true" t="shared" si="1" ref="C13:I13">SUM(C7:C12)</f>
        <v>0</v>
      </c>
      <c r="D13" s="185" t="e">
        <f t="shared" si="1"/>
        <v>#DIV/0!</v>
      </c>
      <c r="E13" s="185">
        <f t="shared" si="1"/>
        <v>0</v>
      </c>
      <c r="F13" s="183">
        <f t="shared" si="1"/>
        <v>0</v>
      </c>
      <c r="G13" s="185" t="e">
        <f t="shared" si="1"/>
        <v>#DIV/0!</v>
      </c>
      <c r="H13" s="185">
        <f t="shared" si="1"/>
        <v>0</v>
      </c>
      <c r="I13" s="185">
        <f t="shared" si="1"/>
        <v>0</v>
      </c>
      <c r="J13" s="58"/>
      <c r="K13" s="96"/>
      <c r="L13" s="47"/>
      <c r="M13" s="36"/>
      <c r="N13" s="60"/>
    </row>
    <row r="14" spans="1:14" ht="45" customHeight="1">
      <c r="A14" s="44"/>
      <c r="B14" s="147" t="s">
        <v>212</v>
      </c>
      <c r="C14" s="74"/>
      <c r="D14" s="75"/>
      <c r="E14" s="73"/>
      <c r="F14" s="78" t="s">
        <v>213</v>
      </c>
      <c r="G14" s="73" t="s">
        <v>180</v>
      </c>
      <c r="H14" s="75"/>
      <c r="I14" s="90" t="s">
        <v>541</v>
      </c>
      <c r="J14" s="58"/>
      <c r="K14" s="96"/>
      <c r="L14" s="47"/>
      <c r="M14" s="36"/>
      <c r="N14" s="60"/>
    </row>
    <row r="15" spans="1:15" ht="80.25" customHeight="1">
      <c r="A15" s="205" t="s">
        <v>621</v>
      </c>
      <c r="B15" s="34" t="s">
        <v>216</v>
      </c>
      <c r="C15" s="136"/>
      <c r="D15" s="136"/>
      <c r="E15" s="136"/>
      <c r="F15" s="186">
        <f>6!O27</f>
        <v>0</v>
      </c>
      <c r="G15" s="187" t="e">
        <f>F15/2!$E$10</f>
        <v>#DIV/0!</v>
      </c>
      <c r="H15" s="136"/>
      <c r="I15" s="187">
        <f>6!X27</f>
        <v>0</v>
      </c>
      <c r="J15" s="58"/>
      <c r="K15" s="232"/>
      <c r="L15" s="47"/>
      <c r="M15" s="36"/>
      <c r="N15" s="60"/>
      <c r="O15" s="61"/>
    </row>
    <row r="16" spans="1:15" ht="15.75" customHeight="1">
      <c r="A16" s="44" t="s">
        <v>622</v>
      </c>
      <c r="B16" s="581" t="s">
        <v>217</v>
      </c>
      <c r="C16" s="582"/>
      <c r="D16" s="582"/>
      <c r="E16" s="582"/>
      <c r="F16" s="582"/>
      <c r="G16" s="582"/>
      <c r="H16" s="583"/>
      <c r="I16" s="185">
        <f>I15+I13</f>
        <v>0</v>
      </c>
      <c r="J16" s="58"/>
      <c r="K16" s="96"/>
      <c r="L16" s="47"/>
      <c r="M16" s="36"/>
      <c r="N16" s="60"/>
      <c r="O16" s="61"/>
    </row>
    <row r="17" spans="1:15" s="122" customFormat="1" ht="97.5" customHeight="1">
      <c r="A17" s="507" t="s">
        <v>623</v>
      </c>
      <c r="B17" s="507"/>
      <c r="C17" s="507"/>
      <c r="D17" s="507"/>
      <c r="E17" s="507"/>
      <c r="F17" s="507"/>
      <c r="G17" s="507"/>
      <c r="H17" s="507"/>
      <c r="I17" s="507"/>
      <c r="J17" s="123"/>
      <c r="K17" s="127"/>
      <c r="L17" s="142"/>
      <c r="M17" s="143"/>
      <c r="N17" s="144"/>
      <c r="O17" s="145"/>
    </row>
    <row r="18" spans="1:13" s="18" customFormat="1" ht="19.5" customHeight="1">
      <c r="A18" s="41"/>
      <c r="B18" s="41"/>
      <c r="C18" s="41"/>
      <c r="D18" s="41"/>
      <c r="E18" s="41"/>
      <c r="F18" s="41"/>
      <c r="G18" s="41"/>
      <c r="H18" s="41"/>
      <c r="I18" s="41"/>
      <c r="K18" s="222"/>
      <c r="L18" s="62"/>
      <c r="M18" s="62"/>
    </row>
    <row r="19" spans="1:13" ht="32.25" customHeight="1">
      <c r="A19" s="576" t="s">
        <v>624</v>
      </c>
      <c r="B19" s="576"/>
      <c r="C19" s="576"/>
      <c r="D19" s="576"/>
      <c r="E19" s="576"/>
      <c r="F19" s="576"/>
      <c r="G19" s="576"/>
      <c r="H19" s="576"/>
      <c r="I19" s="576"/>
      <c r="J19" s="19"/>
      <c r="K19" s="96"/>
      <c r="L19" s="62"/>
      <c r="M19" s="62"/>
    </row>
    <row r="20" spans="1:13" ht="32.25" customHeight="1">
      <c r="A20" s="414" t="s">
        <v>222</v>
      </c>
      <c r="B20" s="414"/>
      <c r="C20" s="414" t="s">
        <v>223</v>
      </c>
      <c r="D20" s="414"/>
      <c r="E20" s="414" t="s">
        <v>641</v>
      </c>
      <c r="F20" s="414"/>
      <c r="G20" s="414" t="s">
        <v>224</v>
      </c>
      <c r="H20" s="414"/>
      <c r="I20" s="414"/>
      <c r="J20" s="86"/>
      <c r="K20" s="19"/>
      <c r="L20" s="57"/>
      <c r="M20" s="57"/>
    </row>
    <row r="21" spans="1:12" ht="15.75" customHeight="1">
      <c r="A21" s="577"/>
      <c r="B21" s="577"/>
      <c r="C21" s="578">
        <f>A21/3.5</f>
        <v>0</v>
      </c>
      <c r="D21" s="578"/>
      <c r="E21" s="579">
        <f>F7</f>
        <v>0</v>
      </c>
      <c r="F21" s="579"/>
      <c r="G21" s="575">
        <f>IF(C21=0,0,E21/C21)</f>
        <v>0</v>
      </c>
      <c r="H21" s="575"/>
      <c r="I21" s="575"/>
      <c r="J21" s="19"/>
      <c r="K21" s="19"/>
      <c r="L21" s="48"/>
    </row>
    <row r="22" spans="1:13" ht="15.75" customHeight="1">
      <c r="A22" s="29"/>
      <c r="B22" s="25"/>
      <c r="C22" s="202"/>
      <c r="D22" s="202"/>
      <c r="J22" s="19"/>
      <c r="K22" s="19"/>
      <c r="L22" s="19"/>
      <c r="M22" s="96"/>
    </row>
    <row r="23" spans="1:13" ht="15.75" customHeight="1">
      <c r="A23" s="19"/>
      <c r="J23" s="96"/>
      <c r="K23" s="19"/>
      <c r="L23" s="19"/>
      <c r="M23" s="96"/>
    </row>
    <row r="24" spans="1:13" ht="15.75" customHeight="1">
      <c r="A24" s="584" t="s">
        <v>24</v>
      </c>
      <c r="B24" s="584"/>
      <c r="C24" s="586">
        <f>1!E19</f>
        <v>0</v>
      </c>
      <c r="D24" s="586"/>
      <c r="F24" s="219"/>
      <c r="H24" s="314"/>
      <c r="J24" s="96"/>
      <c r="K24" s="19"/>
      <c r="L24" s="19"/>
      <c r="M24" s="96"/>
    </row>
    <row r="25" spans="1:13" ht="15.75" customHeight="1">
      <c r="A25" s="584"/>
      <c r="B25" s="584"/>
      <c r="C25" s="585" t="s">
        <v>98</v>
      </c>
      <c r="D25" s="585"/>
      <c r="F25" s="222" t="s">
        <v>99</v>
      </c>
      <c r="H25" s="222"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1"/>
      <c r="E27" s="221"/>
      <c r="F27" s="53"/>
      <c r="G27" s="53"/>
      <c r="H27" s="221"/>
      <c r="I27" s="221"/>
      <c r="J27" s="221"/>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1"/>
      <c r="M31" s="201"/>
    </row>
    <row r="32" spans="1:13" ht="15.75">
      <c r="A32" s="96"/>
      <c r="F32" s="201"/>
      <c r="M32" s="201"/>
    </row>
    <row r="33" spans="1:13" ht="15.75">
      <c r="A33" s="96"/>
      <c r="F33" s="201"/>
      <c r="M33" s="201"/>
    </row>
  </sheetData>
  <sheetProtection sheet="1" objects="1" scenarios="1"/>
  <mergeCells count="20">
    <mergeCell ref="I3:I4"/>
    <mergeCell ref="A17:I17"/>
    <mergeCell ref="B3:B5"/>
    <mergeCell ref="C3:E3"/>
    <mergeCell ref="F3:H3"/>
    <mergeCell ref="B16:H16"/>
    <mergeCell ref="A24:B25"/>
    <mergeCell ref="C25:D25"/>
    <mergeCell ref="A3:A5"/>
    <mergeCell ref="C24:D24"/>
    <mergeCell ref="A1:I1"/>
    <mergeCell ref="G20:I20"/>
    <mergeCell ref="G21:I21"/>
    <mergeCell ref="A19:I19"/>
    <mergeCell ref="A20:B20"/>
    <mergeCell ref="A21:B21"/>
    <mergeCell ref="C20:D20"/>
    <mergeCell ref="C21:D21"/>
    <mergeCell ref="E20:F20"/>
    <mergeCell ref="E21:F21"/>
  </mergeCells>
  <conditionalFormatting sqref="A21:B21 H24">
    <cfRule type="expression" priority="8" dxfId="0">
      <formula>$K$2=0</formula>
    </cfRule>
  </conditionalFormatting>
  <conditionalFormatting sqref="H7:H12">
    <cfRule type="expression" priority="3" dxfId="107">
      <formula>H7&lt;0</formula>
    </cfRule>
  </conditionalFormatting>
  <conditionalFormatting sqref="I16">
    <cfRule type="expression" priority="1" dxfId="10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