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\serveris\Departamenti un nodalas\IPD\RIKTIN\Visādi\"/>
    </mc:Choice>
  </mc:AlternateContent>
  <bookViews>
    <workbookView xWindow="0" yWindow="0" windowWidth="12870" windowHeight="7185" tabRatio="809"/>
  </bookViews>
  <sheets>
    <sheet name="VBD aprēķins - finansējums" sheetId="9" r:id="rId1"/>
    <sheet name="Intervāli" sheetId="5" r:id="rId2"/>
    <sheet name="Aprēķina tabula - vecā" sheetId="7" state="hidden" r:id="rId3"/>
    <sheet name="Aprēķina tabula - esošais per." sheetId="10" state="hidden" r:id="rId4"/>
    <sheet name="TAI-nov" sheetId="11" state="hidden" r:id="rId5"/>
    <sheet name="TAI-9pils" sheetId="12" state="hidden" r:id="rId6"/>
    <sheet name="Sheet1" sheetId="13" state="hidden" r:id="rId7"/>
  </sheets>
  <definedNames>
    <definedName name="_xlnm._FilterDatabase" localSheetId="3" hidden="1">'Aprēķina tabula - esošais per.'!$N$1:$N$130</definedName>
    <definedName name="_xlnm._FilterDatabase" localSheetId="2" hidden="1">'Aprēķina tabula - vecā'!$N$1:$N$130</definedName>
    <definedName name="_xlnm._FilterDatabase" localSheetId="4" hidden="1">'TAI-nov'!$B$1:$C$1</definedName>
    <definedName name="_xlnm._FilterDatabase" localSheetId="0" hidden="1">'VBD aprēķins - finansējums'!$B$7:$J$126</definedName>
  </definedNames>
  <calcPr calcId="152511"/>
</workbook>
</file>

<file path=xl/calcChain.xml><?xml version="1.0" encoding="utf-8"?>
<calcChain xmlns="http://schemas.openxmlformats.org/spreadsheetml/2006/main">
  <c r="D128" i="9" l="1"/>
  <c r="E8" i="9" l="1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H7" i="9" l="1"/>
  <c r="S123" i="7" l="1"/>
  <c r="S122" i="7"/>
  <c r="S121" i="7"/>
  <c r="S120" i="7"/>
  <c r="S119" i="7"/>
  <c r="S118" i="7"/>
  <c r="S117" i="7"/>
  <c r="S116" i="7"/>
  <c r="S115" i="7"/>
  <c r="S114" i="7"/>
  <c r="S113" i="7"/>
  <c r="S112" i="7"/>
  <c r="S111" i="7"/>
  <c r="S110" i="7"/>
  <c r="S109" i="7"/>
  <c r="S108" i="7"/>
  <c r="S107" i="7"/>
  <c r="S106" i="7"/>
  <c r="S105" i="7"/>
  <c r="S104" i="7"/>
  <c r="S103" i="7"/>
  <c r="S102" i="7"/>
  <c r="S101" i="7"/>
  <c r="S100" i="7"/>
  <c r="S99" i="7"/>
  <c r="S98" i="7"/>
  <c r="S97" i="7"/>
  <c r="S96" i="7"/>
  <c r="S95" i="7"/>
  <c r="S94" i="7"/>
  <c r="S93" i="7"/>
  <c r="S92" i="7"/>
  <c r="S91" i="7"/>
  <c r="S90" i="7"/>
  <c r="S89" i="7"/>
  <c r="S88" i="7"/>
  <c r="S87" i="7"/>
  <c r="S85" i="7"/>
  <c r="S84" i="7"/>
  <c r="S83" i="7"/>
  <c r="S82" i="7"/>
  <c r="S81" i="7"/>
  <c r="S80" i="7"/>
  <c r="S79" i="7"/>
  <c r="S78" i="7"/>
  <c r="S77" i="7"/>
  <c r="S76" i="7"/>
  <c r="S75" i="7"/>
  <c r="S74" i="7"/>
  <c r="S73" i="7"/>
  <c r="S72" i="7"/>
  <c r="S70" i="7"/>
  <c r="S68" i="7"/>
  <c r="S67" i="7"/>
  <c r="S66" i="7"/>
  <c r="S65" i="7"/>
  <c r="S64" i="7"/>
  <c r="S63" i="7"/>
  <c r="S62" i="7"/>
  <c r="S61" i="7"/>
  <c r="S59" i="7"/>
  <c r="S58" i="7"/>
  <c r="S57" i="7"/>
  <c r="S56" i="7"/>
  <c r="S55" i="7"/>
  <c r="S54" i="7"/>
  <c r="S53" i="7"/>
  <c r="S52" i="7"/>
  <c r="S51" i="7"/>
  <c r="S50" i="7"/>
  <c r="S49" i="7"/>
  <c r="S48" i="7"/>
  <c r="S47" i="7"/>
  <c r="S46" i="7"/>
  <c r="S45" i="7"/>
  <c r="S44" i="7"/>
  <c r="S43" i="7"/>
  <c r="S42" i="7"/>
  <c r="S41" i="7"/>
  <c r="S40" i="7"/>
  <c r="S39" i="7"/>
  <c r="S38" i="7"/>
  <c r="S37" i="7"/>
  <c r="S36" i="7"/>
  <c r="S35" i="7"/>
  <c r="S34" i="7"/>
  <c r="S33" i="7"/>
  <c r="S32" i="7"/>
  <c r="S31" i="7"/>
  <c r="S30" i="7"/>
  <c r="S29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S14" i="7"/>
  <c r="S123" i="10"/>
  <c r="S122" i="10"/>
  <c r="S121" i="10"/>
  <c r="S120" i="10"/>
  <c r="S119" i="10"/>
  <c r="S118" i="10"/>
  <c r="S117" i="10"/>
  <c r="S116" i="10"/>
  <c r="S115" i="10"/>
  <c r="S114" i="10"/>
  <c r="S113" i="10"/>
  <c r="S112" i="10"/>
  <c r="S111" i="10"/>
  <c r="S110" i="10"/>
  <c r="S109" i="10"/>
  <c r="S108" i="10"/>
  <c r="S107" i="10"/>
  <c r="S106" i="10"/>
  <c r="S105" i="10"/>
  <c r="S104" i="10"/>
  <c r="S103" i="10"/>
  <c r="S102" i="10"/>
  <c r="S101" i="10"/>
  <c r="S100" i="10"/>
  <c r="S99" i="10"/>
  <c r="S98" i="10"/>
  <c r="S97" i="10"/>
  <c r="S96" i="10"/>
  <c r="S95" i="10"/>
  <c r="S94" i="10"/>
  <c r="S93" i="10"/>
  <c r="S92" i="10"/>
  <c r="S91" i="10"/>
  <c r="S90" i="10"/>
  <c r="S89" i="10"/>
  <c r="S88" i="10"/>
  <c r="S87" i="10"/>
  <c r="S85" i="10"/>
  <c r="S84" i="10"/>
  <c r="S83" i="10"/>
  <c r="S82" i="10"/>
  <c r="S81" i="10"/>
  <c r="S80" i="10"/>
  <c r="S79" i="10"/>
  <c r="S78" i="10"/>
  <c r="S77" i="10"/>
  <c r="S76" i="10"/>
  <c r="S75" i="10"/>
  <c r="S74" i="10"/>
  <c r="S73" i="10"/>
  <c r="S72" i="10"/>
  <c r="S70" i="10"/>
  <c r="S68" i="10"/>
  <c r="S67" i="10"/>
  <c r="S66" i="10"/>
  <c r="S65" i="10"/>
  <c r="S64" i="10"/>
  <c r="S63" i="10"/>
  <c r="S62" i="10"/>
  <c r="S61" i="10"/>
  <c r="S59" i="10"/>
  <c r="S58" i="10"/>
  <c r="S57" i="10"/>
  <c r="S56" i="10"/>
  <c r="S55" i="10"/>
  <c r="S54" i="10"/>
  <c r="S53" i="10"/>
  <c r="S52" i="10"/>
  <c r="S51" i="10"/>
  <c r="S50" i="10"/>
  <c r="S49" i="10"/>
  <c r="S48" i="10"/>
  <c r="S47" i="10"/>
  <c r="S46" i="10"/>
  <c r="S45" i="10"/>
  <c r="S44" i="10"/>
  <c r="S43" i="10"/>
  <c r="S42" i="10"/>
  <c r="S41" i="10"/>
  <c r="S40" i="10"/>
  <c r="S39" i="10"/>
  <c r="S38" i="10"/>
  <c r="S37" i="10"/>
  <c r="S36" i="10"/>
  <c r="S35" i="10"/>
  <c r="S34" i="10"/>
  <c r="S33" i="10"/>
  <c r="S32" i="10"/>
  <c r="S31" i="10"/>
  <c r="S30" i="10"/>
  <c r="S29" i="10"/>
  <c r="S27" i="10"/>
  <c r="S26" i="10"/>
  <c r="S25" i="10"/>
  <c r="S24" i="10"/>
  <c r="S23" i="10"/>
  <c r="S22" i="10"/>
  <c r="S21" i="10"/>
  <c r="S20" i="10"/>
  <c r="S19" i="10"/>
  <c r="S18" i="10"/>
  <c r="S17" i="10"/>
  <c r="S16" i="10"/>
  <c r="S15" i="10"/>
  <c r="S14" i="10"/>
  <c r="B83" i="13" l="1"/>
  <c r="B68" i="13"/>
  <c r="B66" i="13"/>
  <c r="B57" i="13"/>
  <c r="B25" i="13"/>
  <c r="B10" i="13"/>
  <c r="B9" i="13"/>
  <c r="B8" i="13"/>
  <c r="B7" i="13"/>
  <c r="B6" i="13"/>
  <c r="B5" i="13"/>
  <c r="B4" i="13"/>
  <c r="B3" i="13"/>
  <c r="B2" i="13"/>
  <c r="B1" i="13" s="1"/>
  <c r="C1" i="13" s="1"/>
  <c r="C3" i="13" s="1"/>
  <c r="D4" i="13" s="1"/>
  <c r="S7" i="10" l="1"/>
  <c r="S7" i="7"/>
  <c r="S60" i="10"/>
  <c r="S60" i="7"/>
  <c r="S8" i="10"/>
  <c r="S8" i="7"/>
  <c r="S12" i="10"/>
  <c r="S12" i="7"/>
  <c r="S69" i="10"/>
  <c r="S69" i="7"/>
  <c r="S11" i="10"/>
  <c r="S11" i="7"/>
  <c r="S5" i="10"/>
  <c r="S5" i="7"/>
  <c r="S9" i="10"/>
  <c r="S9" i="7"/>
  <c r="S13" i="10"/>
  <c r="S13" i="7"/>
  <c r="S71" i="7"/>
  <c r="S71" i="10"/>
  <c r="S6" i="7"/>
  <c r="S6" i="10"/>
  <c r="S10" i="7"/>
  <c r="S10" i="10"/>
  <c r="S28" i="10"/>
  <c r="S28" i="7"/>
  <c r="S86" i="7"/>
  <c r="S86" i="10"/>
  <c r="O26" i="10"/>
  <c r="O27" i="10"/>
  <c r="O28" i="10"/>
  <c r="O29" i="10"/>
  <c r="O30" i="10"/>
  <c r="O31" i="10"/>
  <c r="O32" i="10"/>
  <c r="O33" i="10"/>
  <c r="O34" i="10"/>
  <c r="O35" i="10"/>
  <c r="O36" i="10"/>
  <c r="O37" i="10"/>
  <c r="O38" i="10"/>
  <c r="O39" i="10"/>
  <c r="O40" i="10"/>
  <c r="O41" i="10"/>
  <c r="O42" i="10"/>
  <c r="O43" i="10"/>
  <c r="O44" i="10"/>
  <c r="O45" i="10"/>
  <c r="O46" i="10"/>
  <c r="O47" i="10"/>
  <c r="O48" i="10"/>
  <c r="O49" i="10"/>
  <c r="O50" i="10"/>
  <c r="O51" i="10"/>
  <c r="O52" i="10"/>
  <c r="O53" i="10"/>
  <c r="O54" i="10"/>
  <c r="O55" i="10"/>
  <c r="O56" i="10"/>
  <c r="O57" i="10"/>
  <c r="O58" i="10"/>
  <c r="O59" i="10"/>
  <c r="O60" i="10"/>
  <c r="O61" i="10"/>
  <c r="O62" i="10"/>
  <c r="O63" i="10"/>
  <c r="O64" i="10"/>
  <c r="O65" i="10"/>
  <c r="O66" i="10"/>
  <c r="O67" i="10"/>
  <c r="O68" i="10"/>
  <c r="O69" i="10"/>
  <c r="O70" i="10"/>
  <c r="O71" i="10"/>
  <c r="O72" i="10"/>
  <c r="O73" i="10"/>
  <c r="O74" i="10"/>
  <c r="O75" i="10"/>
  <c r="O76" i="10"/>
  <c r="O77" i="10"/>
  <c r="O78" i="10"/>
  <c r="O79" i="10"/>
  <c r="O80" i="10"/>
  <c r="O81" i="10"/>
  <c r="O82" i="10"/>
  <c r="O83" i="10"/>
  <c r="O84" i="10"/>
  <c r="O85" i="10"/>
  <c r="O86" i="10"/>
  <c r="O87" i="10"/>
  <c r="O88" i="10"/>
  <c r="O89" i="10"/>
  <c r="O90" i="10"/>
  <c r="O91" i="10"/>
  <c r="O92" i="10"/>
  <c r="O93" i="10"/>
  <c r="O94" i="10"/>
  <c r="O95" i="10"/>
  <c r="O96" i="10"/>
  <c r="O97" i="10"/>
  <c r="O98" i="10"/>
  <c r="O99" i="10"/>
  <c r="O100" i="10"/>
  <c r="O101" i="10"/>
  <c r="O102" i="10"/>
  <c r="O103" i="10"/>
  <c r="O104" i="10"/>
  <c r="O105" i="10"/>
  <c r="O106" i="10"/>
  <c r="O107" i="10"/>
  <c r="O108" i="10"/>
  <c r="O109" i="10"/>
  <c r="O110" i="10"/>
  <c r="O111" i="10"/>
  <c r="O112" i="10"/>
  <c r="O113" i="10"/>
  <c r="O114" i="10"/>
  <c r="O115" i="10"/>
  <c r="O116" i="10"/>
  <c r="O117" i="10"/>
  <c r="O118" i="10"/>
  <c r="O119" i="10"/>
  <c r="O120" i="10"/>
  <c r="O121" i="10"/>
  <c r="O122" i="10"/>
  <c r="O123" i="10"/>
  <c r="O20" i="10"/>
  <c r="O21" i="10"/>
  <c r="O22" i="10"/>
  <c r="O23" i="10"/>
  <c r="O24" i="10"/>
  <c r="O25" i="10"/>
  <c r="O17" i="10"/>
  <c r="O18" i="10"/>
  <c r="O19" i="10"/>
  <c r="O16" i="10"/>
  <c r="O15" i="10"/>
  <c r="O14" i="10"/>
  <c r="O13" i="10"/>
  <c r="O12" i="10"/>
  <c r="O11" i="10"/>
  <c r="O10" i="10"/>
  <c r="O9" i="10"/>
  <c r="O8" i="10"/>
  <c r="O7" i="10"/>
  <c r="O6" i="10"/>
  <c r="O5" i="10"/>
  <c r="B5" i="12"/>
  <c r="B6" i="12" s="1"/>
  <c r="B7" i="12" s="1"/>
  <c r="B8" i="12" s="1"/>
  <c r="B9" i="12" s="1"/>
  <c r="B10" i="12" s="1"/>
  <c r="B11" i="12" s="1"/>
  <c r="B12" i="12" s="1"/>
  <c r="H124" i="10"/>
  <c r="E124" i="10"/>
  <c r="D124" i="10"/>
  <c r="I123" i="10"/>
  <c r="F123" i="10"/>
  <c r="G123" i="10" s="1"/>
  <c r="I122" i="10"/>
  <c r="F122" i="10"/>
  <c r="G122" i="10" s="1"/>
  <c r="I121" i="10"/>
  <c r="F121" i="10"/>
  <c r="G121" i="10" s="1"/>
  <c r="I120" i="10"/>
  <c r="G120" i="10"/>
  <c r="F120" i="10"/>
  <c r="I119" i="10"/>
  <c r="F119" i="10"/>
  <c r="G119" i="10" s="1"/>
  <c r="I118" i="10"/>
  <c r="F118" i="10"/>
  <c r="G118" i="10" s="1"/>
  <c r="I117" i="10"/>
  <c r="F117" i="10"/>
  <c r="G117" i="10" s="1"/>
  <c r="I116" i="10"/>
  <c r="F116" i="10"/>
  <c r="G116" i="10" s="1"/>
  <c r="I115" i="10"/>
  <c r="F115" i="10"/>
  <c r="G115" i="10" s="1"/>
  <c r="I114" i="10"/>
  <c r="F114" i="10"/>
  <c r="G114" i="10" s="1"/>
  <c r="I113" i="10"/>
  <c r="F113" i="10"/>
  <c r="G113" i="10" s="1"/>
  <c r="I112" i="10"/>
  <c r="F112" i="10"/>
  <c r="G112" i="10" s="1"/>
  <c r="I111" i="10"/>
  <c r="F111" i="10"/>
  <c r="G111" i="10" s="1"/>
  <c r="I110" i="10"/>
  <c r="F110" i="10"/>
  <c r="G110" i="10" s="1"/>
  <c r="I109" i="10"/>
  <c r="F109" i="10"/>
  <c r="G109" i="10" s="1"/>
  <c r="I108" i="10"/>
  <c r="F108" i="10"/>
  <c r="G108" i="10" s="1"/>
  <c r="I107" i="10"/>
  <c r="F107" i="10"/>
  <c r="G107" i="10" s="1"/>
  <c r="I106" i="10"/>
  <c r="F106" i="10"/>
  <c r="G106" i="10" s="1"/>
  <c r="I105" i="10"/>
  <c r="F105" i="10"/>
  <c r="G105" i="10" s="1"/>
  <c r="I104" i="10"/>
  <c r="F104" i="10"/>
  <c r="G104" i="10" s="1"/>
  <c r="I103" i="10"/>
  <c r="F103" i="10"/>
  <c r="G103" i="10" s="1"/>
  <c r="I102" i="10"/>
  <c r="F102" i="10"/>
  <c r="G102" i="10" s="1"/>
  <c r="I101" i="10"/>
  <c r="F101" i="10"/>
  <c r="G101" i="10" s="1"/>
  <c r="I100" i="10"/>
  <c r="F100" i="10"/>
  <c r="G100" i="10" s="1"/>
  <c r="I99" i="10"/>
  <c r="F99" i="10"/>
  <c r="G99" i="10" s="1"/>
  <c r="I98" i="10"/>
  <c r="F98" i="10"/>
  <c r="G98" i="10" s="1"/>
  <c r="I97" i="10"/>
  <c r="F97" i="10"/>
  <c r="G97" i="10" s="1"/>
  <c r="I96" i="10"/>
  <c r="F96" i="10"/>
  <c r="G96" i="10" s="1"/>
  <c r="I95" i="10"/>
  <c r="F95" i="10"/>
  <c r="G95" i="10" s="1"/>
  <c r="I94" i="10"/>
  <c r="F94" i="10"/>
  <c r="G94" i="10" s="1"/>
  <c r="I93" i="10"/>
  <c r="F93" i="10"/>
  <c r="G93" i="10" s="1"/>
  <c r="I92" i="10"/>
  <c r="F92" i="10"/>
  <c r="G92" i="10" s="1"/>
  <c r="I91" i="10"/>
  <c r="F91" i="10"/>
  <c r="G91" i="10" s="1"/>
  <c r="I90" i="10"/>
  <c r="F90" i="10"/>
  <c r="G90" i="10" s="1"/>
  <c r="I89" i="10"/>
  <c r="F89" i="10"/>
  <c r="G89" i="10" s="1"/>
  <c r="I88" i="10"/>
  <c r="F88" i="10"/>
  <c r="G88" i="10" s="1"/>
  <c r="I87" i="10"/>
  <c r="F87" i="10"/>
  <c r="G87" i="10" s="1"/>
  <c r="I86" i="10"/>
  <c r="F86" i="10"/>
  <c r="G86" i="10" s="1"/>
  <c r="I85" i="10"/>
  <c r="F85" i="10"/>
  <c r="G85" i="10" s="1"/>
  <c r="I84" i="10"/>
  <c r="F84" i="10"/>
  <c r="G84" i="10" s="1"/>
  <c r="I83" i="10"/>
  <c r="F83" i="10"/>
  <c r="G83" i="10" s="1"/>
  <c r="I82" i="10"/>
  <c r="F82" i="10"/>
  <c r="G82" i="10" s="1"/>
  <c r="I81" i="10"/>
  <c r="F81" i="10"/>
  <c r="G81" i="10" s="1"/>
  <c r="I80" i="10"/>
  <c r="F80" i="10"/>
  <c r="G80" i="10" s="1"/>
  <c r="I79" i="10"/>
  <c r="F79" i="10"/>
  <c r="G79" i="10" s="1"/>
  <c r="I78" i="10"/>
  <c r="F78" i="10"/>
  <c r="G78" i="10" s="1"/>
  <c r="I77" i="10"/>
  <c r="F77" i="10"/>
  <c r="G77" i="10" s="1"/>
  <c r="I76" i="10"/>
  <c r="F76" i="10"/>
  <c r="G76" i="10" s="1"/>
  <c r="I75" i="10"/>
  <c r="F75" i="10"/>
  <c r="G75" i="10" s="1"/>
  <c r="I74" i="10"/>
  <c r="F74" i="10"/>
  <c r="G74" i="10" s="1"/>
  <c r="I73" i="10"/>
  <c r="F73" i="10"/>
  <c r="G73" i="10" s="1"/>
  <c r="I72" i="10"/>
  <c r="F72" i="10"/>
  <c r="G72" i="10" s="1"/>
  <c r="I71" i="10"/>
  <c r="F71" i="10"/>
  <c r="G71" i="10" s="1"/>
  <c r="I70" i="10"/>
  <c r="F70" i="10"/>
  <c r="G70" i="10" s="1"/>
  <c r="I69" i="10"/>
  <c r="F69" i="10"/>
  <c r="G69" i="10" s="1"/>
  <c r="I68" i="10"/>
  <c r="F68" i="10"/>
  <c r="G68" i="10" s="1"/>
  <c r="I67" i="10"/>
  <c r="F67" i="10"/>
  <c r="G67" i="10" s="1"/>
  <c r="I66" i="10"/>
  <c r="F66" i="10"/>
  <c r="G66" i="10" s="1"/>
  <c r="I65" i="10"/>
  <c r="F65" i="10"/>
  <c r="G65" i="10" s="1"/>
  <c r="I64" i="10"/>
  <c r="F64" i="10"/>
  <c r="G64" i="10" s="1"/>
  <c r="I63" i="10"/>
  <c r="F63" i="10"/>
  <c r="G63" i="10" s="1"/>
  <c r="I62" i="10"/>
  <c r="F62" i="10"/>
  <c r="G62" i="10" s="1"/>
  <c r="I61" i="10"/>
  <c r="F61" i="10"/>
  <c r="G61" i="10" s="1"/>
  <c r="I60" i="10"/>
  <c r="F60" i="10"/>
  <c r="G60" i="10" s="1"/>
  <c r="I59" i="10"/>
  <c r="F59" i="10"/>
  <c r="G59" i="10" s="1"/>
  <c r="I58" i="10"/>
  <c r="F58" i="10"/>
  <c r="G58" i="10" s="1"/>
  <c r="I57" i="10"/>
  <c r="F57" i="10"/>
  <c r="G57" i="10" s="1"/>
  <c r="I56" i="10"/>
  <c r="F56" i="10"/>
  <c r="G56" i="10" s="1"/>
  <c r="I55" i="10"/>
  <c r="F55" i="10"/>
  <c r="G55" i="10" s="1"/>
  <c r="I54" i="10"/>
  <c r="F54" i="10"/>
  <c r="G54" i="10" s="1"/>
  <c r="I53" i="10"/>
  <c r="F53" i="10"/>
  <c r="G53" i="10" s="1"/>
  <c r="I52" i="10"/>
  <c r="F52" i="10"/>
  <c r="G52" i="10" s="1"/>
  <c r="I51" i="10"/>
  <c r="F51" i="10"/>
  <c r="G51" i="10" s="1"/>
  <c r="I50" i="10"/>
  <c r="F50" i="10"/>
  <c r="G50" i="10" s="1"/>
  <c r="I49" i="10"/>
  <c r="F49" i="10"/>
  <c r="G49" i="10" s="1"/>
  <c r="I48" i="10"/>
  <c r="F48" i="10"/>
  <c r="G48" i="10" s="1"/>
  <c r="I47" i="10"/>
  <c r="F47" i="10"/>
  <c r="G47" i="10" s="1"/>
  <c r="I46" i="10"/>
  <c r="F46" i="10"/>
  <c r="G46" i="10" s="1"/>
  <c r="I45" i="10"/>
  <c r="F45" i="10"/>
  <c r="G45" i="10" s="1"/>
  <c r="I44" i="10"/>
  <c r="F44" i="10"/>
  <c r="G44" i="10" s="1"/>
  <c r="I43" i="10"/>
  <c r="F43" i="10"/>
  <c r="G43" i="10" s="1"/>
  <c r="I42" i="10"/>
  <c r="F42" i="10"/>
  <c r="G42" i="10" s="1"/>
  <c r="I41" i="10"/>
  <c r="F41" i="10"/>
  <c r="G41" i="10" s="1"/>
  <c r="I40" i="10"/>
  <c r="F40" i="10"/>
  <c r="G40" i="10" s="1"/>
  <c r="I39" i="10"/>
  <c r="F39" i="10"/>
  <c r="G39" i="10" s="1"/>
  <c r="I38" i="10"/>
  <c r="F38" i="10"/>
  <c r="G38" i="10" s="1"/>
  <c r="I37" i="10"/>
  <c r="F37" i="10"/>
  <c r="G37" i="10" s="1"/>
  <c r="I36" i="10"/>
  <c r="F36" i="10"/>
  <c r="G36" i="10" s="1"/>
  <c r="I35" i="10"/>
  <c r="F35" i="10"/>
  <c r="G35" i="10" s="1"/>
  <c r="I34" i="10"/>
  <c r="F34" i="10"/>
  <c r="G34" i="10" s="1"/>
  <c r="I33" i="10"/>
  <c r="F33" i="10"/>
  <c r="G33" i="10" s="1"/>
  <c r="I32" i="10"/>
  <c r="F32" i="10"/>
  <c r="G32" i="10" s="1"/>
  <c r="I31" i="10"/>
  <c r="F31" i="10"/>
  <c r="G31" i="10" s="1"/>
  <c r="I30" i="10"/>
  <c r="F30" i="10"/>
  <c r="G30" i="10" s="1"/>
  <c r="I29" i="10"/>
  <c r="F29" i="10"/>
  <c r="G29" i="10" s="1"/>
  <c r="I28" i="10"/>
  <c r="F28" i="10"/>
  <c r="G28" i="10" s="1"/>
  <c r="I27" i="10"/>
  <c r="F27" i="10"/>
  <c r="G27" i="10" s="1"/>
  <c r="I26" i="10"/>
  <c r="F26" i="10"/>
  <c r="G26" i="10" s="1"/>
  <c r="I25" i="10"/>
  <c r="F25" i="10"/>
  <c r="G25" i="10" s="1"/>
  <c r="I24" i="10"/>
  <c r="F24" i="10"/>
  <c r="G24" i="10" s="1"/>
  <c r="I23" i="10"/>
  <c r="F23" i="10"/>
  <c r="G23" i="10" s="1"/>
  <c r="I22" i="10"/>
  <c r="F22" i="10"/>
  <c r="G22" i="10" s="1"/>
  <c r="I21" i="10"/>
  <c r="F21" i="10"/>
  <c r="G21" i="10" s="1"/>
  <c r="I20" i="10"/>
  <c r="F20" i="10"/>
  <c r="G20" i="10" s="1"/>
  <c r="I19" i="10"/>
  <c r="F19" i="10"/>
  <c r="G19" i="10" s="1"/>
  <c r="I18" i="10"/>
  <c r="F18" i="10"/>
  <c r="G18" i="10" s="1"/>
  <c r="I17" i="10"/>
  <c r="F17" i="10"/>
  <c r="G17" i="10" s="1"/>
  <c r="I16" i="10"/>
  <c r="F16" i="10"/>
  <c r="G16" i="10" s="1"/>
  <c r="I15" i="10"/>
  <c r="F15" i="10"/>
  <c r="G15" i="10" s="1"/>
  <c r="I14" i="10"/>
  <c r="F14" i="10"/>
  <c r="G14" i="10" s="1"/>
  <c r="I13" i="10"/>
  <c r="F13" i="10"/>
  <c r="G13" i="10" s="1"/>
  <c r="I12" i="10"/>
  <c r="F12" i="10"/>
  <c r="G12" i="10" s="1"/>
  <c r="I11" i="10"/>
  <c r="F11" i="10"/>
  <c r="G11" i="10" s="1"/>
  <c r="I10" i="10"/>
  <c r="F10" i="10"/>
  <c r="G10" i="10" s="1"/>
  <c r="I9" i="10"/>
  <c r="F9" i="10"/>
  <c r="G9" i="10" s="1"/>
  <c r="I8" i="10"/>
  <c r="F8" i="10"/>
  <c r="G8" i="10" s="1"/>
  <c r="I7" i="10"/>
  <c r="F7" i="10"/>
  <c r="G7" i="10" s="1"/>
  <c r="I6" i="10"/>
  <c r="F6" i="10"/>
  <c r="G6" i="10" s="1"/>
  <c r="I5" i="10"/>
  <c r="F5" i="10"/>
  <c r="G5" i="10" s="1"/>
  <c r="J36" i="10" l="1"/>
  <c r="J92" i="10"/>
  <c r="J96" i="10"/>
  <c r="J100" i="10"/>
  <c r="J108" i="10"/>
  <c r="J112" i="10"/>
  <c r="J116" i="10"/>
  <c r="J88" i="10"/>
  <c r="J104" i="10"/>
  <c r="J120" i="10"/>
  <c r="F124" i="10"/>
  <c r="G124" i="10" s="1"/>
  <c r="J15" i="10"/>
  <c r="A15" i="10"/>
  <c r="J17" i="10"/>
  <c r="A17" i="10"/>
  <c r="J19" i="10"/>
  <c r="A19" i="10"/>
  <c r="J21" i="10"/>
  <c r="A21" i="10"/>
  <c r="J23" i="10"/>
  <c r="A23" i="10"/>
  <c r="J25" i="10"/>
  <c r="A25" i="10"/>
  <c r="J27" i="10"/>
  <c r="A27" i="10"/>
  <c r="J102" i="10"/>
  <c r="A102" i="10"/>
  <c r="J118" i="10"/>
  <c r="A118" i="10"/>
  <c r="J73" i="10"/>
  <c r="A73" i="10"/>
  <c r="J75" i="10"/>
  <c r="A75" i="10"/>
  <c r="J90" i="10"/>
  <c r="A90" i="10"/>
  <c r="J106" i="10"/>
  <c r="A106" i="10"/>
  <c r="J122" i="10"/>
  <c r="A122" i="10"/>
  <c r="J94" i="10"/>
  <c r="A94" i="10"/>
  <c r="J110" i="10"/>
  <c r="A110" i="10"/>
  <c r="J34" i="10"/>
  <c r="A34" i="10"/>
  <c r="J61" i="10"/>
  <c r="A61" i="10"/>
  <c r="J63" i="10"/>
  <c r="A63" i="10"/>
  <c r="J65" i="10"/>
  <c r="A65" i="10"/>
  <c r="J67" i="10"/>
  <c r="A67" i="10"/>
  <c r="J69" i="10"/>
  <c r="A69" i="10"/>
  <c r="J98" i="10"/>
  <c r="A98" i="10"/>
  <c r="J114" i="10"/>
  <c r="A114" i="10"/>
  <c r="A36" i="10"/>
  <c r="A88" i="10"/>
  <c r="A92" i="10"/>
  <c r="A96" i="10"/>
  <c r="A100" i="10"/>
  <c r="A104" i="10"/>
  <c r="A108" i="10"/>
  <c r="A112" i="10"/>
  <c r="A116" i="10"/>
  <c r="A120" i="10"/>
  <c r="J10" i="10"/>
  <c r="A10" i="10"/>
  <c r="J12" i="10"/>
  <c r="A12" i="10"/>
  <c r="J18" i="10"/>
  <c r="A18" i="10"/>
  <c r="J24" i="10"/>
  <c r="A24" i="10"/>
  <c r="J28" i="10"/>
  <c r="A28" i="10"/>
  <c r="J35" i="10"/>
  <c r="A35" i="10"/>
  <c r="J62" i="10"/>
  <c r="A62" i="10"/>
  <c r="J64" i="10"/>
  <c r="A64" i="10"/>
  <c r="J66" i="10"/>
  <c r="A66" i="10"/>
  <c r="J68" i="10"/>
  <c r="A68" i="10"/>
  <c r="J72" i="10"/>
  <c r="A72" i="10"/>
  <c r="J74" i="10"/>
  <c r="A74" i="10"/>
  <c r="J87" i="10"/>
  <c r="A87" i="10"/>
  <c r="J89" i="10"/>
  <c r="A89" i="10"/>
  <c r="J91" i="10"/>
  <c r="A91" i="10"/>
  <c r="J93" i="10"/>
  <c r="A93" i="10"/>
  <c r="J95" i="10"/>
  <c r="A95" i="10"/>
  <c r="J97" i="10"/>
  <c r="A97" i="10"/>
  <c r="J99" i="10"/>
  <c r="A99" i="10"/>
  <c r="J101" i="10"/>
  <c r="A101" i="10"/>
  <c r="J103" i="10"/>
  <c r="A103" i="10"/>
  <c r="J105" i="10"/>
  <c r="A105" i="10"/>
  <c r="J107" i="10"/>
  <c r="A107" i="10"/>
  <c r="J109" i="10"/>
  <c r="A109" i="10"/>
  <c r="J111" i="10"/>
  <c r="A111" i="10"/>
  <c r="J113" i="10"/>
  <c r="A113" i="10"/>
  <c r="J115" i="10"/>
  <c r="A115" i="10"/>
  <c r="J117" i="10"/>
  <c r="A117" i="10"/>
  <c r="J119" i="10"/>
  <c r="A119" i="10"/>
  <c r="J121" i="10"/>
  <c r="A121" i="10"/>
  <c r="J123" i="10"/>
  <c r="A123" i="10"/>
  <c r="J6" i="10"/>
  <c r="A6" i="10"/>
  <c r="J8" i="10"/>
  <c r="A8" i="10"/>
  <c r="J14" i="10"/>
  <c r="A14" i="10"/>
  <c r="J16" i="10"/>
  <c r="A16" i="10"/>
  <c r="J20" i="10"/>
  <c r="A20" i="10"/>
  <c r="J22" i="10"/>
  <c r="A22" i="10"/>
  <c r="J26" i="10"/>
  <c r="A26" i="10"/>
  <c r="J37" i="10"/>
  <c r="A37" i="10"/>
  <c r="I124" i="10"/>
  <c r="M125" i="10" s="1"/>
  <c r="J30" i="10"/>
  <c r="A30" i="10"/>
  <c r="J32" i="10"/>
  <c r="A32" i="10"/>
  <c r="J5" i="10"/>
  <c r="A5" i="10"/>
  <c r="J7" i="10"/>
  <c r="A7" i="10"/>
  <c r="J9" i="10"/>
  <c r="A9" i="10"/>
  <c r="J11" i="10"/>
  <c r="A11" i="10"/>
  <c r="J13" i="10"/>
  <c r="A13" i="10"/>
  <c r="J29" i="10"/>
  <c r="A29" i="10"/>
  <c r="J31" i="10"/>
  <c r="A31" i="10"/>
  <c r="J33" i="10"/>
  <c r="A33" i="10"/>
  <c r="J38" i="10"/>
  <c r="A38" i="10"/>
  <c r="J40" i="10"/>
  <c r="A40" i="10"/>
  <c r="J42" i="10"/>
  <c r="A42" i="10"/>
  <c r="J44" i="10"/>
  <c r="A44" i="10"/>
  <c r="J46" i="10"/>
  <c r="A46" i="10"/>
  <c r="J48" i="10"/>
  <c r="A48" i="10"/>
  <c r="J50" i="10"/>
  <c r="A50" i="10"/>
  <c r="J52" i="10"/>
  <c r="A52" i="10"/>
  <c r="J54" i="10"/>
  <c r="A54" i="10"/>
  <c r="J56" i="10"/>
  <c r="A56" i="10"/>
  <c r="J58" i="10"/>
  <c r="A58" i="10"/>
  <c r="J60" i="10"/>
  <c r="A60" i="10"/>
  <c r="J70" i="10"/>
  <c r="A70" i="10"/>
  <c r="J39" i="10"/>
  <c r="A39" i="10"/>
  <c r="J41" i="10"/>
  <c r="A41" i="10"/>
  <c r="J43" i="10"/>
  <c r="A43" i="10"/>
  <c r="J45" i="10"/>
  <c r="A45" i="10"/>
  <c r="J47" i="10"/>
  <c r="A47" i="10"/>
  <c r="J49" i="10"/>
  <c r="A49" i="10"/>
  <c r="J51" i="10"/>
  <c r="A51" i="10"/>
  <c r="J53" i="10"/>
  <c r="A53" i="10"/>
  <c r="J55" i="10"/>
  <c r="A55" i="10"/>
  <c r="J57" i="10"/>
  <c r="A57" i="10"/>
  <c r="J59" i="10"/>
  <c r="A59" i="10"/>
  <c r="J71" i="10"/>
  <c r="A71" i="10"/>
  <c r="S124" i="10"/>
  <c r="J76" i="10"/>
  <c r="A76" i="10"/>
  <c r="J77" i="10"/>
  <c r="A77" i="10"/>
  <c r="J78" i="10"/>
  <c r="A78" i="10"/>
  <c r="J79" i="10"/>
  <c r="A79" i="10"/>
  <c r="J80" i="10"/>
  <c r="A80" i="10"/>
  <c r="J81" i="10"/>
  <c r="A81" i="10"/>
  <c r="J82" i="10"/>
  <c r="A82" i="10"/>
  <c r="J83" i="10"/>
  <c r="A83" i="10"/>
  <c r="J84" i="10"/>
  <c r="A84" i="10"/>
  <c r="J85" i="10"/>
  <c r="A85" i="10"/>
  <c r="J86" i="10"/>
  <c r="A86" i="10"/>
  <c r="J124" i="10"/>
  <c r="K17" i="10" s="1"/>
  <c r="K92" i="10"/>
  <c r="K114" i="10"/>
  <c r="K122" i="10"/>
  <c r="K97" i="10"/>
  <c r="K101" i="10"/>
  <c r="K105" i="10"/>
  <c r="K109" i="10"/>
  <c r="K113" i="10"/>
  <c r="K117" i="10"/>
  <c r="K121" i="10"/>
  <c r="A124" i="10"/>
  <c r="C128" i="9"/>
  <c r="H130" i="9" s="1"/>
  <c r="K118" i="10" l="1"/>
  <c r="E128" i="9"/>
  <c r="K100" i="10"/>
  <c r="K93" i="10"/>
  <c r="L93" i="10" s="1"/>
  <c r="M93" i="10" s="1"/>
  <c r="K108" i="10"/>
  <c r="K123" i="10"/>
  <c r="K119" i="10"/>
  <c r="L119" i="10" s="1"/>
  <c r="M119" i="10" s="1"/>
  <c r="K115" i="10"/>
  <c r="L115" i="10" s="1"/>
  <c r="M115" i="10" s="1"/>
  <c r="K111" i="10"/>
  <c r="K107" i="10"/>
  <c r="K103" i="10"/>
  <c r="L103" i="10" s="1"/>
  <c r="M103" i="10" s="1"/>
  <c r="K99" i="10"/>
  <c r="L99" i="10" s="1"/>
  <c r="M99" i="10" s="1"/>
  <c r="K95" i="10"/>
  <c r="K91" i="10"/>
  <c r="L91" i="10" s="1"/>
  <c r="M91" i="10" s="1"/>
  <c r="K120" i="10"/>
  <c r="L120" i="10" s="1"/>
  <c r="M120" i="10" s="1"/>
  <c r="K116" i="10"/>
  <c r="L116" i="10" s="1"/>
  <c r="M116" i="10" s="1"/>
  <c r="K112" i="10"/>
  <c r="K104" i="10"/>
  <c r="L104" i="10" s="1"/>
  <c r="M104" i="10" s="1"/>
  <c r="K96" i="10"/>
  <c r="L17" i="10"/>
  <c r="M17" i="10" s="1"/>
  <c r="L121" i="10"/>
  <c r="M121" i="10" s="1"/>
  <c r="L117" i="10"/>
  <c r="M117" i="10" s="1"/>
  <c r="L113" i="10"/>
  <c r="M113" i="10" s="1"/>
  <c r="L109" i="10"/>
  <c r="M109" i="10" s="1"/>
  <c r="L105" i="10"/>
  <c r="M105" i="10" s="1"/>
  <c r="L101" i="10"/>
  <c r="M101" i="10" s="1"/>
  <c r="L97" i="10"/>
  <c r="M97" i="10" s="1"/>
  <c r="L122" i="10"/>
  <c r="M122" i="10" s="1"/>
  <c r="L118" i="10"/>
  <c r="M118" i="10" s="1"/>
  <c r="L114" i="10"/>
  <c r="M114" i="10" s="1"/>
  <c r="K110" i="10"/>
  <c r="K106" i="10"/>
  <c r="K102" i="10"/>
  <c r="K98" i="10"/>
  <c r="K94" i="10"/>
  <c r="K89" i="10"/>
  <c r="K74" i="10"/>
  <c r="K66" i="10"/>
  <c r="K62" i="10"/>
  <c r="K35" i="10"/>
  <c r="K90" i="10"/>
  <c r="K75" i="10"/>
  <c r="K69" i="10"/>
  <c r="K65" i="10"/>
  <c r="K61" i="10"/>
  <c r="K28" i="10"/>
  <c r="K24" i="10"/>
  <c r="K20" i="10"/>
  <c r="K16" i="10"/>
  <c r="K12" i="10"/>
  <c r="K8" i="10"/>
  <c r="K34" i="10"/>
  <c r="K27" i="10"/>
  <c r="K23" i="10"/>
  <c r="K19" i="10"/>
  <c r="K15" i="10"/>
  <c r="K32" i="10"/>
  <c r="K30" i="10"/>
  <c r="L123" i="10"/>
  <c r="M123" i="10" s="1"/>
  <c r="L111" i="10"/>
  <c r="M111" i="10" s="1"/>
  <c r="L107" i="10"/>
  <c r="M107" i="10" s="1"/>
  <c r="L95" i="10"/>
  <c r="M95" i="10" s="1"/>
  <c r="L112" i="10"/>
  <c r="M112" i="10" s="1"/>
  <c r="L108" i="10"/>
  <c r="M108" i="10" s="1"/>
  <c r="L100" i="10"/>
  <c r="M100" i="10" s="1"/>
  <c r="L96" i="10"/>
  <c r="M96" i="10" s="1"/>
  <c r="L92" i="10"/>
  <c r="M92" i="10" s="1"/>
  <c r="K86" i="10"/>
  <c r="K85" i="10"/>
  <c r="K84" i="10"/>
  <c r="K83" i="10"/>
  <c r="K82" i="10"/>
  <c r="K81" i="10"/>
  <c r="K80" i="10"/>
  <c r="K79" i="10"/>
  <c r="K78" i="10"/>
  <c r="K77" i="10"/>
  <c r="K76" i="10"/>
  <c r="K87" i="10"/>
  <c r="K72" i="10"/>
  <c r="K68" i="10"/>
  <c r="K64" i="10"/>
  <c r="K37" i="10"/>
  <c r="K71" i="10"/>
  <c r="K59" i="10"/>
  <c r="K57" i="10"/>
  <c r="K55" i="10"/>
  <c r="K53" i="10"/>
  <c r="K51" i="10"/>
  <c r="K49" i="10"/>
  <c r="K47" i="10"/>
  <c r="K45" i="10"/>
  <c r="K43" i="10"/>
  <c r="K41" i="10"/>
  <c r="K39" i="10"/>
  <c r="K88" i="10"/>
  <c r="K73" i="10"/>
  <c r="K67" i="10"/>
  <c r="K63" i="10"/>
  <c r="K36" i="10"/>
  <c r="K70" i="10"/>
  <c r="K60" i="10"/>
  <c r="K58" i="10"/>
  <c r="K56" i="10"/>
  <c r="K54" i="10"/>
  <c r="K52" i="10"/>
  <c r="K50" i="10"/>
  <c r="K48" i="10"/>
  <c r="K46" i="10"/>
  <c r="K44" i="10"/>
  <c r="K42" i="10"/>
  <c r="K40" i="10"/>
  <c r="K38" i="10"/>
  <c r="K26" i="10"/>
  <c r="K22" i="10"/>
  <c r="K18" i="10"/>
  <c r="K14" i="10"/>
  <c r="K10" i="10"/>
  <c r="K6" i="10"/>
  <c r="K33" i="10"/>
  <c r="K31" i="10"/>
  <c r="K29" i="10"/>
  <c r="K13" i="10"/>
  <c r="K11" i="10"/>
  <c r="K9" i="10"/>
  <c r="K7" i="10"/>
  <c r="K5" i="10"/>
  <c r="K25" i="10"/>
  <c r="K21" i="10"/>
  <c r="E124" i="7"/>
  <c r="F76" i="7"/>
  <c r="S124" i="7"/>
  <c r="F11" i="9" l="1"/>
  <c r="L25" i="10"/>
  <c r="M25" i="10" s="1"/>
  <c r="L7" i="10"/>
  <c r="M7" i="10" s="1"/>
  <c r="L11" i="10"/>
  <c r="M11" i="10" s="1"/>
  <c r="L29" i="10"/>
  <c r="M29" i="10" s="1"/>
  <c r="L33" i="10"/>
  <c r="M33" i="10" s="1"/>
  <c r="L10" i="10"/>
  <c r="M10" i="10" s="1"/>
  <c r="L18" i="10"/>
  <c r="M18" i="10" s="1"/>
  <c r="L26" i="10"/>
  <c r="M26" i="10" s="1"/>
  <c r="L40" i="10"/>
  <c r="M40" i="10" s="1"/>
  <c r="L44" i="10"/>
  <c r="M44" i="10" s="1"/>
  <c r="L48" i="10"/>
  <c r="M48" i="10" s="1"/>
  <c r="L52" i="10"/>
  <c r="M52" i="10" s="1"/>
  <c r="L56" i="10"/>
  <c r="M56" i="10" s="1"/>
  <c r="L60" i="10"/>
  <c r="M60" i="10" s="1"/>
  <c r="L36" i="10"/>
  <c r="M36" i="10" s="1"/>
  <c r="L67" i="10"/>
  <c r="M67" i="10" s="1"/>
  <c r="L88" i="10"/>
  <c r="M88" i="10" s="1"/>
  <c r="L41" i="10"/>
  <c r="M41" i="10" s="1"/>
  <c r="L45" i="10"/>
  <c r="M45" i="10" s="1"/>
  <c r="L49" i="10"/>
  <c r="M49" i="10" s="1"/>
  <c r="L53" i="10"/>
  <c r="M53" i="10" s="1"/>
  <c r="L57" i="10"/>
  <c r="M57" i="10" s="1"/>
  <c r="L71" i="10"/>
  <c r="M71" i="10" s="1"/>
  <c r="L64" i="10"/>
  <c r="M64" i="10" s="1"/>
  <c r="L72" i="10"/>
  <c r="M72" i="10" s="1"/>
  <c r="L76" i="10"/>
  <c r="M76" i="10" s="1"/>
  <c r="L78" i="10"/>
  <c r="M78" i="10" s="1"/>
  <c r="L80" i="10"/>
  <c r="M80" i="10" s="1"/>
  <c r="L82" i="10"/>
  <c r="M82" i="10" s="1"/>
  <c r="L84" i="10"/>
  <c r="M84" i="10" s="1"/>
  <c r="L86" i="10"/>
  <c r="M86" i="10" s="1"/>
  <c r="L32" i="10"/>
  <c r="M32" i="10" s="1"/>
  <c r="L19" i="10"/>
  <c r="M19" i="10" s="1"/>
  <c r="L27" i="10"/>
  <c r="M27" i="10" s="1"/>
  <c r="L8" i="10"/>
  <c r="M8" i="10" s="1"/>
  <c r="L16" i="10"/>
  <c r="M16" i="10" s="1"/>
  <c r="L24" i="10"/>
  <c r="M24" i="10" s="1"/>
  <c r="L61" i="10"/>
  <c r="M61" i="10" s="1"/>
  <c r="L69" i="10"/>
  <c r="M69" i="10" s="1"/>
  <c r="L90" i="10"/>
  <c r="M90" i="10" s="1"/>
  <c r="L62" i="10"/>
  <c r="M62" i="10" s="1"/>
  <c r="L74" i="10"/>
  <c r="M74" i="10" s="1"/>
  <c r="L94" i="10"/>
  <c r="M94" i="10" s="1"/>
  <c r="L102" i="10"/>
  <c r="M102" i="10" s="1"/>
  <c r="L110" i="10"/>
  <c r="M110" i="10" s="1"/>
  <c r="L21" i="10"/>
  <c r="M21" i="10" s="1"/>
  <c r="L5" i="10"/>
  <c r="M5" i="10" s="1"/>
  <c r="L9" i="10"/>
  <c r="M9" i="10" s="1"/>
  <c r="L13" i="10"/>
  <c r="M13" i="10" s="1"/>
  <c r="L31" i="10"/>
  <c r="M31" i="10" s="1"/>
  <c r="L6" i="10"/>
  <c r="M6" i="10" s="1"/>
  <c r="L14" i="10"/>
  <c r="M14" i="10" s="1"/>
  <c r="L22" i="10"/>
  <c r="M22" i="10" s="1"/>
  <c r="L38" i="10"/>
  <c r="M38" i="10" s="1"/>
  <c r="L42" i="10"/>
  <c r="M42" i="10" s="1"/>
  <c r="L46" i="10"/>
  <c r="M46" i="10" s="1"/>
  <c r="L50" i="10"/>
  <c r="M50" i="10" s="1"/>
  <c r="L54" i="10"/>
  <c r="M54" i="10" s="1"/>
  <c r="L58" i="10"/>
  <c r="M58" i="10" s="1"/>
  <c r="L70" i="10"/>
  <c r="M70" i="10" s="1"/>
  <c r="L63" i="10"/>
  <c r="M63" i="10" s="1"/>
  <c r="L73" i="10"/>
  <c r="M73" i="10" s="1"/>
  <c r="L39" i="10"/>
  <c r="M39" i="10" s="1"/>
  <c r="L43" i="10"/>
  <c r="M43" i="10" s="1"/>
  <c r="L47" i="10"/>
  <c r="M47" i="10" s="1"/>
  <c r="L51" i="10"/>
  <c r="M51" i="10" s="1"/>
  <c r="L55" i="10"/>
  <c r="M55" i="10" s="1"/>
  <c r="L59" i="10"/>
  <c r="M59" i="10" s="1"/>
  <c r="L37" i="10"/>
  <c r="M37" i="10" s="1"/>
  <c r="L68" i="10"/>
  <c r="M68" i="10" s="1"/>
  <c r="L87" i="10"/>
  <c r="M87" i="10" s="1"/>
  <c r="L77" i="10"/>
  <c r="M77" i="10" s="1"/>
  <c r="L79" i="10"/>
  <c r="M79" i="10" s="1"/>
  <c r="L81" i="10"/>
  <c r="M81" i="10" s="1"/>
  <c r="L83" i="10"/>
  <c r="M83" i="10" s="1"/>
  <c r="L85" i="10"/>
  <c r="M85" i="10" s="1"/>
  <c r="L30" i="10"/>
  <c r="M30" i="10" s="1"/>
  <c r="L15" i="10"/>
  <c r="M15" i="10" s="1"/>
  <c r="L23" i="10"/>
  <c r="M23" i="10" s="1"/>
  <c r="L34" i="10"/>
  <c r="M34" i="10" s="1"/>
  <c r="L12" i="10"/>
  <c r="M12" i="10" s="1"/>
  <c r="L20" i="10"/>
  <c r="M20" i="10" s="1"/>
  <c r="L28" i="10"/>
  <c r="M28" i="10" s="1"/>
  <c r="L65" i="10"/>
  <c r="M65" i="10" s="1"/>
  <c r="L75" i="10"/>
  <c r="M75" i="10" s="1"/>
  <c r="L35" i="10"/>
  <c r="M35" i="10" s="1"/>
  <c r="L66" i="10"/>
  <c r="M66" i="10" s="1"/>
  <c r="L89" i="10"/>
  <c r="M89" i="10" s="1"/>
  <c r="L98" i="10"/>
  <c r="M98" i="10" s="1"/>
  <c r="L106" i="10"/>
  <c r="M106" i="10" s="1"/>
  <c r="G11" i="9" l="1"/>
  <c r="H11" i="9" s="1"/>
  <c r="F90" i="9"/>
  <c r="F32" i="9"/>
  <c r="F47" i="9"/>
  <c r="F19" i="9"/>
  <c r="F75" i="9"/>
  <c r="F30" i="9"/>
  <c r="F48" i="9"/>
  <c r="F10" i="9"/>
  <c r="F54" i="9"/>
  <c r="F31" i="9"/>
  <c r="F83" i="9"/>
  <c r="F22" i="9"/>
  <c r="F29" i="9"/>
  <c r="F125" i="9"/>
  <c r="F101" i="9"/>
  <c r="F28" i="9"/>
  <c r="F9" i="9"/>
  <c r="F46" i="9"/>
  <c r="F16" i="9"/>
  <c r="G16" i="9" s="1"/>
  <c r="H16" i="9" s="1"/>
  <c r="F52" i="9"/>
  <c r="F79" i="9"/>
  <c r="F89" i="9"/>
  <c r="F59" i="9"/>
  <c r="F107" i="9"/>
  <c r="F112" i="9"/>
  <c r="F91" i="9"/>
  <c r="F108" i="9"/>
  <c r="F12" i="9"/>
  <c r="F72" i="9"/>
  <c r="F78" i="9"/>
  <c r="F24" i="9"/>
  <c r="F121" i="9"/>
  <c r="F53" i="9"/>
  <c r="F27" i="9"/>
  <c r="F43" i="9"/>
  <c r="G43" i="9" s="1"/>
  <c r="H43" i="9" s="1"/>
  <c r="F74" i="9"/>
  <c r="F42" i="9"/>
  <c r="F73" i="9"/>
  <c r="F103" i="9"/>
  <c r="F120" i="9"/>
  <c r="F98" i="9"/>
  <c r="F104" i="9"/>
  <c r="F117" i="9"/>
  <c r="F123" i="9"/>
  <c r="F96" i="9"/>
  <c r="F100" i="9"/>
  <c r="F50" i="9"/>
  <c r="F41" i="9"/>
  <c r="F44" i="9"/>
  <c r="F82" i="9"/>
  <c r="F65" i="9"/>
  <c r="F8" i="9"/>
  <c r="F45" i="9"/>
  <c r="F58" i="9"/>
  <c r="F37" i="9"/>
  <c r="F66" i="9"/>
  <c r="G66" i="9" s="1"/>
  <c r="H66" i="9" s="1"/>
  <c r="F57" i="9"/>
  <c r="F40" i="9"/>
  <c r="F67" i="9"/>
  <c r="F77" i="9"/>
  <c r="F81" i="9"/>
  <c r="F17" i="9"/>
  <c r="F51" i="9"/>
  <c r="F116" i="9"/>
  <c r="F25" i="9"/>
  <c r="F18" i="9"/>
  <c r="F39" i="9"/>
  <c r="F68" i="9"/>
  <c r="F38" i="9"/>
  <c r="F64" i="9"/>
  <c r="F99" i="9"/>
  <c r="F115" i="9"/>
  <c r="F94" i="9"/>
  <c r="F86" i="9"/>
  <c r="F102" i="9"/>
  <c r="F105" i="9"/>
  <c r="F114" i="9"/>
  <c r="F85" i="9"/>
  <c r="F113" i="9"/>
  <c r="F110" i="9"/>
  <c r="F126" i="9"/>
  <c r="F93" i="9"/>
  <c r="F97" i="9"/>
  <c r="F15" i="9"/>
  <c r="F69" i="9"/>
  <c r="F70" i="9"/>
  <c r="F71" i="9"/>
  <c r="F21" i="9"/>
  <c r="F26" i="9"/>
  <c r="F20" i="9"/>
  <c r="F56" i="9"/>
  <c r="F33" i="9"/>
  <c r="F61" i="9"/>
  <c r="F55" i="9"/>
  <c r="F36" i="9"/>
  <c r="F62" i="9"/>
  <c r="F76" i="9"/>
  <c r="F80" i="9"/>
  <c r="F84" i="9"/>
  <c r="F13" i="9"/>
  <c r="F49" i="9"/>
  <c r="F92" i="9"/>
  <c r="F23" i="9"/>
  <c r="F14" i="9"/>
  <c r="F35" i="9"/>
  <c r="F63" i="9"/>
  <c r="F34" i="9"/>
  <c r="G34" i="9" s="1"/>
  <c r="H34" i="9" s="1"/>
  <c r="F60" i="9"/>
  <c r="F95" i="9"/>
  <c r="F111" i="9"/>
  <c r="F88" i="9"/>
  <c r="F118" i="9"/>
  <c r="F124" i="9"/>
  <c r="F87" i="9"/>
  <c r="F106" i="9"/>
  <c r="F109" i="9"/>
  <c r="F119" i="9"/>
  <c r="F122" i="9"/>
  <c r="M124" i="10"/>
  <c r="M126" i="10" s="1"/>
  <c r="M127" i="10" s="1"/>
  <c r="G15" i="9"/>
  <c r="H15" i="9" s="1"/>
  <c r="G122" i="9" l="1"/>
  <c r="H122" i="9" s="1"/>
  <c r="G87" i="9"/>
  <c r="H87" i="9" s="1"/>
  <c r="G111" i="9"/>
  <c r="H111" i="9" s="1"/>
  <c r="G63" i="9"/>
  <c r="H63" i="9" s="1"/>
  <c r="G92" i="9"/>
  <c r="H92" i="9" s="1"/>
  <c r="G80" i="9"/>
  <c r="H80" i="9" s="1"/>
  <c r="G55" i="9"/>
  <c r="H55" i="9" s="1"/>
  <c r="G20" i="9"/>
  <c r="H20" i="9" s="1"/>
  <c r="G70" i="9"/>
  <c r="H70" i="9" s="1"/>
  <c r="G93" i="9"/>
  <c r="H93" i="9" s="1"/>
  <c r="G85" i="9"/>
  <c r="H85" i="9" s="1"/>
  <c r="G86" i="9"/>
  <c r="H86" i="9" s="1"/>
  <c r="G64" i="9"/>
  <c r="H64" i="9" s="1"/>
  <c r="G18" i="9"/>
  <c r="H18" i="9" s="1"/>
  <c r="G17" i="9"/>
  <c r="H17" i="9" s="1"/>
  <c r="G40" i="9"/>
  <c r="H40" i="9" s="1"/>
  <c r="G58" i="9"/>
  <c r="H58" i="9" s="1"/>
  <c r="G82" i="9"/>
  <c r="H82" i="9" s="1"/>
  <c r="G100" i="9"/>
  <c r="H100" i="9" s="1"/>
  <c r="G104" i="9"/>
  <c r="H104" i="9" s="1"/>
  <c r="G73" i="9"/>
  <c r="H73" i="9" s="1"/>
  <c r="G27" i="9"/>
  <c r="H27" i="9" s="1"/>
  <c r="G78" i="9"/>
  <c r="H78" i="9" s="1"/>
  <c r="G91" i="9"/>
  <c r="H91" i="9" s="1"/>
  <c r="G89" i="9"/>
  <c r="H89" i="9" s="1"/>
  <c r="G46" i="9"/>
  <c r="H46" i="9" s="1"/>
  <c r="G125" i="9"/>
  <c r="H125" i="9" s="1"/>
  <c r="G31" i="9"/>
  <c r="H31" i="9" s="1"/>
  <c r="G30" i="9"/>
  <c r="H30" i="9" s="1"/>
  <c r="G32" i="9"/>
  <c r="H32" i="9" s="1"/>
  <c r="G106" i="9"/>
  <c r="H106" i="9" s="1"/>
  <c r="G88" i="9"/>
  <c r="H88" i="9" s="1"/>
  <c r="G23" i="9"/>
  <c r="H23" i="9" s="1"/>
  <c r="G84" i="9"/>
  <c r="H84" i="9" s="1"/>
  <c r="G36" i="9"/>
  <c r="H36" i="9" s="1"/>
  <c r="G71" i="9"/>
  <c r="H71" i="9" s="1"/>
  <c r="G97" i="9"/>
  <c r="H97" i="9" s="1"/>
  <c r="G113" i="9"/>
  <c r="H113" i="9" s="1"/>
  <c r="G102" i="9"/>
  <c r="H102" i="9" s="1"/>
  <c r="G99" i="9"/>
  <c r="H99" i="9" s="1"/>
  <c r="G39" i="9"/>
  <c r="H39" i="9" s="1"/>
  <c r="G51" i="9"/>
  <c r="H51" i="9" s="1"/>
  <c r="G37" i="9"/>
  <c r="H37" i="9" s="1"/>
  <c r="G65" i="9"/>
  <c r="H65" i="9" s="1"/>
  <c r="G50" i="9"/>
  <c r="H50" i="9" s="1"/>
  <c r="G117" i="9"/>
  <c r="H117" i="9" s="1"/>
  <c r="G103" i="9"/>
  <c r="H103" i="9" s="1"/>
  <c r="G24" i="9"/>
  <c r="H24" i="9" s="1"/>
  <c r="G108" i="9"/>
  <c r="H108" i="9" s="1"/>
  <c r="G59" i="9"/>
  <c r="H59" i="9" s="1"/>
  <c r="G101" i="9"/>
  <c r="H101" i="9" s="1"/>
  <c r="G83" i="9"/>
  <c r="H83" i="9" s="1"/>
  <c r="G48" i="9"/>
  <c r="H48" i="9" s="1"/>
  <c r="G47" i="9"/>
  <c r="H47" i="9" s="1"/>
  <c r="G109" i="9"/>
  <c r="H109" i="9" s="1"/>
  <c r="G118" i="9"/>
  <c r="H118" i="9" s="1"/>
  <c r="G60" i="9"/>
  <c r="H60" i="9" s="1"/>
  <c r="G14" i="9"/>
  <c r="H14" i="9" s="1"/>
  <c r="G62" i="9"/>
  <c r="H62" i="9" s="1"/>
  <c r="G21" i="9"/>
  <c r="H21" i="9" s="1"/>
  <c r="G110" i="9"/>
  <c r="H110" i="9" s="1"/>
  <c r="G105" i="9"/>
  <c r="H105" i="9" s="1"/>
  <c r="G115" i="9"/>
  <c r="H115" i="9" s="1"/>
  <c r="G68" i="9"/>
  <c r="H68" i="9" s="1"/>
  <c r="G116" i="9"/>
  <c r="H116" i="9" s="1"/>
  <c r="G77" i="9"/>
  <c r="H77" i="9" s="1"/>
  <c r="G8" i="9"/>
  <c r="H8" i="9" s="1"/>
  <c r="G41" i="9"/>
  <c r="H41" i="9" s="1"/>
  <c r="G123" i="9"/>
  <c r="H123" i="9" s="1"/>
  <c r="G120" i="9"/>
  <c r="H120" i="9" s="1"/>
  <c r="G74" i="9"/>
  <c r="H74" i="9" s="1"/>
  <c r="G121" i="9"/>
  <c r="H121" i="9" s="1"/>
  <c r="G12" i="9"/>
  <c r="H12" i="9" s="1"/>
  <c r="G107" i="9"/>
  <c r="H107" i="9" s="1"/>
  <c r="G52" i="9"/>
  <c r="H52" i="9" s="1"/>
  <c r="G28" i="9"/>
  <c r="H28" i="9" s="1"/>
  <c r="G22" i="9"/>
  <c r="H22" i="9" s="1"/>
  <c r="G10" i="9"/>
  <c r="H10" i="9" s="1"/>
  <c r="G119" i="9"/>
  <c r="H119" i="9" s="1"/>
  <c r="G124" i="9"/>
  <c r="H124" i="9" s="1"/>
  <c r="G95" i="9"/>
  <c r="H95" i="9" s="1"/>
  <c r="G35" i="9"/>
  <c r="H35" i="9" s="1"/>
  <c r="G49" i="9"/>
  <c r="H49" i="9" s="1"/>
  <c r="G76" i="9"/>
  <c r="H76" i="9" s="1"/>
  <c r="G61" i="9"/>
  <c r="H61" i="9" s="1"/>
  <c r="G26" i="9"/>
  <c r="H26" i="9" s="1"/>
  <c r="G69" i="9"/>
  <c r="H69" i="9" s="1"/>
  <c r="G126" i="9"/>
  <c r="H126" i="9" s="1"/>
  <c r="G114" i="9"/>
  <c r="H114" i="9" s="1"/>
  <c r="G94" i="9"/>
  <c r="H94" i="9" s="1"/>
  <c r="G38" i="9"/>
  <c r="H38" i="9" s="1"/>
  <c r="G25" i="9"/>
  <c r="H25" i="9" s="1"/>
  <c r="G81" i="9"/>
  <c r="H81" i="9" s="1"/>
  <c r="G57" i="9"/>
  <c r="H57" i="9" s="1"/>
  <c r="G45" i="9"/>
  <c r="H45" i="9" s="1"/>
  <c r="G44" i="9"/>
  <c r="H44" i="9" s="1"/>
  <c r="G96" i="9"/>
  <c r="H96" i="9" s="1"/>
  <c r="G98" i="9"/>
  <c r="H98" i="9" s="1"/>
  <c r="G42" i="9"/>
  <c r="H42" i="9" s="1"/>
  <c r="G53" i="9"/>
  <c r="H53" i="9" s="1"/>
  <c r="G72" i="9"/>
  <c r="H72" i="9" s="1"/>
  <c r="G112" i="9"/>
  <c r="H112" i="9" s="1"/>
  <c r="G79" i="9"/>
  <c r="H79" i="9" s="1"/>
  <c r="G9" i="9"/>
  <c r="H9" i="9" s="1"/>
  <c r="G29" i="9"/>
  <c r="H29" i="9" s="1"/>
  <c r="G54" i="9"/>
  <c r="H54" i="9" s="1"/>
  <c r="G75" i="9"/>
  <c r="H75" i="9" s="1"/>
  <c r="G90" i="9"/>
  <c r="H90" i="9" s="1"/>
  <c r="G56" i="9"/>
  <c r="H56" i="9" s="1"/>
  <c r="G67" i="9"/>
  <c r="H67" i="9" s="1"/>
  <c r="G33" i="9"/>
  <c r="H33" i="9" s="1"/>
  <c r="G13" i="9"/>
  <c r="H13" i="9" s="1"/>
  <c r="G19" i="9"/>
  <c r="H19" i="9" s="1"/>
  <c r="H128" i="9" l="1"/>
  <c r="T34" i="10"/>
  <c r="T98" i="10"/>
  <c r="T66" i="10"/>
  <c r="T75" i="10"/>
  <c r="T28" i="10"/>
  <c r="T12" i="10"/>
  <c r="T15" i="10"/>
  <c r="T85" i="10"/>
  <c r="T81" i="10"/>
  <c r="T77" i="10"/>
  <c r="T68" i="10"/>
  <c r="T59" i="10"/>
  <c r="T51" i="10"/>
  <c r="T43" i="10"/>
  <c r="T73" i="10"/>
  <c r="T70" i="10"/>
  <c r="T54" i="10"/>
  <c r="T46" i="10"/>
  <c r="T38" i="10"/>
  <c r="T14" i="10"/>
  <c r="T31" i="10"/>
  <c r="T9" i="10"/>
  <c r="T21" i="10"/>
  <c r="T102" i="10"/>
  <c r="T74" i="10"/>
  <c r="T69" i="10"/>
  <c r="T24" i="10"/>
  <c r="T8" i="10"/>
  <c r="T19" i="10"/>
  <c r="T86" i="10"/>
  <c r="T82" i="10"/>
  <c r="T78" i="10"/>
  <c r="T72" i="10"/>
  <c r="T71" i="10"/>
  <c r="T53" i="10"/>
  <c r="T45" i="10"/>
  <c r="T67" i="10"/>
  <c r="T60" i="10"/>
  <c r="T52" i="10"/>
  <c r="T44" i="10"/>
  <c r="T26" i="10"/>
  <c r="T10" i="10"/>
  <c r="T29" i="10"/>
  <c r="T7" i="10"/>
  <c r="T90" i="10"/>
  <c r="T92" i="10"/>
  <c r="T100" i="10"/>
  <c r="T108" i="10"/>
  <c r="T116" i="10"/>
  <c r="T91" i="10"/>
  <c r="T99" i="10"/>
  <c r="T107" i="10"/>
  <c r="T115" i="10"/>
  <c r="T123" i="10"/>
  <c r="T118" i="10"/>
  <c r="T93" i="10"/>
  <c r="T101" i="10"/>
  <c r="T109" i="10"/>
  <c r="T117" i="10"/>
  <c r="T17" i="10"/>
  <c r="T106" i="10"/>
  <c r="T89" i="10"/>
  <c r="T35" i="10"/>
  <c r="T65" i="10"/>
  <c r="T20" i="10"/>
  <c r="T23" i="10"/>
  <c r="T30" i="10"/>
  <c r="T83" i="10"/>
  <c r="T79" i="10"/>
  <c r="T87" i="10"/>
  <c r="T37" i="10"/>
  <c r="T55" i="10"/>
  <c r="T47" i="10"/>
  <c r="T39" i="10"/>
  <c r="T63" i="10"/>
  <c r="T58" i="10"/>
  <c r="T50" i="10"/>
  <c r="T42" i="10"/>
  <c r="T22" i="10"/>
  <c r="T6" i="10"/>
  <c r="T13" i="10"/>
  <c r="T5" i="10"/>
  <c r="T110" i="10"/>
  <c r="T94" i="10"/>
  <c r="T62" i="10"/>
  <c r="T61" i="10"/>
  <c r="T16" i="10"/>
  <c r="T27" i="10"/>
  <c r="T32" i="10"/>
  <c r="T84" i="10"/>
  <c r="T80" i="10"/>
  <c r="T76" i="10"/>
  <c r="T64" i="10"/>
  <c r="T57" i="10"/>
  <c r="T49" i="10"/>
  <c r="T41" i="10"/>
  <c r="T36" i="10"/>
  <c r="T56" i="10"/>
  <c r="T48" i="10"/>
  <c r="T40" i="10"/>
  <c r="T18" i="10"/>
  <c r="T33" i="10"/>
  <c r="T11" i="10"/>
  <c r="T25" i="10"/>
  <c r="T88" i="10"/>
  <c r="T96" i="10"/>
  <c r="T104" i="10"/>
  <c r="T112" i="10"/>
  <c r="T120" i="10"/>
  <c r="T95" i="10"/>
  <c r="T103" i="10"/>
  <c r="T111" i="10"/>
  <c r="T119" i="10"/>
  <c r="T114" i="10"/>
  <c r="T122" i="10"/>
  <c r="T97" i="10"/>
  <c r="T105" i="10"/>
  <c r="T113" i="10"/>
  <c r="T121" i="10"/>
  <c r="H131" i="9" l="1"/>
  <c r="H132" i="9" s="1"/>
  <c r="T124" i="10"/>
  <c r="T1" i="10" s="1"/>
  <c r="I11" i="9" l="1"/>
  <c r="J11" i="9" s="1"/>
  <c r="I122" i="9"/>
  <c r="J122" i="9" s="1"/>
  <c r="I23" i="9"/>
  <c r="J23" i="9" s="1"/>
  <c r="I60" i="9"/>
  <c r="J60" i="9" s="1"/>
  <c r="I95" i="9"/>
  <c r="J95" i="9" s="1"/>
  <c r="I29" i="9"/>
  <c r="J29" i="9" s="1"/>
  <c r="I86" i="9"/>
  <c r="J86" i="9" s="1"/>
  <c r="I71" i="9"/>
  <c r="J71" i="9" s="1"/>
  <c r="I21" i="9"/>
  <c r="J21" i="9" s="1"/>
  <c r="I76" i="9"/>
  <c r="J76" i="9" s="1"/>
  <c r="I90" i="9"/>
  <c r="J90" i="9" s="1"/>
  <c r="I78" i="9"/>
  <c r="J78" i="9" s="1"/>
  <c r="I103" i="9"/>
  <c r="J103" i="9" s="1"/>
  <c r="I74" i="9"/>
  <c r="J74" i="9" s="1"/>
  <c r="I45" i="9"/>
  <c r="J45" i="9" s="1"/>
  <c r="I87" i="9"/>
  <c r="J87" i="9" s="1"/>
  <c r="I46" i="9"/>
  <c r="J46" i="9" s="1"/>
  <c r="I59" i="9"/>
  <c r="J59" i="9" s="1"/>
  <c r="I107" i="9"/>
  <c r="J107" i="9" s="1"/>
  <c r="I98" i="9"/>
  <c r="J98" i="9" s="1"/>
  <c r="I67" i="9"/>
  <c r="J67" i="9" s="1"/>
  <c r="I73" i="9"/>
  <c r="J73" i="9" s="1"/>
  <c r="I50" i="9"/>
  <c r="J50" i="9" s="1"/>
  <c r="I123" i="9"/>
  <c r="J123" i="9" s="1"/>
  <c r="I81" i="9"/>
  <c r="J81" i="9" s="1"/>
  <c r="I33" i="9"/>
  <c r="J33" i="9" s="1"/>
  <c r="I91" i="9"/>
  <c r="J91" i="9" s="1"/>
  <c r="I24" i="9"/>
  <c r="J24" i="9" s="1"/>
  <c r="I121" i="9"/>
  <c r="J121" i="9" s="1"/>
  <c r="I44" i="9"/>
  <c r="J44" i="9" s="1"/>
  <c r="I66" i="9"/>
  <c r="J66" i="9" s="1"/>
  <c r="I100" i="9"/>
  <c r="J100" i="9" s="1"/>
  <c r="I37" i="9"/>
  <c r="J37" i="9" s="1"/>
  <c r="I8" i="9"/>
  <c r="J8" i="9" s="1"/>
  <c r="I38" i="9"/>
  <c r="J38" i="9" s="1"/>
  <c r="I16" i="9"/>
  <c r="J16" i="9" s="1"/>
  <c r="I27" i="9"/>
  <c r="J27" i="9" s="1"/>
  <c r="I117" i="9"/>
  <c r="J117" i="9" s="1"/>
  <c r="I120" i="9"/>
  <c r="J120" i="9" s="1"/>
  <c r="I57" i="9"/>
  <c r="J57" i="9" s="1"/>
  <c r="I72" i="9"/>
  <c r="J72" i="9" s="1"/>
  <c r="I88" i="9"/>
  <c r="J88" i="9" s="1"/>
  <c r="I118" i="9"/>
  <c r="J118" i="9" s="1"/>
  <c r="I9" i="9"/>
  <c r="J9" i="9" s="1"/>
  <c r="I111" i="9"/>
  <c r="J111" i="9" s="1"/>
  <c r="I101" i="9"/>
  <c r="J101" i="9" s="1"/>
  <c r="I52" i="9"/>
  <c r="J52" i="9" s="1"/>
  <c r="I42" i="9"/>
  <c r="J42" i="9" s="1"/>
  <c r="I80" i="9"/>
  <c r="J80" i="9" s="1"/>
  <c r="I47" i="9"/>
  <c r="J47" i="9" s="1"/>
  <c r="I10" i="9"/>
  <c r="J10" i="9" s="1"/>
  <c r="I112" i="9"/>
  <c r="J112" i="9" s="1"/>
  <c r="I58" i="9"/>
  <c r="J58" i="9" s="1"/>
  <c r="I39" i="9"/>
  <c r="J39" i="9" s="1"/>
  <c r="I116" i="9"/>
  <c r="J116" i="9" s="1"/>
  <c r="I114" i="9"/>
  <c r="J114" i="9" s="1"/>
  <c r="I34" i="9"/>
  <c r="J34" i="9" s="1"/>
  <c r="I104" i="9"/>
  <c r="J104" i="9" s="1"/>
  <c r="I65" i="9"/>
  <c r="J65" i="9" s="1"/>
  <c r="I41" i="9"/>
  <c r="J41" i="9" s="1"/>
  <c r="I25" i="9"/>
  <c r="J25" i="9" s="1"/>
  <c r="I55" i="9"/>
  <c r="J55" i="9" s="1"/>
  <c r="I106" i="9"/>
  <c r="J106" i="9" s="1"/>
  <c r="I109" i="9"/>
  <c r="J109" i="9" s="1"/>
  <c r="I119" i="9"/>
  <c r="J119" i="9" s="1"/>
  <c r="I79" i="9"/>
  <c r="J79" i="9" s="1"/>
  <c r="I93" i="9"/>
  <c r="J93" i="9" s="1"/>
  <c r="I84" i="9"/>
  <c r="J84" i="9" s="1"/>
  <c r="I14" i="9"/>
  <c r="J14" i="9" s="1"/>
  <c r="I35" i="9"/>
  <c r="J35" i="9" s="1"/>
  <c r="I54" i="9"/>
  <c r="J54" i="9" s="1"/>
  <c r="I92" i="9"/>
  <c r="J92" i="9" s="1"/>
  <c r="I30" i="9"/>
  <c r="J30" i="9" s="1"/>
  <c r="I48" i="9"/>
  <c r="J48" i="9" s="1"/>
  <c r="I22" i="9"/>
  <c r="J22" i="9" s="1"/>
  <c r="I20" i="9"/>
  <c r="J20" i="9" s="1"/>
  <c r="I124" i="9"/>
  <c r="J124" i="9" s="1"/>
  <c r="I125" i="9"/>
  <c r="J125" i="9" s="1"/>
  <c r="I32" i="9"/>
  <c r="J32" i="9" s="1"/>
  <c r="I70" i="9"/>
  <c r="J70" i="9" s="1"/>
  <c r="I89" i="9"/>
  <c r="J89" i="9" s="1"/>
  <c r="I108" i="9"/>
  <c r="J108" i="9" s="1"/>
  <c r="I12" i="9"/>
  <c r="J12" i="9" s="1"/>
  <c r="I96" i="9"/>
  <c r="J96" i="9" s="1"/>
  <c r="I63" i="9"/>
  <c r="J63" i="9" s="1"/>
  <c r="I31" i="9"/>
  <c r="J31" i="9" s="1"/>
  <c r="I83" i="9"/>
  <c r="J83" i="9" s="1"/>
  <c r="I28" i="9"/>
  <c r="J28" i="9" s="1"/>
  <c r="I53" i="9"/>
  <c r="J53" i="9" s="1"/>
  <c r="I17" i="9"/>
  <c r="J17" i="9" s="1"/>
  <c r="I102" i="9"/>
  <c r="J102" i="9" s="1"/>
  <c r="I115" i="9"/>
  <c r="J115" i="9" s="1"/>
  <c r="I69" i="9"/>
  <c r="J69" i="9" s="1"/>
  <c r="I15" i="9"/>
  <c r="J15" i="9" s="1"/>
  <c r="I82" i="9"/>
  <c r="J82" i="9" s="1"/>
  <c r="I51" i="9"/>
  <c r="J51" i="9" s="1"/>
  <c r="I77" i="9"/>
  <c r="J77" i="9" s="1"/>
  <c r="I94" i="9"/>
  <c r="J94" i="9" s="1"/>
  <c r="I19" i="9"/>
  <c r="J19" i="9" s="1"/>
  <c r="I64" i="9"/>
  <c r="J64" i="9" s="1"/>
  <c r="I97" i="9"/>
  <c r="J97" i="9" s="1"/>
  <c r="I110" i="9"/>
  <c r="J110" i="9" s="1"/>
  <c r="I61" i="9"/>
  <c r="J61" i="9" s="1"/>
  <c r="I56" i="9"/>
  <c r="J56" i="9" s="1"/>
  <c r="I40" i="9"/>
  <c r="J40" i="9" s="1"/>
  <c r="I99" i="9"/>
  <c r="J99" i="9" s="1"/>
  <c r="I68" i="9"/>
  <c r="J68" i="9" s="1"/>
  <c r="I126" i="9"/>
  <c r="J126" i="9" s="1"/>
  <c r="I13" i="9"/>
  <c r="J13" i="9" s="1"/>
  <c r="I85" i="9"/>
  <c r="J85" i="9" s="1"/>
  <c r="I36" i="9"/>
  <c r="J36" i="9" s="1"/>
  <c r="I62" i="9"/>
  <c r="J62" i="9" s="1"/>
  <c r="I49" i="9"/>
  <c r="J49" i="9" s="1"/>
  <c r="I75" i="9"/>
  <c r="J75" i="9" s="1"/>
  <c r="I18" i="9"/>
  <c r="J18" i="9" s="1"/>
  <c r="I113" i="9"/>
  <c r="J113" i="9" s="1"/>
  <c r="I105" i="9"/>
  <c r="J105" i="9" s="1"/>
  <c r="I26" i="9"/>
  <c r="J26" i="9" s="1"/>
  <c r="I43" i="9"/>
  <c r="J43" i="9" s="1"/>
  <c r="Q118" i="10"/>
  <c r="Q47" i="10"/>
  <c r="R47" i="10" s="1"/>
  <c r="Q21" i="10"/>
  <c r="Q15" i="10"/>
  <c r="R15" i="10" s="1"/>
  <c r="Q72" i="10"/>
  <c r="R72" i="10" s="1"/>
  <c r="Q7" i="10"/>
  <c r="R7" i="10" s="1"/>
  <c r="Q77" i="10"/>
  <c r="R77" i="10" s="1"/>
  <c r="Q108" i="10"/>
  <c r="R108" i="10" s="1"/>
  <c r="Q85" i="10"/>
  <c r="R85" i="10" s="1"/>
  <c r="Q19" i="10"/>
  <c r="R19" i="10" s="1"/>
  <c r="Q89" i="10"/>
  <c r="R89" i="10" s="1"/>
  <c r="Q62" i="10"/>
  <c r="R62" i="10" s="1"/>
  <c r="Q45" i="10"/>
  <c r="R45" i="10" s="1"/>
  <c r="Q65" i="10"/>
  <c r="R65" i="10" s="1"/>
  <c r="Q52" i="10"/>
  <c r="R52" i="10" s="1"/>
  <c r="Q84" i="10"/>
  <c r="R84" i="10" s="1"/>
  <c r="Q94" i="10"/>
  <c r="R94" i="10" s="1"/>
  <c r="Q9" i="10"/>
  <c r="R9" i="10" s="1"/>
  <c r="Q70" i="10"/>
  <c r="R70" i="10" s="1"/>
  <c r="Q122" i="10"/>
  <c r="R122" i="10" s="1"/>
  <c r="Q83" i="10"/>
  <c r="R83" i="10" s="1"/>
  <c r="Q17" i="10"/>
  <c r="R17" i="10" s="1"/>
  <c r="Q51" i="10"/>
  <c r="R51" i="10" s="1"/>
  <c r="Q90" i="10"/>
  <c r="R90" i="10" s="1"/>
  <c r="Q112" i="10"/>
  <c r="R112" i="10" s="1"/>
  <c r="Q103" i="10"/>
  <c r="R103" i="10" s="1"/>
  <c r="Q20" i="10"/>
  <c r="R20" i="10" s="1"/>
  <c r="Q57" i="10"/>
  <c r="R57" i="10" s="1"/>
  <c r="Q8" i="10"/>
  <c r="R8" i="10" s="1"/>
  <c r="Q29" i="10"/>
  <c r="R29" i="10" s="1"/>
  <c r="Q50" i="10"/>
  <c r="R50" i="10" s="1"/>
  <c r="Q114" i="10"/>
  <c r="R114" i="10" s="1"/>
  <c r="Q39" i="10"/>
  <c r="R39" i="10" s="1"/>
  <c r="Q79" i="10"/>
  <c r="R79" i="10" s="1"/>
  <c r="Q44" i="10"/>
  <c r="R44" i="10" s="1"/>
  <c r="Q82" i="10"/>
  <c r="R82" i="10" s="1"/>
  <c r="Q91" i="10"/>
  <c r="R91" i="10" s="1"/>
  <c r="Q12" i="10"/>
  <c r="U12" i="10" s="1"/>
  <c r="Q100" i="10"/>
  <c r="R100" i="10" s="1"/>
  <c r="Q28" i="10"/>
  <c r="R28" i="10" s="1"/>
  <c r="Q110" i="10"/>
  <c r="R110" i="10" s="1"/>
  <c r="Q38" i="10"/>
  <c r="R38" i="10" s="1"/>
  <c r="Q121" i="10"/>
  <c r="R121" i="10" s="1"/>
  <c r="Q95" i="10"/>
  <c r="R95" i="10" s="1"/>
  <c r="Q81" i="10"/>
  <c r="R81" i="10" s="1"/>
  <c r="Q22" i="10"/>
  <c r="R22" i="10" s="1"/>
  <c r="Q97" i="10"/>
  <c r="R97" i="10" s="1"/>
  <c r="Q113" i="10"/>
  <c r="R113" i="10" s="1"/>
  <c r="Q107" i="10"/>
  <c r="R107" i="10" s="1"/>
  <c r="Q46" i="10"/>
  <c r="R46" i="10" s="1"/>
  <c r="Q53" i="10"/>
  <c r="R53" i="10" s="1"/>
  <c r="Q33" i="10"/>
  <c r="R33" i="10" s="1"/>
  <c r="Q109" i="10"/>
  <c r="R109" i="10" s="1"/>
  <c r="Q117" i="10"/>
  <c r="R117" i="10" s="1"/>
  <c r="Q93" i="10"/>
  <c r="Q115" i="10"/>
  <c r="R115" i="10" s="1"/>
  <c r="Q104" i="10"/>
  <c r="R104" i="10" s="1"/>
  <c r="Q59" i="10"/>
  <c r="R59" i="10" s="1"/>
  <c r="Q40" i="10"/>
  <c r="R40" i="10" s="1"/>
  <c r="Q73" i="10"/>
  <c r="R73" i="10" s="1"/>
  <c r="Q67" i="10"/>
  <c r="R67" i="10" s="1"/>
  <c r="Q101" i="10"/>
  <c r="R101" i="10" s="1"/>
  <c r="Q80" i="10"/>
  <c r="R80" i="10" s="1"/>
  <c r="Q27" i="10"/>
  <c r="R27" i="10" s="1"/>
  <c r="Q86" i="10"/>
  <c r="R86" i="10" s="1"/>
  <c r="Q54" i="10"/>
  <c r="R54" i="10" s="1"/>
  <c r="Q78" i="10"/>
  <c r="R78" i="10" s="1"/>
  <c r="Q74" i="10"/>
  <c r="R74" i="10" s="1"/>
  <c r="Q116" i="10"/>
  <c r="R116" i="10" s="1"/>
  <c r="Q34" i="10"/>
  <c r="R34" i="10" s="1"/>
  <c r="Q24" i="10"/>
  <c r="R24" i="10" s="1"/>
  <c r="Q32" i="10"/>
  <c r="R32" i="10" s="1"/>
  <c r="Q41" i="10"/>
  <c r="R41" i="10" s="1"/>
  <c r="Q6" i="10"/>
  <c r="R6" i="10" s="1"/>
  <c r="Q30" i="10"/>
  <c r="R30" i="10" s="1"/>
  <c r="Q23" i="10"/>
  <c r="R23" i="10" s="1"/>
  <c r="Q16" i="10"/>
  <c r="R16" i="10" s="1"/>
  <c r="Q5" i="10"/>
  <c r="R21" i="10" l="1"/>
  <c r="U21" i="10"/>
  <c r="Q105" i="10"/>
  <c r="R105" i="10" s="1"/>
  <c r="Q120" i="10"/>
  <c r="R120" i="10" s="1"/>
  <c r="Q96" i="10"/>
  <c r="R96" i="10" s="1"/>
  <c r="Q49" i="10"/>
  <c r="R49" i="10" s="1"/>
  <c r="Q61" i="10"/>
  <c r="R61" i="10" s="1"/>
  <c r="Q58" i="10"/>
  <c r="R58" i="10" s="1"/>
  <c r="Q25" i="10"/>
  <c r="R25" i="10" s="1"/>
  <c r="Q99" i="10"/>
  <c r="R99" i="10" s="1"/>
  <c r="Q64" i="10"/>
  <c r="R64" i="10" s="1"/>
  <c r="Q106" i="10"/>
  <c r="R106" i="10" s="1"/>
  <c r="Q60" i="10"/>
  <c r="R60" i="10" s="1"/>
  <c r="Q75" i="10"/>
  <c r="R75" i="10" s="1"/>
  <c r="Q26" i="10"/>
  <c r="R26" i="10" s="1"/>
  <c r="Q56" i="10"/>
  <c r="R56" i="10" s="1"/>
  <c r="Q31" i="10"/>
  <c r="R31" i="10" s="1"/>
  <c r="Q18" i="10"/>
  <c r="R18" i="10" s="1"/>
  <c r="Q69" i="10"/>
  <c r="R69" i="10" s="1"/>
  <c r="Q36" i="10"/>
  <c r="R36" i="10" s="1"/>
  <c r="Q42" i="10"/>
  <c r="R42" i="10" s="1"/>
  <c r="Q43" i="10"/>
  <c r="R43" i="10" s="1"/>
  <c r="Q14" i="10"/>
  <c r="R14" i="10" s="1"/>
  <c r="Q98" i="10"/>
  <c r="R98" i="10" s="1"/>
  <c r="Q35" i="10"/>
  <c r="R35" i="10" s="1"/>
  <c r="Q71" i="10"/>
  <c r="R71" i="10" s="1"/>
  <c r="Q119" i="10"/>
  <c r="R119" i="10" s="1"/>
  <c r="Q48" i="10"/>
  <c r="R48" i="10" s="1"/>
  <c r="Q11" i="10"/>
  <c r="R11" i="10" s="1"/>
  <c r="Q102" i="10"/>
  <c r="R102" i="10" s="1"/>
  <c r="Q111" i="10"/>
  <c r="R111" i="10" s="1"/>
  <c r="Q66" i="10"/>
  <c r="R66" i="10" s="1"/>
  <c r="Q63" i="10"/>
  <c r="R63" i="10" s="1"/>
  <c r="Q123" i="10"/>
  <c r="R123" i="10" s="1"/>
  <c r="Q76" i="10"/>
  <c r="R76" i="10" s="1"/>
  <c r="U84" i="10"/>
  <c r="Q55" i="10"/>
  <c r="R55" i="10" s="1"/>
  <c r="Q88" i="10"/>
  <c r="R88" i="10" s="1"/>
  <c r="Q87" i="10"/>
  <c r="R87" i="10" s="1"/>
  <c r="Q37" i="10"/>
  <c r="R37" i="10" s="1"/>
  <c r="Q68" i="10"/>
  <c r="R68" i="10" s="1"/>
  <c r="Q13" i="10"/>
  <c r="R13" i="10" s="1"/>
  <c r="Q92" i="10"/>
  <c r="R92" i="10" s="1"/>
  <c r="Q10" i="10"/>
  <c r="U52" i="10"/>
  <c r="U15" i="10"/>
  <c r="U45" i="10"/>
  <c r="U65" i="10"/>
  <c r="U122" i="10"/>
  <c r="U56" i="10"/>
  <c r="U20" i="10"/>
  <c r="U108" i="10"/>
  <c r="U94" i="10"/>
  <c r="U123" i="10"/>
  <c r="U8" i="10"/>
  <c r="U112" i="10"/>
  <c r="U100" i="10"/>
  <c r="U44" i="10"/>
  <c r="U83" i="10"/>
  <c r="U28" i="10"/>
  <c r="U114" i="10"/>
  <c r="U17" i="10"/>
  <c r="U9" i="10"/>
  <c r="U39" i="10"/>
  <c r="U72" i="10"/>
  <c r="U50" i="10"/>
  <c r="U121" i="10"/>
  <c r="U111" i="10"/>
  <c r="U70" i="10"/>
  <c r="U103" i="10"/>
  <c r="U29" i="10"/>
  <c r="R12" i="10"/>
  <c r="U57" i="10"/>
  <c r="U90" i="10"/>
  <c r="U51" i="10"/>
  <c r="U60" i="10"/>
  <c r="U81" i="10"/>
  <c r="U110" i="10"/>
  <c r="U79" i="10"/>
  <c r="U89" i="10"/>
  <c r="U91" i="10"/>
  <c r="U82" i="10"/>
  <c r="U38" i="10"/>
  <c r="U95" i="10"/>
  <c r="U36" i="10"/>
  <c r="U99" i="10"/>
  <c r="U117" i="10"/>
  <c r="U22" i="10"/>
  <c r="U102" i="10"/>
  <c r="U61" i="10"/>
  <c r="U97" i="10"/>
  <c r="U46" i="10"/>
  <c r="U33" i="10"/>
  <c r="U113" i="10"/>
  <c r="U107" i="10"/>
  <c r="U104" i="10"/>
  <c r="U53" i="10"/>
  <c r="U101" i="10"/>
  <c r="U115" i="10"/>
  <c r="U7" i="10"/>
  <c r="U73" i="10"/>
  <c r="U16" i="10"/>
  <c r="U109" i="10"/>
  <c r="U48" i="10"/>
  <c r="U62" i="10"/>
  <c r="U41" i="10"/>
  <c r="R93" i="10"/>
  <c r="U93" i="10"/>
  <c r="U116" i="10"/>
  <c r="U67" i="10"/>
  <c r="U47" i="10"/>
  <c r="U71" i="10"/>
  <c r="U80" i="10"/>
  <c r="U55" i="10"/>
  <c r="U24" i="10"/>
  <c r="U59" i="10"/>
  <c r="U54" i="10"/>
  <c r="U19" i="10"/>
  <c r="U27" i="10"/>
  <c r="U30" i="10"/>
  <c r="U88" i="10"/>
  <c r="U69" i="10"/>
  <c r="U58" i="10"/>
  <c r="U85" i="10"/>
  <c r="U40" i="10"/>
  <c r="U120" i="10"/>
  <c r="U77" i="10"/>
  <c r="U32" i="10"/>
  <c r="U23" i="10"/>
  <c r="U86" i="10"/>
  <c r="U78" i="10"/>
  <c r="U43" i="10"/>
  <c r="U74" i="10"/>
  <c r="U34" i="10"/>
  <c r="R5" i="10"/>
  <c r="U5" i="10"/>
  <c r="R118" i="10"/>
  <c r="U118" i="10"/>
  <c r="U6" i="10"/>
  <c r="F6" i="7"/>
  <c r="G6" i="7" s="1"/>
  <c r="F7" i="7"/>
  <c r="G7" i="7" s="1"/>
  <c r="F8" i="7"/>
  <c r="G8" i="7" s="1"/>
  <c r="F9" i="7"/>
  <c r="G9" i="7" s="1"/>
  <c r="F10" i="7"/>
  <c r="G10" i="7" s="1"/>
  <c r="F11" i="7"/>
  <c r="G11" i="7" s="1"/>
  <c r="F12" i="7"/>
  <c r="G12" i="7" s="1"/>
  <c r="F13" i="7"/>
  <c r="G13" i="7" s="1"/>
  <c r="F14" i="7"/>
  <c r="G14" i="7" s="1"/>
  <c r="F15" i="7"/>
  <c r="G15" i="7" s="1"/>
  <c r="F16" i="7"/>
  <c r="G16" i="7" s="1"/>
  <c r="F17" i="7"/>
  <c r="G17" i="7" s="1"/>
  <c r="F18" i="7"/>
  <c r="G18" i="7" s="1"/>
  <c r="F19" i="7"/>
  <c r="G19" i="7" s="1"/>
  <c r="F20" i="7"/>
  <c r="G20" i="7" s="1"/>
  <c r="F21" i="7"/>
  <c r="G21" i="7" s="1"/>
  <c r="F22" i="7"/>
  <c r="G22" i="7" s="1"/>
  <c r="F23" i="7"/>
  <c r="G23" i="7" s="1"/>
  <c r="F24" i="7"/>
  <c r="G24" i="7" s="1"/>
  <c r="F25" i="7"/>
  <c r="G25" i="7" s="1"/>
  <c r="F26" i="7"/>
  <c r="G26" i="7" s="1"/>
  <c r="F27" i="7"/>
  <c r="G27" i="7" s="1"/>
  <c r="F28" i="7"/>
  <c r="G28" i="7" s="1"/>
  <c r="F29" i="7"/>
  <c r="G29" i="7" s="1"/>
  <c r="F30" i="7"/>
  <c r="G30" i="7" s="1"/>
  <c r="F31" i="7"/>
  <c r="G31" i="7" s="1"/>
  <c r="F32" i="7"/>
  <c r="G32" i="7" s="1"/>
  <c r="F33" i="7"/>
  <c r="G33" i="7" s="1"/>
  <c r="F34" i="7"/>
  <c r="G34" i="7" s="1"/>
  <c r="F35" i="7"/>
  <c r="G35" i="7" s="1"/>
  <c r="F36" i="7"/>
  <c r="G36" i="7" s="1"/>
  <c r="F37" i="7"/>
  <c r="G37" i="7" s="1"/>
  <c r="F38" i="7"/>
  <c r="G38" i="7" s="1"/>
  <c r="F39" i="7"/>
  <c r="G39" i="7" s="1"/>
  <c r="F40" i="7"/>
  <c r="G40" i="7" s="1"/>
  <c r="F41" i="7"/>
  <c r="G41" i="7" s="1"/>
  <c r="F42" i="7"/>
  <c r="G42" i="7" s="1"/>
  <c r="F43" i="7"/>
  <c r="G43" i="7" s="1"/>
  <c r="F44" i="7"/>
  <c r="G44" i="7" s="1"/>
  <c r="F45" i="7"/>
  <c r="G45" i="7" s="1"/>
  <c r="F46" i="7"/>
  <c r="G46" i="7" s="1"/>
  <c r="F47" i="7"/>
  <c r="G47" i="7" s="1"/>
  <c r="F48" i="7"/>
  <c r="G48" i="7" s="1"/>
  <c r="F49" i="7"/>
  <c r="G49" i="7" s="1"/>
  <c r="F50" i="7"/>
  <c r="G50" i="7" s="1"/>
  <c r="F51" i="7"/>
  <c r="G51" i="7" s="1"/>
  <c r="F52" i="7"/>
  <c r="G52" i="7" s="1"/>
  <c r="F53" i="7"/>
  <c r="G53" i="7" s="1"/>
  <c r="F54" i="7"/>
  <c r="G54" i="7" s="1"/>
  <c r="F55" i="7"/>
  <c r="G55" i="7" s="1"/>
  <c r="F56" i="7"/>
  <c r="G56" i="7" s="1"/>
  <c r="F57" i="7"/>
  <c r="G57" i="7" s="1"/>
  <c r="F58" i="7"/>
  <c r="G58" i="7" s="1"/>
  <c r="F59" i="7"/>
  <c r="G59" i="7" s="1"/>
  <c r="F60" i="7"/>
  <c r="G60" i="7" s="1"/>
  <c r="F61" i="7"/>
  <c r="G61" i="7" s="1"/>
  <c r="F62" i="7"/>
  <c r="G62" i="7" s="1"/>
  <c r="F63" i="7"/>
  <c r="G63" i="7" s="1"/>
  <c r="F64" i="7"/>
  <c r="G64" i="7" s="1"/>
  <c r="F65" i="7"/>
  <c r="G65" i="7" s="1"/>
  <c r="F66" i="7"/>
  <c r="G66" i="7" s="1"/>
  <c r="F67" i="7"/>
  <c r="G67" i="7" s="1"/>
  <c r="F68" i="7"/>
  <c r="G68" i="7" s="1"/>
  <c r="F69" i="7"/>
  <c r="G69" i="7" s="1"/>
  <c r="F70" i="7"/>
  <c r="G70" i="7" s="1"/>
  <c r="F71" i="7"/>
  <c r="G71" i="7" s="1"/>
  <c r="F72" i="7"/>
  <c r="G72" i="7" s="1"/>
  <c r="F73" i="7"/>
  <c r="G73" i="7" s="1"/>
  <c r="F74" i="7"/>
  <c r="G74" i="7" s="1"/>
  <c r="F75" i="7"/>
  <c r="G75" i="7" s="1"/>
  <c r="G76" i="7"/>
  <c r="F77" i="7"/>
  <c r="G77" i="7" s="1"/>
  <c r="F78" i="7"/>
  <c r="G78" i="7" s="1"/>
  <c r="F79" i="7"/>
  <c r="G79" i="7" s="1"/>
  <c r="F80" i="7"/>
  <c r="G80" i="7" s="1"/>
  <c r="F81" i="7"/>
  <c r="G81" i="7" s="1"/>
  <c r="F82" i="7"/>
  <c r="G82" i="7" s="1"/>
  <c r="F83" i="7"/>
  <c r="G83" i="7" s="1"/>
  <c r="F84" i="7"/>
  <c r="G84" i="7" s="1"/>
  <c r="F85" i="7"/>
  <c r="G85" i="7" s="1"/>
  <c r="F86" i="7"/>
  <c r="G86" i="7" s="1"/>
  <c r="F87" i="7"/>
  <c r="G87" i="7" s="1"/>
  <c r="F88" i="7"/>
  <c r="G88" i="7" s="1"/>
  <c r="F89" i="7"/>
  <c r="G89" i="7" s="1"/>
  <c r="F90" i="7"/>
  <c r="G90" i="7" s="1"/>
  <c r="F91" i="7"/>
  <c r="G91" i="7" s="1"/>
  <c r="F92" i="7"/>
  <c r="G92" i="7" s="1"/>
  <c r="F93" i="7"/>
  <c r="G93" i="7" s="1"/>
  <c r="F94" i="7"/>
  <c r="G94" i="7" s="1"/>
  <c r="F95" i="7"/>
  <c r="G95" i="7" s="1"/>
  <c r="F96" i="7"/>
  <c r="G96" i="7" s="1"/>
  <c r="F97" i="7"/>
  <c r="G97" i="7" s="1"/>
  <c r="F98" i="7"/>
  <c r="G98" i="7" s="1"/>
  <c r="F99" i="7"/>
  <c r="G99" i="7" s="1"/>
  <c r="F100" i="7"/>
  <c r="G100" i="7" s="1"/>
  <c r="F101" i="7"/>
  <c r="G101" i="7" s="1"/>
  <c r="F102" i="7"/>
  <c r="G102" i="7" s="1"/>
  <c r="F103" i="7"/>
  <c r="G103" i="7" s="1"/>
  <c r="F104" i="7"/>
  <c r="G104" i="7" s="1"/>
  <c r="F105" i="7"/>
  <c r="G105" i="7" s="1"/>
  <c r="F106" i="7"/>
  <c r="G106" i="7" s="1"/>
  <c r="F107" i="7"/>
  <c r="G107" i="7" s="1"/>
  <c r="F108" i="7"/>
  <c r="G108" i="7" s="1"/>
  <c r="F109" i="7"/>
  <c r="G109" i="7" s="1"/>
  <c r="F110" i="7"/>
  <c r="G110" i="7" s="1"/>
  <c r="F111" i="7"/>
  <c r="G111" i="7" s="1"/>
  <c r="F112" i="7"/>
  <c r="G112" i="7" s="1"/>
  <c r="F113" i="7"/>
  <c r="G113" i="7" s="1"/>
  <c r="F114" i="7"/>
  <c r="G114" i="7" s="1"/>
  <c r="F115" i="7"/>
  <c r="G115" i="7" s="1"/>
  <c r="F116" i="7"/>
  <c r="G116" i="7" s="1"/>
  <c r="F117" i="7"/>
  <c r="G117" i="7" s="1"/>
  <c r="F118" i="7"/>
  <c r="G118" i="7" s="1"/>
  <c r="F119" i="7"/>
  <c r="G119" i="7" s="1"/>
  <c r="F120" i="7"/>
  <c r="G120" i="7" s="1"/>
  <c r="F121" i="7"/>
  <c r="G121" i="7" s="1"/>
  <c r="F122" i="7"/>
  <c r="G122" i="7" s="1"/>
  <c r="F123" i="7"/>
  <c r="G123" i="7" s="1"/>
  <c r="F5" i="7"/>
  <c r="G5" i="7" s="1"/>
  <c r="U37" i="10" l="1"/>
  <c r="U75" i="10"/>
  <c r="U31" i="10"/>
  <c r="U35" i="10"/>
  <c r="U96" i="10"/>
  <c r="U11" i="10"/>
  <c r="U14" i="10"/>
  <c r="U64" i="10"/>
  <c r="U92" i="10"/>
  <c r="U119" i="10"/>
  <c r="U13" i="10"/>
  <c r="U49" i="10"/>
  <c r="U87" i="10"/>
  <c r="U63" i="10"/>
  <c r="U68" i="10"/>
  <c r="U66" i="10"/>
  <c r="U76" i="10"/>
  <c r="U42" i="10"/>
  <c r="U18" i="10"/>
  <c r="U105" i="10"/>
  <c r="U98" i="10"/>
  <c r="U25" i="10"/>
  <c r="U106" i="10"/>
  <c r="U26" i="10"/>
  <c r="R10" i="10"/>
  <c r="U10" i="10"/>
  <c r="U124" i="10"/>
  <c r="U1" i="10" s="1"/>
  <c r="I5" i="7"/>
  <c r="A5" i="7" l="1"/>
  <c r="H124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A13" i="7"/>
  <c r="A17" i="7"/>
  <c r="A21" i="7"/>
  <c r="A25" i="7"/>
  <c r="A29" i="7"/>
  <c r="A33" i="7"/>
  <c r="A37" i="7"/>
  <c r="A41" i="7"/>
  <c r="A45" i="7"/>
  <c r="A49" i="7"/>
  <c r="J52" i="7"/>
  <c r="A53" i="7"/>
  <c r="A57" i="7"/>
  <c r="A61" i="7"/>
  <c r="A65" i="7"/>
  <c r="A69" i="7"/>
  <c r="A73" i="7"/>
  <c r="A77" i="7"/>
  <c r="A81" i="7"/>
  <c r="A83" i="7"/>
  <c r="A85" i="7"/>
  <c r="A89" i="7"/>
  <c r="A93" i="7"/>
  <c r="J94" i="7"/>
  <c r="A95" i="7"/>
  <c r="A96" i="7"/>
  <c r="A97" i="7"/>
  <c r="A101" i="7"/>
  <c r="A105" i="7"/>
  <c r="A109" i="7"/>
  <c r="A113" i="7"/>
  <c r="A115" i="7"/>
  <c r="A117" i="7"/>
  <c r="A121" i="7"/>
  <c r="Q123" i="7"/>
  <c r="Q122" i="7"/>
  <c r="Q121" i="7"/>
  <c r="Q120" i="7"/>
  <c r="Q119" i="7"/>
  <c r="Q118" i="7"/>
  <c r="Q117" i="7"/>
  <c r="Q116" i="7"/>
  <c r="Q115" i="7"/>
  <c r="Q114" i="7"/>
  <c r="Q113" i="7"/>
  <c r="Q112" i="7"/>
  <c r="Q111" i="7"/>
  <c r="Q110" i="7"/>
  <c r="Q109" i="7"/>
  <c r="Q108" i="7"/>
  <c r="Q107" i="7"/>
  <c r="Q106" i="7"/>
  <c r="Q105" i="7"/>
  <c r="Q104" i="7"/>
  <c r="Q103" i="7"/>
  <c r="Q102" i="7"/>
  <c r="Q101" i="7"/>
  <c r="Q100" i="7"/>
  <c r="Q99" i="7"/>
  <c r="Q98" i="7"/>
  <c r="Q97" i="7"/>
  <c r="Q96" i="7"/>
  <c r="Q95" i="7"/>
  <c r="Q94" i="7"/>
  <c r="Q93" i="7"/>
  <c r="Q92" i="7"/>
  <c r="Q91" i="7"/>
  <c r="Q90" i="7"/>
  <c r="Q89" i="7"/>
  <c r="Q88" i="7"/>
  <c r="Q87" i="7"/>
  <c r="Q86" i="7"/>
  <c r="Q85" i="7"/>
  <c r="Q84" i="7"/>
  <c r="Q83" i="7"/>
  <c r="Q82" i="7"/>
  <c r="Q81" i="7"/>
  <c r="Q80" i="7"/>
  <c r="Q79" i="7"/>
  <c r="Q78" i="7"/>
  <c r="Q77" i="7"/>
  <c r="Q76" i="7"/>
  <c r="Q75" i="7"/>
  <c r="Q74" i="7"/>
  <c r="Q73" i="7"/>
  <c r="Q72" i="7"/>
  <c r="Q71" i="7"/>
  <c r="Q70" i="7"/>
  <c r="Q69" i="7"/>
  <c r="Q68" i="7"/>
  <c r="Q67" i="7"/>
  <c r="Q66" i="7"/>
  <c r="Q65" i="7"/>
  <c r="Q64" i="7"/>
  <c r="Q63" i="7"/>
  <c r="Q62" i="7"/>
  <c r="Q61" i="7"/>
  <c r="Q60" i="7"/>
  <c r="Q59" i="7"/>
  <c r="Q58" i="7"/>
  <c r="Q57" i="7"/>
  <c r="Q56" i="7"/>
  <c r="Q55" i="7"/>
  <c r="Q54" i="7"/>
  <c r="Q53" i="7"/>
  <c r="Q52" i="7"/>
  <c r="Q51" i="7"/>
  <c r="Q50" i="7"/>
  <c r="Q49" i="7"/>
  <c r="Q48" i="7"/>
  <c r="Q47" i="7"/>
  <c r="Q46" i="7"/>
  <c r="Q45" i="7"/>
  <c r="Q44" i="7"/>
  <c r="Q43" i="7"/>
  <c r="Q42" i="7"/>
  <c r="Q41" i="7"/>
  <c r="Q40" i="7"/>
  <c r="Q39" i="7"/>
  <c r="Q38" i="7"/>
  <c r="Q37" i="7"/>
  <c r="Q36" i="7"/>
  <c r="Q35" i="7"/>
  <c r="Q34" i="7"/>
  <c r="Q33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/>
  <c r="Q10" i="7"/>
  <c r="Q9" i="7"/>
  <c r="Q8" i="7"/>
  <c r="Q7" i="7"/>
  <c r="Q6" i="7"/>
  <c r="Q5" i="7"/>
  <c r="D124" i="7"/>
  <c r="F124" i="7" s="1"/>
  <c r="G124" i="7" s="1"/>
  <c r="J89" i="7"/>
  <c r="J81" i="7" l="1"/>
  <c r="J6" i="7"/>
  <c r="J115" i="7"/>
  <c r="J110" i="7"/>
  <c r="J106" i="7"/>
  <c r="J78" i="7"/>
  <c r="J74" i="7"/>
  <c r="J50" i="7"/>
  <c r="I124" i="7"/>
  <c r="A7" i="7"/>
  <c r="J7" i="7"/>
  <c r="A10" i="7"/>
  <c r="A6" i="7"/>
  <c r="J69" i="7"/>
  <c r="J109" i="7"/>
  <c r="J21" i="7"/>
  <c r="J120" i="7"/>
  <c r="J116" i="7"/>
  <c r="A108" i="7"/>
  <c r="J104" i="7"/>
  <c r="J100" i="7"/>
  <c r="J96" i="7"/>
  <c r="J92" i="7"/>
  <c r="J88" i="7"/>
  <c r="J84" i="7"/>
  <c r="J80" i="7"/>
  <c r="J76" i="7"/>
  <c r="J72" i="7"/>
  <c r="J64" i="7"/>
  <c r="A60" i="7"/>
  <c r="A56" i="7"/>
  <c r="A52" i="7"/>
  <c r="A44" i="7"/>
  <c r="A36" i="7"/>
  <c r="A32" i="7"/>
  <c r="A12" i="7"/>
  <c r="J105" i="7"/>
  <c r="J10" i="7"/>
  <c r="J93" i="7"/>
  <c r="J41" i="7"/>
  <c r="A122" i="7"/>
  <c r="J118" i="7"/>
  <c r="J114" i="7"/>
  <c r="A110" i="7"/>
  <c r="A106" i="7"/>
  <c r="J102" i="7"/>
  <c r="J98" i="7"/>
  <c r="A94" i="7"/>
  <c r="A90" i="7"/>
  <c r="J86" i="7"/>
  <c r="J82" i="7"/>
  <c r="A78" i="7"/>
  <c r="A74" i="7"/>
  <c r="J70" i="7"/>
  <c r="J66" i="7"/>
  <c r="J62" i="7"/>
  <c r="J58" i="7"/>
  <c r="J54" i="7"/>
  <c r="A50" i="7"/>
  <c r="A46" i="7"/>
  <c r="J42" i="7"/>
  <c r="J38" i="7"/>
  <c r="J34" i="7"/>
  <c r="J30" i="7"/>
  <c r="J26" i="7"/>
  <c r="J22" i="7"/>
  <c r="J18" i="7"/>
  <c r="J14" i="7"/>
  <c r="J123" i="7"/>
  <c r="A123" i="7"/>
  <c r="J119" i="7"/>
  <c r="A119" i="7"/>
  <c r="J111" i="7"/>
  <c r="A111" i="7"/>
  <c r="J107" i="7"/>
  <c r="A107" i="7"/>
  <c r="J103" i="7"/>
  <c r="A103" i="7"/>
  <c r="J99" i="7"/>
  <c r="A99" i="7"/>
  <c r="J91" i="7"/>
  <c r="A91" i="7"/>
  <c r="J87" i="7"/>
  <c r="A87" i="7"/>
  <c r="J79" i="7"/>
  <c r="A79" i="7"/>
  <c r="J75" i="7"/>
  <c r="A75" i="7"/>
  <c r="J71" i="7"/>
  <c r="A71" i="7"/>
  <c r="J67" i="7"/>
  <c r="A67" i="7"/>
  <c r="J63" i="7"/>
  <c r="A63" i="7"/>
  <c r="J59" i="7"/>
  <c r="A59" i="7"/>
  <c r="J55" i="7"/>
  <c r="A55" i="7"/>
  <c r="J51" i="7"/>
  <c r="A51" i="7"/>
  <c r="A47" i="7"/>
  <c r="J47" i="7"/>
  <c r="J43" i="7"/>
  <c r="A43" i="7"/>
  <c r="J39" i="7"/>
  <c r="A39" i="7"/>
  <c r="J35" i="7"/>
  <c r="A35" i="7"/>
  <c r="J31" i="7"/>
  <c r="A31" i="7"/>
  <c r="J27" i="7"/>
  <c r="A27" i="7"/>
  <c r="J23" i="7"/>
  <c r="A23" i="7"/>
  <c r="J19" i="7"/>
  <c r="A19" i="7"/>
  <c r="J15" i="7"/>
  <c r="A15" i="7"/>
  <c r="J9" i="7"/>
  <c r="A9" i="7"/>
  <c r="J48" i="7"/>
  <c r="A48" i="7"/>
  <c r="J40" i="7"/>
  <c r="A40" i="7"/>
  <c r="J28" i="7"/>
  <c r="A28" i="7"/>
  <c r="J24" i="7"/>
  <c r="A24" i="7"/>
  <c r="J20" i="7"/>
  <c r="A20" i="7"/>
  <c r="J16" i="7"/>
  <c r="A16" i="7"/>
  <c r="A92" i="7"/>
  <c r="A120" i="7"/>
  <c r="A104" i="7"/>
  <c r="A88" i="7"/>
  <c r="J95" i="7"/>
  <c r="A116" i="7"/>
  <c r="A100" i="7"/>
  <c r="A84" i="7"/>
  <c r="J32" i="7"/>
  <c r="J12" i="7"/>
  <c r="J36" i="7"/>
  <c r="J112" i="7"/>
  <c r="J108" i="7"/>
  <c r="A80" i="7"/>
  <c r="A76" i="7"/>
  <c r="A72" i="7"/>
  <c r="J68" i="7"/>
  <c r="A68" i="7"/>
  <c r="A64" i="7"/>
  <c r="A112" i="7"/>
  <c r="J8" i="7"/>
  <c r="J83" i="7"/>
  <c r="J122" i="7"/>
  <c r="J90" i="7"/>
  <c r="J46" i="7"/>
  <c r="A118" i="7"/>
  <c r="A114" i="7"/>
  <c r="A102" i="7"/>
  <c r="A98" i="7"/>
  <c r="A86" i="7"/>
  <c r="A82" i="7"/>
  <c r="A70" i="7"/>
  <c r="A66" i="7"/>
  <c r="A62" i="7"/>
  <c r="A58" i="7"/>
  <c r="A54" i="7"/>
  <c r="A42" i="7"/>
  <c r="A38" i="7"/>
  <c r="A34" i="7"/>
  <c r="A30" i="7"/>
  <c r="A26" i="7"/>
  <c r="A22" i="7"/>
  <c r="A18" i="7"/>
  <c r="A14" i="7"/>
  <c r="J121" i="7"/>
  <c r="J113" i="7"/>
  <c r="J101" i="7"/>
  <c r="J77" i="7"/>
  <c r="J73" i="7"/>
  <c r="J57" i="7"/>
  <c r="J53" i="7"/>
  <c r="J17" i="7"/>
  <c r="A8" i="7"/>
  <c r="J11" i="7"/>
  <c r="A11" i="7"/>
  <c r="J13" i="7"/>
  <c r="J117" i="7"/>
  <c r="J97" i="7"/>
  <c r="J85" i="7"/>
  <c r="J65" i="7"/>
  <c r="J61" i="7"/>
  <c r="J49" i="7"/>
  <c r="J45" i="7"/>
  <c r="J37" i="7"/>
  <c r="J33" i="7"/>
  <c r="J29" i="7"/>
  <c r="J25" i="7"/>
  <c r="J60" i="7"/>
  <c r="J56" i="7"/>
  <c r="J44" i="7"/>
  <c r="J5" i="7"/>
  <c r="M125" i="7" l="1"/>
  <c r="A124" i="7"/>
  <c r="J124" i="7"/>
  <c r="K83" i="7" s="1"/>
  <c r="L83" i="7" s="1"/>
  <c r="M83" i="7" s="1"/>
  <c r="K103" i="7" l="1"/>
  <c r="L103" i="7" s="1"/>
  <c r="M103" i="7" s="1"/>
  <c r="K5" i="7"/>
  <c r="L5" i="7" s="1"/>
  <c r="M5" i="7" s="1"/>
  <c r="K14" i="7"/>
  <c r="L14" i="7" s="1"/>
  <c r="M14" i="7" s="1"/>
  <c r="K33" i="7"/>
  <c r="L33" i="7" s="1"/>
  <c r="M33" i="7" s="1"/>
  <c r="K11" i="7"/>
  <c r="L11" i="7" s="1"/>
  <c r="M11" i="7" s="1"/>
  <c r="K117" i="7"/>
  <c r="L117" i="7" s="1"/>
  <c r="M117" i="7" s="1"/>
  <c r="K31" i="7"/>
  <c r="L31" i="7" s="1"/>
  <c r="M31" i="7" s="1"/>
  <c r="K40" i="7"/>
  <c r="L40" i="7" s="1"/>
  <c r="M40" i="7" s="1"/>
  <c r="K94" i="7"/>
  <c r="L94" i="7" s="1"/>
  <c r="M94" i="7" s="1"/>
  <c r="K13" i="7"/>
  <c r="L13" i="7" s="1"/>
  <c r="M13" i="7" s="1"/>
  <c r="K76" i="7"/>
  <c r="L76" i="7" s="1"/>
  <c r="M76" i="7" s="1"/>
  <c r="K73" i="7"/>
  <c r="L73" i="7" s="1"/>
  <c r="M73" i="7" s="1"/>
  <c r="K97" i="7"/>
  <c r="L97" i="7" s="1"/>
  <c r="M97" i="7" s="1"/>
  <c r="K120" i="7"/>
  <c r="L120" i="7" s="1"/>
  <c r="M120" i="7" s="1"/>
  <c r="K95" i="7"/>
  <c r="L95" i="7" s="1"/>
  <c r="M95" i="7" s="1"/>
  <c r="K116" i="7"/>
  <c r="L116" i="7" s="1"/>
  <c r="M116" i="7" s="1"/>
  <c r="K17" i="7"/>
  <c r="L17" i="7" s="1"/>
  <c r="M17" i="7" s="1"/>
  <c r="K87" i="7"/>
  <c r="L87" i="7" s="1"/>
  <c r="M87" i="7" s="1"/>
  <c r="K108" i="7"/>
  <c r="L108" i="7" s="1"/>
  <c r="M108" i="7" s="1"/>
  <c r="K9" i="7"/>
  <c r="L9" i="7" s="1"/>
  <c r="M9" i="7" s="1"/>
  <c r="K21" i="7"/>
  <c r="L21" i="7" s="1"/>
  <c r="M21" i="7" s="1"/>
  <c r="K101" i="7"/>
  <c r="L101" i="7" s="1"/>
  <c r="M101" i="7" s="1"/>
  <c r="K80" i="7"/>
  <c r="L80" i="7" s="1"/>
  <c r="M80" i="7" s="1"/>
  <c r="K100" i="7"/>
  <c r="L100" i="7" s="1"/>
  <c r="M100" i="7" s="1"/>
  <c r="K99" i="7"/>
  <c r="L99" i="7" s="1"/>
  <c r="M99" i="7" s="1"/>
  <c r="K12" i="7"/>
  <c r="L12" i="7" s="1"/>
  <c r="M12" i="7" s="1"/>
  <c r="K53" i="7"/>
  <c r="L53" i="7" s="1"/>
  <c r="M53" i="7" s="1"/>
  <c r="K122" i="7"/>
  <c r="L122" i="7" s="1"/>
  <c r="M122" i="7" s="1"/>
  <c r="K106" i="7"/>
  <c r="L106" i="7" s="1"/>
  <c r="M106" i="7" s="1"/>
  <c r="K90" i="7"/>
  <c r="L90" i="7" s="1"/>
  <c r="M90" i="7" s="1"/>
  <c r="K74" i="7"/>
  <c r="L74" i="7" s="1"/>
  <c r="M74" i="7" s="1"/>
  <c r="K58" i="7"/>
  <c r="L58" i="7" s="1"/>
  <c r="M58" i="7" s="1"/>
  <c r="K42" i="7"/>
  <c r="L42" i="7" s="1"/>
  <c r="M42" i="7" s="1"/>
  <c r="K27" i="7"/>
  <c r="L27" i="7" s="1"/>
  <c r="M27" i="7" s="1"/>
  <c r="K36" i="7"/>
  <c r="L36" i="7" s="1"/>
  <c r="M36" i="7" s="1"/>
  <c r="K20" i="7"/>
  <c r="L20" i="7" s="1"/>
  <c r="M20" i="7" s="1"/>
  <c r="K92" i="7"/>
  <c r="L92" i="7" s="1"/>
  <c r="M92" i="7" s="1"/>
  <c r="K91" i="7"/>
  <c r="L91" i="7" s="1"/>
  <c r="M91" i="7" s="1"/>
  <c r="K8" i="7"/>
  <c r="L8" i="7" s="1"/>
  <c r="M8" i="7" s="1"/>
  <c r="K52" i="7"/>
  <c r="L52" i="7" s="1"/>
  <c r="M52" i="7" s="1"/>
  <c r="K104" i="7"/>
  <c r="L104" i="7" s="1"/>
  <c r="M104" i="7" s="1"/>
  <c r="K72" i="7"/>
  <c r="L72" i="7" s="1"/>
  <c r="M72" i="7" s="1"/>
  <c r="K119" i="7"/>
  <c r="L119" i="7" s="1"/>
  <c r="M119" i="7" s="1"/>
  <c r="K109" i="7"/>
  <c r="L109" i="7" s="1"/>
  <c r="M109" i="7" s="1"/>
  <c r="K68" i="7"/>
  <c r="L68" i="7" s="1"/>
  <c r="M68" i="7" s="1"/>
  <c r="K67" i="7"/>
  <c r="L67" i="7" s="1"/>
  <c r="M67" i="7" s="1"/>
  <c r="K105" i="7"/>
  <c r="L105" i="7" s="1"/>
  <c r="M105" i="7" s="1"/>
  <c r="K60" i="7"/>
  <c r="L60" i="7" s="1"/>
  <c r="M60" i="7" s="1"/>
  <c r="K63" i="7"/>
  <c r="L63" i="7" s="1"/>
  <c r="M63" i="7" s="1"/>
  <c r="K79" i="7"/>
  <c r="L79" i="7" s="1"/>
  <c r="M79" i="7" s="1"/>
  <c r="K85" i="7"/>
  <c r="L85" i="7" s="1"/>
  <c r="M85" i="7" s="1"/>
  <c r="K64" i="7"/>
  <c r="L64" i="7" s="1"/>
  <c r="M64" i="7" s="1"/>
  <c r="K75" i="7"/>
  <c r="L75" i="7" s="1"/>
  <c r="M75" i="7" s="1"/>
  <c r="K96" i="7"/>
  <c r="L96" i="7" s="1"/>
  <c r="M96" i="7" s="1"/>
  <c r="K49" i="7"/>
  <c r="L49" i="7" s="1"/>
  <c r="M49" i="7" s="1"/>
  <c r="K118" i="7"/>
  <c r="L118" i="7" s="1"/>
  <c r="M118" i="7" s="1"/>
  <c r="K102" i="7"/>
  <c r="L102" i="7" s="1"/>
  <c r="M102" i="7" s="1"/>
  <c r="K86" i="7"/>
  <c r="L86" i="7" s="1"/>
  <c r="M86" i="7" s="1"/>
  <c r="K70" i="7"/>
  <c r="L70" i="7" s="1"/>
  <c r="M70" i="7" s="1"/>
  <c r="K54" i="7"/>
  <c r="L54" i="7" s="1"/>
  <c r="M54" i="7" s="1"/>
  <c r="K39" i="7"/>
  <c r="L39" i="7" s="1"/>
  <c r="M39" i="7" s="1"/>
  <c r="K23" i="7"/>
  <c r="L23" i="7" s="1"/>
  <c r="M23" i="7" s="1"/>
  <c r="K32" i="7"/>
  <c r="L32" i="7" s="1"/>
  <c r="M32" i="7" s="1"/>
  <c r="K16" i="7"/>
  <c r="L16" i="7" s="1"/>
  <c r="M16" i="7" s="1"/>
  <c r="K71" i="7"/>
  <c r="L71" i="7" s="1"/>
  <c r="M71" i="7" s="1"/>
  <c r="K88" i="7"/>
  <c r="L88" i="7" s="1"/>
  <c r="M88" i="7" s="1"/>
  <c r="K6" i="7"/>
  <c r="L6" i="7" s="1"/>
  <c r="M6" i="7" s="1"/>
  <c r="K29" i="7"/>
  <c r="L29" i="7" s="1"/>
  <c r="M29" i="7" s="1"/>
  <c r="K22" i="7"/>
  <c r="L22" i="7" s="1"/>
  <c r="M22" i="7" s="1"/>
  <c r="K56" i="7"/>
  <c r="L56" i="7" s="1"/>
  <c r="M56" i="7" s="1"/>
  <c r="K89" i="7"/>
  <c r="L89" i="7" s="1"/>
  <c r="M89" i="7" s="1"/>
  <c r="K44" i="7"/>
  <c r="L44" i="7" s="1"/>
  <c r="M44" i="7" s="1"/>
  <c r="K115" i="7"/>
  <c r="L115" i="7" s="1"/>
  <c r="M115" i="7" s="1"/>
  <c r="K81" i="7"/>
  <c r="L81" i="7" s="1"/>
  <c r="M81" i="7" s="1"/>
  <c r="K112" i="7"/>
  <c r="L112" i="7" s="1"/>
  <c r="M112" i="7" s="1"/>
  <c r="K107" i="7"/>
  <c r="L107" i="7" s="1"/>
  <c r="M107" i="7" s="1"/>
  <c r="K47" i="7"/>
  <c r="L47" i="7" s="1"/>
  <c r="M47" i="7" s="1"/>
  <c r="K69" i="7"/>
  <c r="L69" i="7" s="1"/>
  <c r="M69" i="7" s="1"/>
  <c r="K48" i="7"/>
  <c r="L48" i="7" s="1"/>
  <c r="M48" i="7" s="1"/>
  <c r="K59" i="7"/>
  <c r="L59" i="7" s="1"/>
  <c r="M59" i="7" s="1"/>
  <c r="K26" i="7"/>
  <c r="L26" i="7" s="1"/>
  <c r="M26" i="7" s="1"/>
  <c r="K61" i="7"/>
  <c r="L61" i="7" s="1"/>
  <c r="M61" i="7" s="1"/>
  <c r="K45" i="7"/>
  <c r="L45" i="7" s="1"/>
  <c r="M45" i="7" s="1"/>
  <c r="K114" i="7"/>
  <c r="L114" i="7" s="1"/>
  <c r="M114" i="7" s="1"/>
  <c r="K98" i="7"/>
  <c r="L98" i="7" s="1"/>
  <c r="M98" i="7" s="1"/>
  <c r="K82" i="7"/>
  <c r="L82" i="7" s="1"/>
  <c r="M82" i="7" s="1"/>
  <c r="K66" i="7"/>
  <c r="L66" i="7" s="1"/>
  <c r="M66" i="7" s="1"/>
  <c r="K50" i="7"/>
  <c r="L50" i="7" s="1"/>
  <c r="M50" i="7" s="1"/>
  <c r="K35" i="7"/>
  <c r="L35" i="7" s="1"/>
  <c r="M35" i="7" s="1"/>
  <c r="K19" i="7"/>
  <c r="L19" i="7" s="1"/>
  <c r="M19" i="7" s="1"/>
  <c r="K123" i="7"/>
  <c r="L123" i="7" s="1"/>
  <c r="M123" i="7" s="1"/>
  <c r="K24" i="7"/>
  <c r="L24" i="7" s="1"/>
  <c r="M24" i="7" s="1"/>
  <c r="K46" i="7"/>
  <c r="L46" i="7" s="1"/>
  <c r="M46" i="7" s="1"/>
  <c r="K110" i="7"/>
  <c r="L110" i="7" s="1"/>
  <c r="M110" i="7" s="1"/>
  <c r="K43" i="7"/>
  <c r="L43" i="7" s="1"/>
  <c r="M43" i="7" s="1"/>
  <c r="K37" i="7"/>
  <c r="L37" i="7" s="1"/>
  <c r="M37" i="7" s="1"/>
  <c r="K38" i="7"/>
  <c r="L38" i="7" s="1"/>
  <c r="M38" i="7" s="1"/>
  <c r="K51" i="7"/>
  <c r="L51" i="7" s="1"/>
  <c r="M51" i="7" s="1"/>
  <c r="K55" i="7"/>
  <c r="L55" i="7" s="1"/>
  <c r="M55" i="7" s="1"/>
  <c r="K28" i="7"/>
  <c r="L28" i="7" s="1"/>
  <c r="M28" i="7" s="1"/>
  <c r="K62" i="7"/>
  <c r="L62" i="7" s="1"/>
  <c r="M62" i="7" s="1"/>
  <c r="K41" i="7"/>
  <c r="L41" i="7" s="1"/>
  <c r="M41" i="7" s="1"/>
  <c r="K30" i="7"/>
  <c r="L30" i="7" s="1"/>
  <c r="M30" i="7" s="1"/>
  <c r="K34" i="7"/>
  <c r="L34" i="7" s="1"/>
  <c r="M34" i="7" s="1"/>
  <c r="K18" i="7"/>
  <c r="L18" i="7" s="1"/>
  <c r="M18" i="7" s="1"/>
  <c r="K113" i="7"/>
  <c r="L113" i="7" s="1"/>
  <c r="M113" i="7" s="1"/>
  <c r="K25" i="7"/>
  <c r="L25" i="7" s="1"/>
  <c r="M25" i="7" s="1"/>
  <c r="K7" i="7"/>
  <c r="L7" i="7" s="1"/>
  <c r="M7" i="7" s="1"/>
  <c r="K15" i="7"/>
  <c r="L15" i="7" s="1"/>
  <c r="M15" i="7" s="1"/>
  <c r="K78" i="7"/>
  <c r="L78" i="7" s="1"/>
  <c r="M78" i="7" s="1"/>
  <c r="K57" i="7"/>
  <c r="L57" i="7" s="1"/>
  <c r="M57" i="7" s="1"/>
  <c r="K111" i="7"/>
  <c r="L111" i="7" s="1"/>
  <c r="M111" i="7" s="1"/>
  <c r="K10" i="7"/>
  <c r="L10" i="7" s="1"/>
  <c r="M10" i="7" s="1"/>
  <c r="K65" i="7"/>
  <c r="L65" i="7" s="1"/>
  <c r="M65" i="7" s="1"/>
  <c r="K77" i="7"/>
  <c r="L77" i="7" s="1"/>
  <c r="M77" i="7" s="1"/>
  <c r="K84" i="7"/>
  <c r="L84" i="7" s="1"/>
  <c r="M84" i="7" s="1"/>
  <c r="K121" i="7"/>
  <c r="L121" i="7" s="1"/>
  <c r="M121" i="7" s="1"/>
  <c r="K93" i="7"/>
  <c r="L93" i="7" s="1"/>
  <c r="M93" i="7" s="1"/>
  <c r="M124" i="7" l="1"/>
  <c r="M126" i="7" s="1"/>
  <c r="M127" i="7" s="1"/>
  <c r="N5" i="7" s="1"/>
  <c r="N40" i="7" l="1"/>
  <c r="N73" i="7"/>
  <c r="N77" i="7"/>
  <c r="N105" i="7"/>
  <c r="N97" i="7"/>
  <c r="N65" i="7"/>
  <c r="N113" i="7"/>
  <c r="N81" i="7"/>
  <c r="N47" i="7"/>
  <c r="N95" i="7"/>
  <c r="N18" i="7"/>
  <c r="N17" i="7"/>
  <c r="N68" i="7"/>
  <c r="N108" i="7"/>
  <c r="N37" i="7"/>
  <c r="N60" i="7"/>
  <c r="N13" i="7"/>
  <c r="N112" i="7"/>
  <c r="N67" i="7"/>
  <c r="N38" i="7"/>
  <c r="N29" i="7"/>
  <c r="N52" i="7"/>
  <c r="N79" i="7"/>
  <c r="N120" i="7"/>
  <c r="N56" i="7"/>
  <c r="N84" i="7"/>
  <c r="N83" i="7"/>
  <c r="N119" i="7"/>
  <c r="N104" i="7"/>
  <c r="N63" i="7"/>
  <c r="N34" i="7"/>
  <c r="N9" i="7"/>
  <c r="N76" i="7"/>
  <c r="N44" i="7"/>
  <c r="N93" i="7"/>
  <c r="N6" i="7"/>
  <c r="N121" i="7"/>
  <c r="N10" i="7"/>
  <c r="N109" i="7"/>
  <c r="N89" i="7"/>
  <c r="N72" i="7"/>
  <c r="N116" i="7"/>
  <c r="N115" i="7"/>
  <c r="N87" i="7"/>
  <c r="N21" i="7"/>
  <c r="N51" i="7"/>
  <c r="N107" i="7"/>
  <c r="N103" i="7"/>
  <c r="N22" i="7"/>
  <c r="N23" i="7"/>
  <c r="N86" i="7"/>
  <c r="N27" i="7"/>
  <c r="N106" i="7"/>
  <c r="N85" i="7"/>
  <c r="N24" i="7"/>
  <c r="N31" i="7"/>
  <c r="N62" i="7"/>
  <c r="N94" i="7"/>
  <c r="N41" i="7"/>
  <c r="N12" i="7"/>
  <c r="N101" i="7"/>
  <c r="N39" i="7"/>
  <c r="N102" i="7"/>
  <c r="N8" i="7"/>
  <c r="N36" i="7"/>
  <c r="N74" i="7"/>
  <c r="N122" i="7"/>
  <c r="N11" i="7"/>
  <c r="N19" i="7"/>
  <c r="N50" i="7"/>
  <c r="N82" i="7"/>
  <c r="N114" i="7"/>
  <c r="N61" i="7"/>
  <c r="N88" i="7"/>
  <c r="N59" i="7"/>
  <c r="N91" i="7"/>
  <c r="N75" i="7"/>
  <c r="N123" i="7"/>
  <c r="N100" i="7"/>
  <c r="N26" i="7"/>
  <c r="N14" i="7"/>
  <c r="N16" i="7"/>
  <c r="N54" i="7"/>
  <c r="N118" i="7"/>
  <c r="N69" i="7"/>
  <c r="N20" i="7"/>
  <c r="N58" i="7"/>
  <c r="N7" i="7"/>
  <c r="N15" i="7"/>
  <c r="N46" i="7"/>
  <c r="N78" i="7"/>
  <c r="N110" i="7"/>
  <c r="N57" i="7"/>
  <c r="N32" i="7"/>
  <c r="N70" i="7"/>
  <c r="N49" i="7"/>
  <c r="N42" i="7"/>
  <c r="N90" i="7"/>
  <c r="N53" i="7"/>
  <c r="N28" i="7"/>
  <c r="N35" i="7"/>
  <c r="N66" i="7"/>
  <c r="N98" i="7"/>
  <c r="N45" i="7"/>
  <c r="N117" i="7"/>
  <c r="N96" i="7"/>
  <c r="N64" i="7"/>
  <c r="N25" i="7"/>
  <c r="N99" i="7"/>
  <c r="N80" i="7"/>
  <c r="N48" i="7"/>
  <c r="N92" i="7"/>
  <c r="N55" i="7"/>
  <c r="N33" i="7"/>
  <c r="N30" i="7"/>
  <c r="N71" i="7"/>
  <c r="N43" i="7"/>
  <c r="N111" i="7"/>
  <c r="O71" i="7" l="1"/>
  <c r="O35" i="7"/>
  <c r="O15" i="7"/>
  <c r="O75" i="7"/>
  <c r="O36" i="7"/>
  <c r="O62" i="7"/>
  <c r="O21" i="7"/>
  <c r="O121" i="7"/>
  <c r="O56" i="7"/>
  <c r="O13" i="7"/>
  <c r="O97" i="7"/>
  <c r="O48" i="7"/>
  <c r="O28" i="7"/>
  <c r="O7" i="7"/>
  <c r="O91" i="7"/>
  <c r="O11" i="7"/>
  <c r="O12" i="7"/>
  <c r="O27" i="7"/>
  <c r="O87" i="7"/>
  <c r="O6" i="7"/>
  <c r="O9" i="7"/>
  <c r="O119" i="7"/>
  <c r="O38" i="7"/>
  <c r="O60" i="7"/>
  <c r="O17" i="7"/>
  <c r="O81" i="7"/>
  <c r="O105" i="7"/>
  <c r="O111" i="7"/>
  <c r="O33" i="7"/>
  <c r="O5" i="7"/>
  <c r="O64" i="7"/>
  <c r="O98" i="7"/>
  <c r="O53" i="7"/>
  <c r="O70" i="7"/>
  <c r="O78" i="7"/>
  <c r="O58" i="7"/>
  <c r="O54" i="7"/>
  <c r="O100" i="7"/>
  <c r="O59" i="7"/>
  <c r="O82" i="7"/>
  <c r="O122" i="7"/>
  <c r="O102" i="7"/>
  <c r="O41" i="7"/>
  <c r="O24" i="7"/>
  <c r="O86" i="7"/>
  <c r="O107" i="7"/>
  <c r="O115" i="7"/>
  <c r="O109" i="7"/>
  <c r="O93" i="7"/>
  <c r="O34" i="7"/>
  <c r="O83" i="7"/>
  <c r="O79" i="7"/>
  <c r="O67" i="7"/>
  <c r="O37" i="7"/>
  <c r="O18" i="7"/>
  <c r="O113" i="7"/>
  <c r="O77" i="7"/>
  <c r="O92" i="7"/>
  <c r="O99" i="7"/>
  <c r="O117" i="7"/>
  <c r="O42" i="7"/>
  <c r="O57" i="7"/>
  <c r="O69" i="7"/>
  <c r="O14" i="7"/>
  <c r="O61" i="7"/>
  <c r="O19" i="7"/>
  <c r="O101" i="7"/>
  <c r="O106" i="7"/>
  <c r="O22" i="7"/>
  <c r="O72" i="7"/>
  <c r="O76" i="7"/>
  <c r="O104" i="7"/>
  <c r="O29" i="7"/>
  <c r="O68" i="7"/>
  <c r="O47" i="7"/>
  <c r="O40" i="7"/>
  <c r="O30" i="7"/>
  <c r="O25" i="7"/>
  <c r="O45" i="7"/>
  <c r="O49" i="7"/>
  <c r="O110" i="7"/>
  <c r="O118" i="7"/>
  <c r="O26" i="7"/>
  <c r="O114" i="7"/>
  <c r="O8" i="7"/>
  <c r="O31" i="7"/>
  <c r="O103" i="7"/>
  <c r="O89" i="7"/>
  <c r="O120" i="7"/>
  <c r="O43" i="7"/>
  <c r="O55" i="7"/>
  <c r="O80" i="7"/>
  <c r="O96" i="7"/>
  <c r="O66" i="7"/>
  <c r="O90" i="7"/>
  <c r="O32" i="7"/>
  <c r="O46" i="7"/>
  <c r="O20" i="7"/>
  <c r="O16" i="7"/>
  <c r="O123" i="7"/>
  <c r="O88" i="7"/>
  <c r="O50" i="7"/>
  <c r="O74" i="7"/>
  <c r="O39" i="7"/>
  <c r="O94" i="7"/>
  <c r="O85" i="7"/>
  <c r="O23" i="7"/>
  <c r="O51" i="7"/>
  <c r="O116" i="7"/>
  <c r="O10" i="7"/>
  <c r="O44" i="7"/>
  <c r="O63" i="7"/>
  <c r="O84" i="7"/>
  <c r="O52" i="7"/>
  <c r="O112" i="7"/>
  <c r="O108" i="7"/>
  <c r="O95" i="7"/>
  <c r="O65" i="7"/>
  <c r="O73" i="7"/>
  <c r="R73" i="7" l="1"/>
  <c r="T73" i="7"/>
  <c r="U73" i="7" s="1"/>
  <c r="R95" i="7"/>
  <c r="T95" i="7"/>
  <c r="U95" i="7" s="1"/>
  <c r="R112" i="7"/>
  <c r="T112" i="7"/>
  <c r="U112" i="7" s="1"/>
  <c r="R84" i="7"/>
  <c r="T84" i="7"/>
  <c r="U84" i="7" s="1"/>
  <c r="R63" i="7"/>
  <c r="T63" i="7"/>
  <c r="U63" i="7" s="1"/>
  <c r="R10" i="7"/>
  <c r="T10" i="7"/>
  <c r="U10" i="7" s="1"/>
  <c r="R51" i="7"/>
  <c r="T51" i="7"/>
  <c r="U51" i="7" s="1"/>
  <c r="R85" i="7"/>
  <c r="T85" i="7"/>
  <c r="U85" i="7" s="1"/>
  <c r="R39" i="7"/>
  <c r="T39" i="7"/>
  <c r="U39" i="7" s="1"/>
  <c r="R50" i="7"/>
  <c r="T50" i="7"/>
  <c r="U50" i="7" s="1"/>
  <c r="R123" i="7"/>
  <c r="T123" i="7"/>
  <c r="U123" i="7" s="1"/>
  <c r="R20" i="7"/>
  <c r="T20" i="7"/>
  <c r="U20" i="7" s="1"/>
  <c r="R32" i="7"/>
  <c r="T32" i="7"/>
  <c r="U32" i="7" s="1"/>
  <c r="R66" i="7"/>
  <c r="T66" i="7"/>
  <c r="U66" i="7" s="1"/>
  <c r="R80" i="7"/>
  <c r="T80" i="7"/>
  <c r="U80" i="7" s="1"/>
  <c r="R120" i="7"/>
  <c r="T120" i="7"/>
  <c r="U120" i="7" s="1"/>
  <c r="R103" i="7"/>
  <c r="T103" i="7"/>
  <c r="U103" i="7" s="1"/>
  <c r="R8" i="7"/>
  <c r="T8" i="7"/>
  <c r="U8" i="7" s="1"/>
  <c r="R118" i="7"/>
  <c r="T118" i="7"/>
  <c r="U118" i="7" s="1"/>
  <c r="R49" i="7"/>
  <c r="T49" i="7"/>
  <c r="U49" i="7" s="1"/>
  <c r="R25" i="7"/>
  <c r="T25" i="7"/>
  <c r="U25" i="7" s="1"/>
  <c r="R47" i="7"/>
  <c r="T47" i="7"/>
  <c r="U47" i="7" s="1"/>
  <c r="R29" i="7"/>
  <c r="T29" i="7"/>
  <c r="U29" i="7" s="1"/>
  <c r="R76" i="7"/>
  <c r="T76" i="7"/>
  <c r="U76" i="7" s="1"/>
  <c r="R22" i="7"/>
  <c r="T22" i="7"/>
  <c r="U22" i="7" s="1"/>
  <c r="R101" i="7"/>
  <c r="T101" i="7"/>
  <c r="U101" i="7" s="1"/>
  <c r="R61" i="7"/>
  <c r="T61" i="7"/>
  <c r="U61" i="7" s="1"/>
  <c r="R69" i="7"/>
  <c r="T69" i="7"/>
  <c r="U69" i="7" s="1"/>
  <c r="R42" i="7"/>
  <c r="T42" i="7"/>
  <c r="U42" i="7" s="1"/>
  <c r="R99" i="7"/>
  <c r="T99" i="7"/>
  <c r="U99" i="7" s="1"/>
  <c r="R77" i="7"/>
  <c r="T77" i="7"/>
  <c r="U77" i="7" s="1"/>
  <c r="R18" i="7"/>
  <c r="T18" i="7"/>
  <c r="U18" i="7" s="1"/>
  <c r="R67" i="7"/>
  <c r="T67" i="7"/>
  <c r="U67" i="7" s="1"/>
  <c r="R83" i="7"/>
  <c r="T83" i="7"/>
  <c r="U83" i="7" s="1"/>
  <c r="R93" i="7"/>
  <c r="T93" i="7"/>
  <c r="U93" i="7" s="1"/>
  <c r="R115" i="7"/>
  <c r="T115" i="7"/>
  <c r="U115" i="7" s="1"/>
  <c r="R24" i="7"/>
  <c r="T24" i="7"/>
  <c r="U24" i="7" s="1"/>
  <c r="R41" i="7"/>
  <c r="T41" i="7"/>
  <c r="U41" i="7" s="1"/>
  <c r="R122" i="7"/>
  <c r="T122" i="7"/>
  <c r="U122" i="7" s="1"/>
  <c r="R59" i="7"/>
  <c r="T59" i="7"/>
  <c r="U59" i="7" s="1"/>
  <c r="R54" i="7"/>
  <c r="T54" i="7"/>
  <c r="U54" i="7" s="1"/>
  <c r="R58" i="7"/>
  <c r="T58" i="7"/>
  <c r="U58" i="7" s="1"/>
  <c r="R70" i="7"/>
  <c r="T70" i="7"/>
  <c r="U70" i="7" s="1"/>
  <c r="R98" i="7"/>
  <c r="T98" i="7"/>
  <c r="U98" i="7" s="1"/>
  <c r="R64" i="7"/>
  <c r="T64" i="7"/>
  <c r="U64" i="7" s="1"/>
  <c r="R33" i="7"/>
  <c r="T33" i="7"/>
  <c r="U33" i="7" s="1"/>
  <c r="R111" i="7"/>
  <c r="T111" i="7"/>
  <c r="U111" i="7" s="1"/>
  <c r="R105" i="7"/>
  <c r="T105" i="7"/>
  <c r="U105" i="7" s="1"/>
  <c r="R81" i="7"/>
  <c r="T81" i="7"/>
  <c r="U81" i="7" s="1"/>
  <c r="R17" i="7"/>
  <c r="T17" i="7"/>
  <c r="U17" i="7" s="1"/>
  <c r="R38" i="7"/>
  <c r="T38" i="7"/>
  <c r="U38" i="7" s="1"/>
  <c r="R119" i="7"/>
  <c r="T119" i="7"/>
  <c r="U119" i="7" s="1"/>
  <c r="R9" i="7"/>
  <c r="T9" i="7"/>
  <c r="U9" i="7" s="1"/>
  <c r="R6" i="7"/>
  <c r="T6" i="7"/>
  <c r="U6" i="7" s="1"/>
  <c r="R87" i="7"/>
  <c r="T87" i="7"/>
  <c r="U87" i="7" s="1"/>
  <c r="R27" i="7"/>
  <c r="T27" i="7"/>
  <c r="U27" i="7" s="1"/>
  <c r="R12" i="7"/>
  <c r="T12" i="7"/>
  <c r="U12" i="7" s="1"/>
  <c r="R11" i="7"/>
  <c r="T11" i="7"/>
  <c r="U11" i="7" s="1"/>
  <c r="R91" i="7"/>
  <c r="T91" i="7"/>
  <c r="U91" i="7" s="1"/>
  <c r="R7" i="7"/>
  <c r="T7" i="7"/>
  <c r="U7" i="7" s="1"/>
  <c r="R28" i="7"/>
  <c r="T28" i="7"/>
  <c r="U28" i="7" s="1"/>
  <c r="R48" i="7"/>
  <c r="T48" i="7"/>
  <c r="U48" i="7" s="1"/>
  <c r="R97" i="7"/>
  <c r="T97" i="7"/>
  <c r="U97" i="7" s="1"/>
  <c r="R13" i="7"/>
  <c r="T13" i="7"/>
  <c r="U13" i="7" s="1"/>
  <c r="R56" i="7"/>
  <c r="T56" i="7"/>
  <c r="U56" i="7" s="1"/>
  <c r="R121" i="7"/>
  <c r="T121" i="7"/>
  <c r="U121" i="7" s="1"/>
  <c r="R21" i="7"/>
  <c r="T21" i="7"/>
  <c r="U21" i="7" s="1"/>
  <c r="R62" i="7"/>
  <c r="T62" i="7"/>
  <c r="U62" i="7" s="1"/>
  <c r="R36" i="7"/>
  <c r="T36" i="7"/>
  <c r="U36" i="7" s="1"/>
  <c r="R75" i="7"/>
  <c r="T75" i="7"/>
  <c r="U75" i="7" s="1"/>
  <c r="R15" i="7"/>
  <c r="T15" i="7"/>
  <c r="U15" i="7" s="1"/>
  <c r="R35" i="7"/>
  <c r="T35" i="7"/>
  <c r="U35" i="7" s="1"/>
  <c r="R71" i="7"/>
  <c r="T71" i="7"/>
  <c r="U71" i="7" s="1"/>
  <c r="R65" i="7"/>
  <c r="T65" i="7"/>
  <c r="U65" i="7" s="1"/>
  <c r="R108" i="7"/>
  <c r="T108" i="7"/>
  <c r="U108" i="7" s="1"/>
  <c r="R52" i="7"/>
  <c r="T52" i="7"/>
  <c r="U52" i="7" s="1"/>
  <c r="R44" i="7"/>
  <c r="T44" i="7"/>
  <c r="U44" i="7" s="1"/>
  <c r="R116" i="7"/>
  <c r="T116" i="7"/>
  <c r="U116" i="7" s="1"/>
  <c r="R23" i="7"/>
  <c r="T23" i="7"/>
  <c r="U23" i="7" s="1"/>
  <c r="R94" i="7"/>
  <c r="T94" i="7"/>
  <c r="U94" i="7" s="1"/>
  <c r="R74" i="7"/>
  <c r="T74" i="7"/>
  <c r="U74" i="7" s="1"/>
  <c r="R88" i="7"/>
  <c r="T88" i="7"/>
  <c r="U88" i="7" s="1"/>
  <c r="R16" i="7"/>
  <c r="T16" i="7"/>
  <c r="U16" i="7" s="1"/>
  <c r="R46" i="7"/>
  <c r="T46" i="7"/>
  <c r="U46" i="7" s="1"/>
  <c r="R90" i="7"/>
  <c r="T90" i="7"/>
  <c r="U90" i="7" s="1"/>
  <c r="R96" i="7"/>
  <c r="T96" i="7"/>
  <c r="U96" i="7" s="1"/>
  <c r="R55" i="7"/>
  <c r="T55" i="7"/>
  <c r="U55" i="7" s="1"/>
  <c r="R43" i="7"/>
  <c r="T43" i="7"/>
  <c r="U43" i="7" s="1"/>
  <c r="R89" i="7"/>
  <c r="T89" i="7"/>
  <c r="U89" i="7" s="1"/>
  <c r="R31" i="7"/>
  <c r="T31" i="7"/>
  <c r="U31" i="7" s="1"/>
  <c r="R114" i="7"/>
  <c r="T114" i="7"/>
  <c r="U114" i="7" s="1"/>
  <c r="R26" i="7"/>
  <c r="T26" i="7"/>
  <c r="U26" i="7" s="1"/>
  <c r="R110" i="7"/>
  <c r="T110" i="7"/>
  <c r="U110" i="7" s="1"/>
  <c r="R45" i="7"/>
  <c r="T45" i="7"/>
  <c r="U45" i="7" s="1"/>
  <c r="R30" i="7"/>
  <c r="T30" i="7"/>
  <c r="U30" i="7" s="1"/>
  <c r="R40" i="7"/>
  <c r="T40" i="7"/>
  <c r="U40" i="7" s="1"/>
  <c r="R68" i="7"/>
  <c r="T68" i="7"/>
  <c r="U68" i="7" s="1"/>
  <c r="R104" i="7"/>
  <c r="T104" i="7"/>
  <c r="U104" i="7" s="1"/>
  <c r="R72" i="7"/>
  <c r="T72" i="7"/>
  <c r="U72" i="7" s="1"/>
  <c r="R106" i="7"/>
  <c r="T106" i="7"/>
  <c r="U106" i="7" s="1"/>
  <c r="R19" i="7"/>
  <c r="T19" i="7"/>
  <c r="U19" i="7" s="1"/>
  <c r="R14" i="7"/>
  <c r="T14" i="7"/>
  <c r="U14" i="7" s="1"/>
  <c r="R57" i="7"/>
  <c r="T57" i="7"/>
  <c r="U57" i="7" s="1"/>
  <c r="R117" i="7"/>
  <c r="T117" i="7"/>
  <c r="U117" i="7" s="1"/>
  <c r="R92" i="7"/>
  <c r="T92" i="7"/>
  <c r="U92" i="7" s="1"/>
  <c r="R113" i="7"/>
  <c r="T113" i="7"/>
  <c r="U113" i="7" s="1"/>
  <c r="R37" i="7"/>
  <c r="T37" i="7"/>
  <c r="U37" i="7" s="1"/>
  <c r="R79" i="7"/>
  <c r="T79" i="7"/>
  <c r="U79" i="7" s="1"/>
  <c r="R34" i="7"/>
  <c r="T34" i="7"/>
  <c r="U34" i="7" s="1"/>
  <c r="R109" i="7"/>
  <c r="T109" i="7"/>
  <c r="U109" i="7" s="1"/>
  <c r="R107" i="7"/>
  <c r="T107" i="7"/>
  <c r="U107" i="7" s="1"/>
  <c r="R86" i="7"/>
  <c r="T86" i="7"/>
  <c r="U86" i="7" s="1"/>
  <c r="R102" i="7"/>
  <c r="T102" i="7"/>
  <c r="U102" i="7" s="1"/>
  <c r="R82" i="7"/>
  <c r="T82" i="7"/>
  <c r="U82" i="7" s="1"/>
  <c r="R100" i="7"/>
  <c r="T100" i="7"/>
  <c r="U100" i="7" s="1"/>
  <c r="R78" i="7"/>
  <c r="T78" i="7"/>
  <c r="U78" i="7" s="1"/>
  <c r="R53" i="7"/>
  <c r="T53" i="7"/>
  <c r="U53" i="7" s="1"/>
  <c r="R5" i="7"/>
  <c r="T5" i="7"/>
  <c r="U5" i="7" s="1"/>
  <c r="R60" i="7"/>
  <c r="T60" i="7"/>
  <c r="U60" i="7" s="1"/>
  <c r="U124" i="7" l="1"/>
  <c r="V2" i="7" s="1"/>
  <c r="T124" i="7"/>
  <c r="A3" i="11" l="1"/>
  <c r="A4" i="11" s="1"/>
  <c r="A5" i="11" s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L4" i="9" l="1"/>
</calcChain>
</file>

<file path=xl/sharedStrings.xml><?xml version="1.0" encoding="utf-8"?>
<sst xmlns="http://schemas.openxmlformats.org/spreadsheetml/2006/main" count="1161" uniqueCount="335">
  <si>
    <t>0321000</t>
  </si>
  <si>
    <t>Jaunjelgavas novads</t>
  </si>
  <si>
    <t>0321400</t>
  </si>
  <si>
    <t>Pļaviņu novads</t>
  </si>
  <si>
    <t>0326100</t>
  </si>
  <si>
    <t>Kokneses novads</t>
  </si>
  <si>
    <t>0327100</t>
  </si>
  <si>
    <t>Neretas novads</t>
  </si>
  <si>
    <t>0328200</t>
  </si>
  <si>
    <t>Skrīveru novads</t>
  </si>
  <si>
    <t>0360800</t>
  </si>
  <si>
    <t>0381600</t>
  </si>
  <si>
    <t>Viļakas novads</t>
  </si>
  <si>
    <t>0384400</t>
  </si>
  <si>
    <t>Baltinavas novads</t>
  </si>
  <si>
    <t>0387500</t>
  </si>
  <si>
    <t>Rugāju novads</t>
  </si>
  <si>
    <t>0406400</t>
  </si>
  <si>
    <t>Iecavas novads</t>
  </si>
  <si>
    <t>0407700</t>
  </si>
  <si>
    <t>Rundāles novads</t>
  </si>
  <si>
    <t>0409500</t>
  </si>
  <si>
    <t>Vecumnieku novads</t>
  </si>
  <si>
    <t>0421200</t>
  </si>
  <si>
    <t>Līgatnes novads</t>
  </si>
  <si>
    <t>0424701</t>
  </si>
  <si>
    <t>Amatas novads</t>
  </si>
  <si>
    <t>0425700</t>
  </si>
  <si>
    <t>Jaunpiebalgas novads</t>
  </si>
  <si>
    <t>0427300</t>
  </si>
  <si>
    <t>0427500</t>
  </si>
  <si>
    <t>Pārgaujas novads</t>
  </si>
  <si>
    <t>0427700</t>
  </si>
  <si>
    <t>Raunas novads</t>
  </si>
  <si>
    <t>0429300</t>
  </si>
  <si>
    <t>Vecpiebalgas novads</t>
  </si>
  <si>
    <t>0440200</t>
  </si>
  <si>
    <t>Daugavpils novads</t>
  </si>
  <si>
    <t>0440801</t>
  </si>
  <si>
    <t>Ilūkstes novads</t>
  </si>
  <si>
    <t>0460800</t>
  </si>
  <si>
    <t>Auces novads</t>
  </si>
  <si>
    <t>0468900</t>
  </si>
  <si>
    <t>Tērvetes novads</t>
  </si>
  <si>
    <t>0540200</t>
  </si>
  <si>
    <t>Jelgavas novads</t>
  </si>
  <si>
    <t>0546701</t>
  </si>
  <si>
    <t>Ozolnieku novads</t>
  </si>
  <si>
    <t>0560200</t>
  </si>
  <si>
    <t>Jēkabpils novads</t>
  </si>
  <si>
    <t>0560800</t>
  </si>
  <si>
    <t>Aknīstes novads</t>
  </si>
  <si>
    <t>0561800</t>
  </si>
  <si>
    <t>Viesītes novads</t>
  </si>
  <si>
    <t>0566900</t>
  </si>
  <si>
    <t>Krustpils novads</t>
  </si>
  <si>
    <t>0568700</t>
  </si>
  <si>
    <t>Salas novads</t>
  </si>
  <si>
    <t>0601000</t>
  </si>
  <si>
    <t>Dagdas novads</t>
  </si>
  <si>
    <t>0604300</t>
  </si>
  <si>
    <t>Aglonas novads</t>
  </si>
  <si>
    <t>0621200</t>
  </si>
  <si>
    <t>Skrundas novads</t>
  </si>
  <si>
    <t>0624200</t>
  </si>
  <si>
    <t>Alsungas novads</t>
  </si>
  <si>
    <t>0640600</t>
  </si>
  <si>
    <t>Aizputes novads</t>
  </si>
  <si>
    <t>0640801</t>
  </si>
  <si>
    <t>Durbes novads</t>
  </si>
  <si>
    <t>0641000</t>
  </si>
  <si>
    <t>Grobiņas novads</t>
  </si>
  <si>
    <t>0641401</t>
  </si>
  <si>
    <t>Pāvilostas novads</t>
  </si>
  <si>
    <t>0641600</t>
  </si>
  <si>
    <t>Priekules novads</t>
  </si>
  <si>
    <t>0647900</t>
  </si>
  <si>
    <t>Nīcas novads</t>
  </si>
  <si>
    <t>0648500</t>
  </si>
  <si>
    <t>Rucavas novads</t>
  </si>
  <si>
    <t>0649300</t>
  </si>
  <si>
    <t>Vaiņodes novads</t>
  </si>
  <si>
    <t>0661000</t>
  </si>
  <si>
    <t>Alojas novads</t>
  </si>
  <si>
    <t>0661400</t>
  </si>
  <si>
    <t>Salacgrīvas novads</t>
  </si>
  <si>
    <t>0681000</t>
  </si>
  <si>
    <t>Kārsavas novads</t>
  </si>
  <si>
    <t>0681801</t>
  </si>
  <si>
    <t>Zilupes novads</t>
  </si>
  <si>
    <t>0684901</t>
  </si>
  <si>
    <t>Ciblas novads</t>
  </si>
  <si>
    <t>0700800</t>
  </si>
  <si>
    <t>Cesvaines novads</t>
  </si>
  <si>
    <t>0701400</t>
  </si>
  <si>
    <t>Lubānas novads</t>
  </si>
  <si>
    <t>0701800</t>
  </si>
  <si>
    <t>Varakļānu novads</t>
  </si>
  <si>
    <t>0705500</t>
  </si>
  <si>
    <t>Ērgļu novads</t>
  </si>
  <si>
    <t>0740600</t>
  </si>
  <si>
    <t>Ikšķiles novads</t>
  </si>
  <si>
    <t>0741001</t>
  </si>
  <si>
    <t>Ķeguma novads</t>
  </si>
  <si>
    <t>0741401</t>
  </si>
  <si>
    <t>Lielvārdes novads</t>
  </si>
  <si>
    <t>0766300</t>
  </si>
  <si>
    <t>Riebiņu novads</t>
  </si>
  <si>
    <t>0769101</t>
  </si>
  <si>
    <t>Vārkavas novads</t>
  </si>
  <si>
    <t>0780200</t>
  </si>
  <si>
    <t>Rēzeknes novads</t>
  </si>
  <si>
    <t>0781800</t>
  </si>
  <si>
    <t>Viļānu novads</t>
  </si>
  <si>
    <t>0800600</t>
  </si>
  <si>
    <t>Baldones novads</t>
  </si>
  <si>
    <t>0800800</t>
  </si>
  <si>
    <t>Ķekavas novads</t>
  </si>
  <si>
    <t>0801000</t>
  </si>
  <si>
    <t>Olaines novads</t>
  </si>
  <si>
    <t>0801200</t>
  </si>
  <si>
    <t>Salaspils novads</t>
  </si>
  <si>
    <t>0801400</t>
  </si>
  <si>
    <t>Saulkrastu novads</t>
  </si>
  <si>
    <t>0801800</t>
  </si>
  <si>
    <t>Inčukalna novads</t>
  </si>
  <si>
    <t>0804400</t>
  </si>
  <si>
    <t>Ādažu novads</t>
  </si>
  <si>
    <t>0804900</t>
  </si>
  <si>
    <t>Babītes novads</t>
  </si>
  <si>
    <t>0805200</t>
  </si>
  <si>
    <t>Carnikavas novads</t>
  </si>
  <si>
    <t>0806000</t>
  </si>
  <si>
    <t>Garkalnes novads</t>
  </si>
  <si>
    <t>0806900</t>
  </si>
  <si>
    <t>Krimuldas novads</t>
  </si>
  <si>
    <t>0807400</t>
  </si>
  <si>
    <t>0807600</t>
  </si>
  <si>
    <t>Mārupes novads</t>
  </si>
  <si>
    <t>0808400</t>
  </si>
  <si>
    <t>Ropažu novads</t>
  </si>
  <si>
    <t>0809200</t>
  </si>
  <si>
    <t>Sējas novads</t>
  </si>
  <si>
    <t>0809600</t>
  </si>
  <si>
    <t>Stopiņu novads</t>
  </si>
  <si>
    <t>0840601</t>
  </si>
  <si>
    <t>Brocēnu novads</t>
  </si>
  <si>
    <t>0885100</t>
  </si>
  <si>
    <t>Dundagas novads</t>
  </si>
  <si>
    <t>Rojas novads</t>
  </si>
  <si>
    <t>0901201</t>
  </si>
  <si>
    <t>Kandavas novads</t>
  </si>
  <si>
    <t>0905100</t>
  </si>
  <si>
    <t>Engures novads</t>
  </si>
  <si>
    <t>0905700</t>
  </si>
  <si>
    <t>Jaunpils novads</t>
  </si>
  <si>
    <t>0941800</t>
  </si>
  <si>
    <t>Strenču novads</t>
  </si>
  <si>
    <t>0960200</t>
  </si>
  <si>
    <t>0961000</t>
  </si>
  <si>
    <t>Mazsalacas novads</t>
  </si>
  <si>
    <t>0961600</t>
  </si>
  <si>
    <t>Rūjienas novads</t>
  </si>
  <si>
    <t>0964700</t>
  </si>
  <si>
    <t>Beverīnas novads</t>
  </si>
  <si>
    <t>0967101</t>
  </si>
  <si>
    <t>Burtnieku novads</t>
  </si>
  <si>
    <t>0967300</t>
  </si>
  <si>
    <t>Naukšēnu novads</t>
  </si>
  <si>
    <t>0980200</t>
  </si>
  <si>
    <t>Ventspils novads</t>
  </si>
  <si>
    <t>0887600</t>
  </si>
  <si>
    <t>0888301</t>
  </si>
  <si>
    <t>Mērsraga novads</t>
  </si>
  <si>
    <t>Kocēnu novads</t>
  </si>
  <si>
    <t>Mālpils novads</t>
  </si>
  <si>
    <t>0320200</t>
  </si>
  <si>
    <t>Aizkraukles novads</t>
  </si>
  <si>
    <t>0360200</t>
  </si>
  <si>
    <t>Alūksnes novads</t>
  </si>
  <si>
    <t>0380200</t>
  </si>
  <si>
    <t>Balvu novads</t>
  </si>
  <si>
    <t>0400200</t>
  </si>
  <si>
    <t>Bauskas novads</t>
  </si>
  <si>
    <t>0420200</t>
  </si>
  <si>
    <t>Cēsu novads</t>
  </si>
  <si>
    <t>0050000</t>
  </si>
  <si>
    <t>0460200</t>
  </si>
  <si>
    <t>Dobeles novads</t>
  </si>
  <si>
    <t>0500200</t>
  </si>
  <si>
    <t>Gulbenes novads</t>
  </si>
  <si>
    <t>0090000</t>
  </si>
  <si>
    <t>0110000</t>
  </si>
  <si>
    <t>0130000</t>
  </si>
  <si>
    <t>0600202</t>
  </si>
  <si>
    <t>Krāslavas novads</t>
  </si>
  <si>
    <t>0620200</t>
  </si>
  <si>
    <t>Kuldīgas novads</t>
  </si>
  <si>
    <t>0170000</t>
  </si>
  <si>
    <t>0660200</t>
  </si>
  <si>
    <t>Limbažu novads</t>
  </si>
  <si>
    <t>0761201</t>
  </si>
  <si>
    <t>Līvānu novads</t>
  </si>
  <si>
    <t>0680200</t>
  </si>
  <si>
    <t>Ludzas novads</t>
  </si>
  <si>
    <t>0700200</t>
  </si>
  <si>
    <t>Madonas novads</t>
  </si>
  <si>
    <t>0740202</t>
  </si>
  <si>
    <t>Ogres novads</t>
  </si>
  <si>
    <t>0760202</t>
  </si>
  <si>
    <t>Preiļu novads</t>
  </si>
  <si>
    <t>0210000</t>
  </si>
  <si>
    <t>0010000</t>
  </si>
  <si>
    <t>0840200</t>
  </si>
  <si>
    <t>Saldus novads</t>
  </si>
  <si>
    <t>0801601</t>
  </si>
  <si>
    <t>Siguldas novads</t>
  </si>
  <si>
    <t>0941600</t>
  </si>
  <si>
    <t>Smiltenes novads</t>
  </si>
  <si>
    <t>0880200</t>
  </si>
  <si>
    <t>Talsu novads</t>
  </si>
  <si>
    <t>0900200</t>
  </si>
  <si>
    <t>Tukuma novads</t>
  </si>
  <si>
    <t>0940200</t>
  </si>
  <si>
    <t>Valkas novads</t>
  </si>
  <si>
    <t>0250000</t>
  </si>
  <si>
    <t>Valmiera</t>
  </si>
  <si>
    <t>0270000</t>
  </si>
  <si>
    <t xml:space="preserve">Daugavpils                              </t>
  </si>
  <si>
    <t xml:space="preserve">Jēkabpils                               </t>
  </si>
  <si>
    <t xml:space="preserve">Jelgava                                 </t>
  </si>
  <si>
    <t xml:space="preserve">Jūrmala                                 </t>
  </si>
  <si>
    <t xml:space="preserve">Liepāja                                 </t>
  </si>
  <si>
    <t xml:space="preserve">Rēzekne                                 </t>
  </si>
  <si>
    <t xml:space="preserve">Rīga                                    </t>
  </si>
  <si>
    <t xml:space="preserve">Ventspils                               </t>
  </si>
  <si>
    <t>Apes  novads</t>
  </si>
  <si>
    <t>Priekuļu  novads</t>
  </si>
  <si>
    <t>ATVK
kods</t>
  </si>
  <si>
    <t>Nr.</t>
  </si>
  <si>
    <t>p.k.</t>
  </si>
  <si>
    <t>Grupa</t>
  </si>
  <si>
    <t>(intervāls)</t>
  </si>
  <si>
    <t>1.</t>
  </si>
  <si>
    <t>V</t>
  </si>
  <si>
    <t>2.</t>
  </si>
  <si>
    <t>IV</t>
  </si>
  <si>
    <t>3.</t>
  </si>
  <si>
    <t>III</t>
  </si>
  <si>
    <t>4.</t>
  </si>
  <si>
    <t>II</t>
  </si>
  <si>
    <t>no 0,001 līdz 0,999</t>
  </si>
  <si>
    <t>5.</t>
  </si>
  <si>
    <t>I</t>
  </si>
  <si>
    <t>1,000 un augstāks</t>
  </si>
  <si>
    <t>no -0,500 līdz -0,999</t>
  </si>
  <si>
    <t>no -1,000 un zemāks</t>
  </si>
  <si>
    <t>no 0,001 līdz 0,499</t>
  </si>
  <si>
    <t>0,500 un augstāks</t>
  </si>
  <si>
    <t>Pašvaldību skaits</t>
  </si>
  <si>
    <t>Vertēto ieņēmumu</t>
  </si>
  <si>
    <t>standartizēta vērtība</t>
  </si>
  <si>
    <t>1,000 - 1,999</t>
  </si>
  <si>
    <t>2,000 un augstāks</t>
  </si>
  <si>
    <t>no 0 līdz - 0,999</t>
  </si>
  <si>
    <t>no 0 līdz - 0,499</t>
  </si>
  <si>
    <t>no 0 līdz - 0,699</t>
  </si>
  <si>
    <t>no -0,700 līdz -0,999</t>
  </si>
  <si>
    <t>no 0 un augstāks</t>
  </si>
  <si>
    <t>KOPĀ:</t>
  </si>
  <si>
    <t>Vērtētie ieņēmumi pēc pašvaldību finanšu izlīdzināšnas ar papildu dotācijām uz vienu iedzīvotāju un tā standartizētā vērtība</t>
  </si>
  <si>
    <t>Vērtētie ieņēmumi pēc pašvaldību finanšu izlīdzināšanas ar papildu dotācijām, eiro*</t>
  </si>
  <si>
    <t xml:space="preserve">Pastāvīgo iedzīvotāju skaits**    </t>
  </si>
  <si>
    <t>Vērtētie ieņēmumi pēc pašvaldību finanšu izlīdzināšanas ar papildu dotācijām 1 iedz., eiro</t>
  </si>
  <si>
    <t xml:space="preserve">Novirze no  aritmetiskā vidējā </t>
  </si>
  <si>
    <t>Novirzes kvadrāts</t>
  </si>
  <si>
    <t>Svērtais novirzes kvadrāts</t>
  </si>
  <si>
    <t>Standartizētā  vērtība</t>
  </si>
  <si>
    <t>2014.gadam</t>
  </si>
  <si>
    <t>01.01.2013.</t>
  </si>
  <si>
    <t>Kopā</t>
  </si>
  <si>
    <t>Valstī vidēji</t>
  </si>
  <si>
    <t>Dispersija</t>
  </si>
  <si>
    <t>Standartnovirze</t>
  </si>
  <si>
    <t>* Provizoriskais pašvaldību finanšu izlīdzināšanas aprēķins 2014.gadam, FM dati.</t>
  </si>
  <si>
    <t>**PMLP dati</t>
  </si>
  <si>
    <t>Z0</t>
  </si>
  <si>
    <t>Standartizētā  vērtība 0</t>
  </si>
  <si>
    <t>Atbalsts</t>
  </si>
  <si>
    <t>Starpība</t>
  </si>
  <si>
    <t xml:space="preserve">Pastāvīgo iedzīvotāju skaits (0) **    </t>
  </si>
  <si>
    <t>Vērtētie ieņēmumi pēc pašvaldību finanšu izlīdzināšanas ar papildu dotācijām, eiro* (0)</t>
  </si>
  <si>
    <t>Ieņēmumu pieaugums, eiro</t>
  </si>
  <si>
    <t>Kopējie ieņēmumi ar pieauguma koeficienta faktora ietekmi, eiro</t>
  </si>
  <si>
    <t>Pieauguma koeficients:</t>
  </si>
  <si>
    <t>VBD, eur</t>
  </si>
  <si>
    <t>ES fondu finansējums (3.3.1., 4.2.2., 5.6.2.), eur</t>
  </si>
  <si>
    <t>VBD Starpība</t>
  </si>
  <si>
    <t>Teritorijas attīstības indekss</t>
  </si>
  <si>
    <t>Priekuļu novads</t>
  </si>
  <si>
    <t>Valmieras novads</t>
  </si>
  <si>
    <t>Apes novads</t>
  </si>
  <si>
    <t>Rīga</t>
  </si>
  <si>
    <t>Jelgava</t>
  </si>
  <si>
    <t>Jūrmala</t>
  </si>
  <si>
    <t>Ventspils</t>
  </si>
  <si>
    <t>Daugavpils</t>
  </si>
  <si>
    <t>Jēkabpils</t>
  </si>
  <si>
    <t>Liepāja</t>
  </si>
  <si>
    <t>Rēzekne</t>
  </si>
  <si>
    <t>Kopā:</t>
  </si>
  <si>
    <t>Variants (ar soli 1,000) 4 grupas</t>
  </si>
  <si>
    <t>Variants (ar soli 0,500) 5 grupas</t>
  </si>
  <si>
    <t>Variants (ar soli 0,500) 4 grupas</t>
  </si>
  <si>
    <t>Variants (ar soli 1,000), 5 grupas</t>
  </si>
  <si>
    <t xml:space="preserve">Vvariants (ar soli 0,700) 4 grupas </t>
  </si>
  <si>
    <t>&lt; (-1,0)</t>
  </si>
  <si>
    <t>≥ (-1,0) – 0,0 &lt;</t>
  </si>
  <si>
    <t>≥ 0,0 – 1,0 &lt;</t>
  </si>
  <si>
    <t>≥ 1,0 – 2,0 &lt;</t>
  </si>
  <si>
    <t>≥ 2,0</t>
  </si>
  <si>
    <t>N.p.k.</t>
  </si>
  <si>
    <t>Valsts budžeta dotācija (%)</t>
  </si>
  <si>
    <t>Valsts budžeta dotācijas likmes</t>
  </si>
  <si>
    <t>Vertēto ieņēmumu standartizēta vērtības intervāls</t>
  </si>
  <si>
    <t>Pašvaldība</t>
  </si>
  <si>
    <t>Pašvaldību skaits valsts budžeta dotācijas intervālos</t>
  </si>
  <si>
    <r>
      <t xml:space="preserve">Pašvaldību budžeta kapacitātes rādītājs 2017.gadā 
</t>
    </r>
    <r>
      <rPr>
        <sz val="10"/>
        <rFont val="Times New Roman"/>
        <family val="1"/>
        <charset val="186"/>
      </rPr>
      <t>(Saskaņā ar 2015.gada 27.janvāra Ministru kabineta noteikumiem Nr.42 "Noteikumi par kritērijiem un kārtību valsts budžeta dotācijas piešķiršanai pašvaldībām 
ES struktūrfondu un Kohēzijas fonda 2014.–2020.gada plānošanas periodā līdzfinansēto projektu īstenošanai")</t>
    </r>
  </si>
  <si>
    <t xml:space="preserve">Pastāvīgo iedzīvotāju skaits 2016.gadā *    </t>
  </si>
  <si>
    <t>* Iedzīvotāju skaits uz 01.01.2016. (PMLP dati)</t>
  </si>
  <si>
    <t>Vērtētie  ieņēmumi uz 1 iedzīvotāju 2016. gadā, euro</t>
  </si>
  <si>
    <t>Standartizētā  vērtība 2017. gadā</t>
  </si>
  <si>
    <t>VBD likmes 2017. gadā</t>
  </si>
  <si>
    <t>Pašvaldību skaits 2017.gadā</t>
  </si>
  <si>
    <t>Vērtēto IIN ieņēmumi  pašvaldībām 
2017. gadā,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</si>
</sst>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0.000"/>
    <numFmt numFmtId="166" formatCode="0.0"/>
    <numFmt numFmtId="167" formatCode="0.0000"/>
    <numFmt numFmtId="168" formatCode="_-* #,##0_-;\-* #,##0_-;_-* &quot;-&quot;??_-;_-@_-"/>
  </numFmts>
  <fonts count="2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20"/>
      <name val="Times New Roman"/>
      <family val="1"/>
      <charset val="186"/>
    </font>
    <font>
      <b/>
      <sz val="13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u/>
      <sz val="9.9"/>
      <color theme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</cellStyleXfs>
  <cellXfs count="166">
    <xf numFmtId="0" fontId="0" fillId="0" borderId="0" xfId="0"/>
    <xf numFmtId="0" fontId="6" fillId="0" borderId="0" xfId="0" applyFont="1"/>
    <xf numFmtId="0" fontId="5" fillId="0" borderId="0" xfId="0" applyFont="1"/>
    <xf numFmtId="0" fontId="11" fillId="0" borderId="0" xfId="0" applyFont="1" applyFill="1"/>
    <xf numFmtId="0" fontId="5" fillId="0" borderId="0" xfId="0" applyFont="1" applyFill="1"/>
    <xf numFmtId="49" fontId="8" fillId="0" borderId="4" xfId="1" applyNumberFormat="1" applyFont="1" applyFill="1" applyBorder="1" applyAlignment="1">
      <alignment horizontal="center"/>
    </xf>
    <xf numFmtId="49" fontId="8" fillId="0" borderId="7" xfId="1" applyNumberFormat="1" applyFont="1" applyFill="1" applyBorder="1" applyAlignment="1">
      <alignment horizontal="center"/>
    </xf>
    <xf numFmtId="0" fontId="12" fillId="0" borderId="8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14" xfId="0" applyFont="1" applyFill="1" applyBorder="1" applyAlignment="1">
      <alignment horizontal="center" vertical="top" wrapText="1"/>
    </xf>
    <xf numFmtId="0" fontId="12" fillId="0" borderId="15" xfId="0" applyFont="1" applyFill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13" fillId="0" borderId="0" xfId="0" applyFont="1"/>
    <xf numFmtId="0" fontId="13" fillId="0" borderId="11" xfId="0" applyFont="1" applyBorder="1" applyAlignment="1">
      <alignment wrapText="1"/>
    </xf>
    <xf numFmtId="0" fontId="14" fillId="0" borderId="0" xfId="0" applyFont="1"/>
    <xf numFmtId="0" fontId="5" fillId="0" borderId="1" xfId="0" applyFont="1" applyBorder="1"/>
    <xf numFmtId="0" fontId="4" fillId="0" borderId="0" xfId="0" applyFont="1"/>
    <xf numFmtId="0" fontId="8" fillId="0" borderId="17" xfId="0" applyFont="1" applyFill="1" applyBorder="1" applyAlignment="1">
      <alignment horizontal="center" vertical="top" wrapText="1"/>
    </xf>
    <xf numFmtId="0" fontId="10" fillId="0" borderId="18" xfId="0" applyFont="1" applyFill="1" applyBorder="1" applyAlignment="1">
      <alignment horizontal="center" vertical="top" wrapText="1"/>
    </xf>
    <xf numFmtId="1" fontId="10" fillId="0" borderId="17" xfId="0" applyNumberFormat="1" applyFont="1" applyFill="1" applyBorder="1" applyAlignment="1">
      <alignment horizontal="center" vertical="top" wrapText="1"/>
    </xf>
    <xf numFmtId="2" fontId="10" fillId="0" borderId="18" xfId="0" applyNumberFormat="1" applyFont="1" applyFill="1" applyBorder="1" applyAlignment="1">
      <alignment horizontal="center" vertical="top" wrapText="1"/>
    </xf>
    <xf numFmtId="0" fontId="10" fillId="0" borderId="19" xfId="0" applyFont="1" applyBorder="1" applyAlignment="1">
      <alignment horizontal="center" vertical="top" wrapText="1"/>
    </xf>
    <xf numFmtId="0" fontId="10" fillId="0" borderId="18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5" fillId="0" borderId="17" xfId="0" applyFont="1" applyBorder="1"/>
    <xf numFmtId="1" fontId="10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center"/>
    </xf>
    <xf numFmtId="0" fontId="10" fillId="0" borderId="4" xfId="0" applyFont="1" applyBorder="1" applyAlignment="1">
      <alignment vertical="top" wrapText="1"/>
    </xf>
    <xf numFmtId="0" fontId="8" fillId="0" borderId="4" xfId="0" applyFont="1" applyFill="1" applyBorder="1"/>
    <xf numFmtId="0" fontId="10" fillId="0" borderId="3" xfId="0" applyFont="1" applyFill="1" applyBorder="1" applyAlignment="1">
      <alignment horizontal="center"/>
    </xf>
    <xf numFmtId="1" fontId="10" fillId="0" borderId="1" xfId="0" applyNumberFormat="1" applyFont="1" applyFill="1" applyBorder="1" applyAlignment="1">
      <alignment horizontal="center" vertical="center"/>
    </xf>
    <xf numFmtId="2" fontId="10" fillId="0" borderId="3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6" fontId="4" fillId="0" borderId="1" xfId="0" applyNumberFormat="1" applyFont="1" applyBorder="1"/>
    <xf numFmtId="0" fontId="16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left" indent="1"/>
    </xf>
    <xf numFmtId="3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1" fontId="4" fillId="0" borderId="1" xfId="0" applyNumberFormat="1" applyFont="1" applyBorder="1"/>
    <xf numFmtId="0" fontId="11" fillId="0" borderId="1" xfId="0" applyFont="1" applyFill="1" applyBorder="1"/>
    <xf numFmtId="0" fontId="5" fillId="0" borderId="1" xfId="0" applyFont="1" applyFill="1" applyBorder="1"/>
    <xf numFmtId="0" fontId="10" fillId="0" borderId="17" xfId="0" applyFont="1" applyFill="1" applyBorder="1" applyAlignment="1">
      <alignment horizontal="center" vertical="top" wrapText="1"/>
    </xf>
    <xf numFmtId="0" fontId="5" fillId="0" borderId="7" xfId="0" applyFont="1" applyFill="1" applyBorder="1"/>
    <xf numFmtId="9" fontId="5" fillId="0" borderId="17" xfId="0" applyNumberFormat="1" applyFont="1" applyBorder="1"/>
    <xf numFmtId="9" fontId="0" fillId="0" borderId="0" xfId="0" applyNumberFormat="1"/>
    <xf numFmtId="9" fontId="5" fillId="0" borderId="0" xfId="3" applyFont="1"/>
    <xf numFmtId="166" fontId="0" fillId="0" borderId="0" xfId="0" applyNumberFormat="1"/>
    <xf numFmtId="3" fontId="4" fillId="4" borderId="1" xfId="0" applyNumberFormat="1" applyFont="1" applyFill="1" applyBorder="1" applyAlignment="1">
      <alignment horizontal="right"/>
    </xf>
    <xf numFmtId="164" fontId="4" fillId="4" borderId="3" xfId="4" applyFont="1" applyFill="1" applyBorder="1"/>
    <xf numFmtId="164" fontId="4" fillId="0" borderId="3" xfId="4" applyFont="1" applyFill="1" applyBorder="1"/>
    <xf numFmtId="164" fontId="4" fillId="0" borderId="1" xfId="4" applyFont="1" applyBorder="1" applyAlignment="1">
      <alignment horizontal="right" wrapText="1"/>
    </xf>
    <xf numFmtId="164" fontId="4" fillId="4" borderId="1" xfId="4" applyFont="1" applyFill="1" applyBorder="1" applyAlignment="1">
      <alignment horizontal="right" wrapText="1"/>
    </xf>
    <xf numFmtId="164" fontId="4" fillId="0" borderId="3" xfId="4" applyFont="1" applyBorder="1"/>
    <xf numFmtId="164" fontId="4" fillId="0" borderId="1" xfId="4" applyFont="1" applyBorder="1"/>
    <xf numFmtId="164" fontId="4" fillId="0" borderId="1" xfId="4" applyFont="1" applyFill="1" applyBorder="1"/>
    <xf numFmtId="164" fontId="5" fillId="0" borderId="1" xfId="4" applyFont="1" applyFill="1" applyBorder="1"/>
    <xf numFmtId="164" fontId="5" fillId="0" borderId="1" xfId="4" applyFont="1" applyBorder="1" applyAlignment="1">
      <alignment horizontal="right" wrapText="1"/>
    </xf>
    <xf numFmtId="164" fontId="5" fillId="0" borderId="1" xfId="4" applyFont="1" applyBorder="1"/>
    <xf numFmtId="164" fontId="5" fillId="0" borderId="1" xfId="4" applyFont="1" applyFill="1" applyBorder="1" applyAlignment="1">
      <alignment horizontal="right" wrapText="1"/>
    </xf>
    <xf numFmtId="164" fontId="4" fillId="3" borderId="3" xfId="4" applyFont="1" applyFill="1" applyBorder="1"/>
    <xf numFmtId="1" fontId="10" fillId="3" borderId="17" xfId="0" applyNumberFormat="1" applyFont="1" applyFill="1" applyBorder="1" applyAlignment="1">
      <alignment horizontal="center" vertical="top" wrapText="1"/>
    </xf>
    <xf numFmtId="1" fontId="10" fillId="3" borderId="1" xfId="0" applyNumberFormat="1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 vertical="center"/>
    </xf>
    <xf numFmtId="164" fontId="15" fillId="0" borderId="1" xfId="4" applyFont="1" applyBorder="1"/>
    <xf numFmtId="164" fontId="0" fillId="0" borderId="0" xfId="0" applyNumberFormat="1"/>
    <xf numFmtId="164" fontId="18" fillId="0" borderId="0" xfId="0" applyNumberFormat="1" applyFont="1"/>
    <xf numFmtId="164" fontId="9" fillId="0" borderId="17" xfId="4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4" fontId="2" fillId="7" borderId="1" xfId="0" applyNumberFormat="1" applyFont="1" applyFill="1" applyBorder="1" applyAlignment="1">
      <alignment horizontal="left"/>
    </xf>
    <xf numFmtId="0" fontId="18" fillId="0" borderId="0" xfId="0" applyFont="1" applyAlignment="1">
      <alignment horizontal="center" vertical="center"/>
    </xf>
    <xf numFmtId="0" fontId="0" fillId="0" borderId="23" xfId="0" applyBorder="1" applyAlignment="1">
      <alignment horizontal="left" vertical="top" wrapText="1"/>
    </xf>
    <xf numFmtId="165" fontId="0" fillId="0" borderId="0" xfId="0" applyNumberFormat="1" applyAlignment="1">
      <alignment horizontal="right"/>
    </xf>
    <xf numFmtId="165" fontId="0" fillId="0" borderId="23" xfId="0" applyNumberFormat="1" applyBorder="1" applyAlignment="1">
      <alignment horizontal="right" wrapText="1"/>
    </xf>
    <xf numFmtId="164" fontId="9" fillId="0" borderId="21" xfId="4" applyFont="1" applyFill="1" applyBorder="1" applyAlignment="1">
      <alignment horizontal="center" vertical="center" wrapText="1"/>
    </xf>
    <xf numFmtId="0" fontId="18" fillId="4" borderId="20" xfId="0" applyFont="1" applyFill="1" applyBorder="1" applyAlignment="1">
      <alignment horizontal="right" vertical="center"/>
    </xf>
    <xf numFmtId="164" fontId="18" fillId="4" borderId="22" xfId="0" applyNumberFormat="1" applyFont="1" applyFill="1" applyBorder="1"/>
    <xf numFmtId="0" fontId="5" fillId="0" borderId="0" xfId="0" applyFont="1" applyBorder="1"/>
    <xf numFmtId="0" fontId="10" fillId="0" borderId="0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top" wrapText="1"/>
    </xf>
    <xf numFmtId="166" fontId="4" fillId="0" borderId="7" xfId="0" applyNumberFormat="1" applyFont="1" applyBorder="1"/>
    <xf numFmtId="3" fontId="4" fillId="0" borderId="16" xfId="0" applyNumberFormat="1" applyFont="1" applyBorder="1" applyAlignment="1">
      <alignment horizontal="right"/>
    </xf>
    <xf numFmtId="166" fontId="4" fillId="0" borderId="5" xfId="0" applyNumberFormat="1" applyFont="1" applyBorder="1"/>
    <xf numFmtId="0" fontId="4" fillId="0" borderId="0" xfId="0" applyFont="1" applyBorder="1"/>
    <xf numFmtId="9" fontId="5" fillId="0" borderId="1" xfId="3" applyFont="1" applyFill="1" applyBorder="1"/>
    <xf numFmtId="0" fontId="13" fillId="0" borderId="20" xfId="0" applyFont="1" applyFill="1" applyBorder="1" applyAlignment="1">
      <alignment horizontal="center" vertical="center"/>
    </xf>
    <xf numFmtId="0" fontId="13" fillId="0" borderId="0" xfId="0" applyFont="1" applyBorder="1"/>
    <xf numFmtId="0" fontId="21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vertical="top" wrapText="1"/>
    </xf>
    <xf numFmtId="0" fontId="22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center" vertical="top" wrapText="1"/>
    </xf>
    <xf numFmtId="0" fontId="13" fillId="0" borderId="21" xfId="0" applyFont="1" applyFill="1" applyBorder="1" applyAlignment="1">
      <alignment horizontal="center" vertical="top" wrapText="1"/>
    </xf>
    <xf numFmtId="0" fontId="13" fillId="0" borderId="20" xfId="0" applyFont="1" applyBorder="1" applyAlignment="1">
      <alignment horizontal="center" vertical="center"/>
    </xf>
    <xf numFmtId="0" fontId="5" fillId="0" borderId="0" xfId="0" applyFont="1" applyFill="1" applyBorder="1"/>
    <xf numFmtId="0" fontId="12" fillId="0" borderId="9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21" fillId="0" borderId="0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top" wrapText="1"/>
    </xf>
    <xf numFmtId="1" fontId="10" fillId="0" borderId="3" xfId="0" applyNumberFormat="1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center"/>
    </xf>
    <xf numFmtId="0" fontId="5" fillId="0" borderId="3" xfId="0" applyFont="1" applyBorder="1"/>
    <xf numFmtId="2" fontId="10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0" fillId="0" borderId="0" xfId="0" applyFont="1" applyAlignment="1"/>
    <xf numFmtId="0" fontId="12" fillId="0" borderId="9" xfId="0" applyFont="1" applyBorder="1" applyAlignment="1">
      <alignment wrapText="1"/>
    </xf>
    <xf numFmtId="0" fontId="12" fillId="0" borderId="10" xfId="0" applyFont="1" applyBorder="1" applyAlignment="1">
      <alignment wrapText="1"/>
    </xf>
    <xf numFmtId="0" fontId="12" fillId="0" borderId="11" xfId="0" applyFont="1" applyBorder="1" applyAlignment="1">
      <alignment wrapText="1"/>
    </xf>
    <xf numFmtId="0" fontId="0" fillId="0" borderId="0" xfId="0" applyAlignment="1"/>
    <xf numFmtId="0" fontId="21" fillId="0" borderId="0" xfId="0" applyFont="1" applyFill="1" applyBorder="1" applyAlignment="1">
      <alignment vertical="top" wrapText="1"/>
    </xf>
    <xf numFmtId="0" fontId="12" fillId="0" borderId="24" xfId="0" applyFont="1" applyFill="1" applyBorder="1" applyAlignment="1">
      <alignment wrapText="1"/>
    </xf>
    <xf numFmtId="0" fontId="12" fillId="0" borderId="25" xfId="0" applyFont="1" applyFill="1" applyBorder="1" applyAlignment="1">
      <alignment wrapText="1"/>
    </xf>
    <xf numFmtId="0" fontId="12" fillId="0" borderId="26" xfId="0" applyFont="1" applyFill="1" applyBorder="1" applyAlignment="1">
      <alignment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168" fontId="5" fillId="0" borderId="3" xfId="4" applyNumberFormat="1" applyFont="1" applyBorder="1"/>
    <xf numFmtId="168" fontId="5" fillId="0" borderId="1" xfId="4" applyNumberFormat="1" applyFont="1" applyBorder="1"/>
    <xf numFmtId="168" fontId="4" fillId="0" borderId="1" xfId="4" applyNumberFormat="1" applyFont="1" applyBorder="1"/>
    <xf numFmtId="168" fontId="5" fillId="0" borderId="3" xfId="4" applyNumberFormat="1" applyFont="1" applyFill="1" applyBorder="1"/>
    <xf numFmtId="168" fontId="5" fillId="0" borderId="1" xfId="4" applyNumberFormat="1" applyFont="1" applyBorder="1" applyAlignment="1">
      <alignment horizontal="right" wrapText="1"/>
    </xf>
    <xf numFmtId="168" fontId="5" fillId="0" borderId="1" xfId="4" applyNumberFormat="1" applyFont="1" applyFill="1" applyBorder="1"/>
    <xf numFmtId="168" fontId="4" fillId="0" borderId="1" xfId="4" applyNumberFormat="1" applyFont="1" applyFill="1" applyBorder="1"/>
    <xf numFmtId="168" fontId="4" fillId="0" borderId="1" xfId="4" applyNumberFormat="1" applyFont="1" applyBorder="1" applyAlignment="1">
      <alignment horizontal="right" wrapText="1"/>
    </xf>
    <xf numFmtId="168" fontId="5" fillId="0" borderId="1" xfId="4" applyNumberFormat="1" applyFont="1" applyFill="1" applyBorder="1" applyAlignment="1">
      <alignment horizontal="right" wrapText="1"/>
    </xf>
    <xf numFmtId="0" fontId="5" fillId="0" borderId="0" xfId="0" applyFont="1" applyBorder="1" applyAlignment="1">
      <alignment horizontal="center"/>
    </xf>
    <xf numFmtId="166" fontId="4" fillId="0" borderId="0" xfId="0" applyNumberFormat="1" applyFont="1" applyBorder="1"/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9" fontId="4" fillId="4" borderId="2" xfId="3" applyFont="1" applyFill="1" applyBorder="1" applyAlignment="1">
      <alignment horizontal="center" vertical="center" wrapText="1"/>
    </xf>
    <xf numFmtId="9" fontId="4" fillId="4" borderId="2" xfId="3" applyFont="1" applyFill="1" applyBorder="1" applyAlignment="1">
      <alignment horizontal="center" vertical="center"/>
    </xf>
    <xf numFmtId="0" fontId="10" fillId="0" borderId="4" xfId="0" applyFont="1" applyFill="1" applyBorder="1"/>
    <xf numFmtId="49" fontId="10" fillId="0" borderId="4" xfId="1" applyNumberFormat="1" applyFont="1" applyFill="1" applyBorder="1" applyAlignment="1">
      <alignment horizontal="center"/>
    </xf>
    <xf numFmtId="0" fontId="10" fillId="7" borderId="3" xfId="0" applyFont="1" applyFill="1" applyBorder="1" applyAlignment="1">
      <alignment horizontal="left"/>
    </xf>
    <xf numFmtId="167" fontId="5" fillId="0" borderId="1" xfId="0" applyNumberFormat="1" applyFont="1" applyBorder="1"/>
    <xf numFmtId="0" fontId="10" fillId="6" borderId="1" xfId="0" applyFont="1" applyFill="1" applyBorder="1" applyAlignment="1">
      <alignment horizontal="left"/>
    </xf>
    <xf numFmtId="49" fontId="10" fillId="0" borderId="7" xfId="1" applyNumberFormat="1" applyFont="1" applyFill="1" applyBorder="1" applyAlignment="1">
      <alignment horizontal="center"/>
    </xf>
    <xf numFmtId="0" fontId="10" fillId="7" borderId="1" xfId="0" applyFont="1" applyFill="1" applyBorder="1" applyAlignment="1">
      <alignment horizontal="left"/>
    </xf>
    <xf numFmtId="164" fontId="5" fillId="0" borderId="0" xfId="0" applyNumberFormat="1" applyFont="1"/>
    <xf numFmtId="0" fontId="9" fillId="5" borderId="1" xfId="0" applyFont="1" applyFill="1" applyBorder="1" applyAlignment="1">
      <alignment horizontal="left"/>
    </xf>
    <xf numFmtId="4" fontId="10" fillId="7" borderId="1" xfId="0" applyNumberFormat="1" applyFont="1" applyFill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17" fillId="0" borderId="1" xfId="0" applyFont="1" applyFill="1" applyBorder="1" applyAlignment="1">
      <alignment horizontal="center"/>
    </xf>
    <xf numFmtId="164" fontId="4" fillId="0" borderId="0" xfId="0" applyNumberFormat="1" applyFont="1"/>
    <xf numFmtId="3" fontId="4" fillId="0" borderId="1" xfId="0" applyNumberFormat="1" applyFont="1" applyBorder="1"/>
    <xf numFmtId="0" fontId="6" fillId="0" borderId="30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top" wrapText="1"/>
    </xf>
    <xf numFmtId="168" fontId="10" fillId="0" borderId="1" xfId="4" applyNumberFormat="1" applyFont="1" applyBorder="1"/>
    <xf numFmtId="167" fontId="10" fillId="0" borderId="1" xfId="0" applyNumberFormat="1" applyFont="1" applyBorder="1"/>
    <xf numFmtId="0" fontId="9" fillId="0" borderId="6" xfId="0" applyFont="1" applyBorder="1" applyAlignment="1">
      <alignment horizontal="center" vertical="center" wrapText="1"/>
    </xf>
    <xf numFmtId="0" fontId="10" fillId="0" borderId="0" xfId="5" applyFont="1" applyAlignment="1" applyProtection="1">
      <alignment horizontal="left"/>
    </xf>
    <xf numFmtId="0" fontId="5" fillId="0" borderId="1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</cellXfs>
  <cellStyles count="6">
    <cellStyle name="Comma" xfId="4" builtinId="3"/>
    <cellStyle name="Hyperlink" xfId="5" builtinId="8"/>
    <cellStyle name="Normal" xfId="0" builtinId="0"/>
    <cellStyle name="Normal 2" xfId="2"/>
    <cellStyle name="Normal 3" xfId="1"/>
    <cellStyle name="Percent" xfId="3" builtinId="5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121920</xdr:colOff>
      <xdr:row>126</xdr:row>
      <xdr:rowOff>45720</xdr:rowOff>
    </xdr:from>
    <xdr:to>
      <xdr:col>6</xdr:col>
      <xdr:colOff>1104900</xdr:colOff>
      <xdr:row>127</xdr:row>
      <xdr:rowOff>152400</xdr:rowOff>
    </xdr:to>
    <xdr:pic>
      <xdr:nvPicPr>
        <xdr:cNvPr id="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45945" y="25534620"/>
          <a:ext cx="982980" cy="29718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323850</xdr:colOff>
      <xdr:row>125</xdr:row>
      <xdr:rowOff>57150</xdr:rowOff>
    </xdr:from>
    <xdr:to>
      <xdr:col>7</xdr:col>
      <xdr:colOff>0</xdr:colOff>
      <xdr:row>127</xdr:row>
      <xdr:rowOff>142875</xdr:rowOff>
    </xdr:to>
    <xdr:pic>
      <xdr:nvPicPr>
        <xdr:cNvPr id="10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25022175"/>
          <a:ext cx="962025" cy="4667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3</xdr:row>
          <xdr:rowOff>66675</xdr:rowOff>
        </xdr:from>
        <xdr:to>
          <xdr:col>10</xdr:col>
          <xdr:colOff>714375</xdr:colOff>
          <xdr:row>3</xdr:row>
          <xdr:rowOff>504825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3</xdr:row>
          <xdr:rowOff>123825</xdr:rowOff>
        </xdr:from>
        <xdr:to>
          <xdr:col>9</xdr:col>
          <xdr:colOff>971550</xdr:colOff>
          <xdr:row>3</xdr:row>
          <xdr:rowOff>504825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</xdr:row>
          <xdr:rowOff>38100</xdr:rowOff>
        </xdr:from>
        <xdr:to>
          <xdr:col>11</xdr:col>
          <xdr:colOff>600075</xdr:colOff>
          <xdr:row>3</xdr:row>
          <xdr:rowOff>476250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3</xdr:row>
          <xdr:rowOff>66675</xdr:rowOff>
        </xdr:from>
        <xdr:to>
          <xdr:col>8</xdr:col>
          <xdr:colOff>800100</xdr:colOff>
          <xdr:row>3</xdr:row>
          <xdr:rowOff>438150</xdr:rowOff>
        </xdr:to>
        <xdr:sp macro="" textlink="">
          <xdr:nvSpPr>
            <xdr:cNvPr id="4100" name="Object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</xdr:row>
          <xdr:rowOff>76200</xdr:rowOff>
        </xdr:from>
        <xdr:to>
          <xdr:col>14</xdr:col>
          <xdr:colOff>0</xdr:colOff>
          <xdr:row>3</xdr:row>
          <xdr:rowOff>504825</xdr:rowOff>
        </xdr:to>
        <xdr:sp macro="" textlink="">
          <xdr:nvSpPr>
            <xdr:cNvPr id="4101" name="Object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3</xdr:row>
          <xdr:rowOff>85725</xdr:rowOff>
        </xdr:from>
        <xdr:to>
          <xdr:col>12</xdr:col>
          <xdr:colOff>981075</xdr:colOff>
          <xdr:row>3</xdr:row>
          <xdr:rowOff>504825</xdr:rowOff>
        </xdr:to>
        <xdr:sp macro="" textlink="">
          <xdr:nvSpPr>
            <xdr:cNvPr id="4102" name="Object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3</xdr:row>
          <xdr:rowOff>152400</xdr:rowOff>
        </xdr:from>
        <xdr:to>
          <xdr:col>6</xdr:col>
          <xdr:colOff>876300</xdr:colOff>
          <xdr:row>3</xdr:row>
          <xdr:rowOff>409575</xdr:rowOff>
        </xdr:to>
        <xdr:sp macro="" textlink="">
          <xdr:nvSpPr>
            <xdr:cNvPr id="4103" name="Object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124</xdr:row>
          <xdr:rowOff>38100</xdr:rowOff>
        </xdr:from>
        <xdr:to>
          <xdr:col>7</xdr:col>
          <xdr:colOff>0</xdr:colOff>
          <xdr:row>126</xdr:row>
          <xdr:rowOff>38100</xdr:rowOff>
        </xdr:to>
        <xdr:sp macro="" textlink="">
          <xdr:nvSpPr>
            <xdr:cNvPr id="4104" name="Object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3</xdr:row>
          <xdr:rowOff>66675</xdr:rowOff>
        </xdr:from>
        <xdr:to>
          <xdr:col>7</xdr:col>
          <xdr:colOff>800100</xdr:colOff>
          <xdr:row>3</xdr:row>
          <xdr:rowOff>438150</xdr:rowOff>
        </xdr:to>
        <xdr:sp macro="" textlink="">
          <xdr:nvSpPr>
            <xdr:cNvPr id="4105" name="Object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34"/>
  <sheetViews>
    <sheetView tabSelected="1" view="pageBreakPreview" zoomScaleNormal="85" zoomScaleSheetLayoutView="100" workbookViewId="0">
      <selection activeCell="E19" sqref="E19"/>
    </sheetView>
  </sheetViews>
  <sheetFormatPr defaultRowHeight="12.75" x14ac:dyDescent="0.2"/>
  <cols>
    <col min="1" max="1" width="10.28515625" style="2" customWidth="1"/>
    <col min="2" max="2" width="18.7109375" style="2" customWidth="1"/>
    <col min="3" max="3" width="18.140625" style="2" customWidth="1"/>
    <col min="4" max="4" width="11.42578125" style="2" customWidth="1"/>
    <col min="5" max="5" width="13.42578125" style="2" bestFit="1" customWidth="1"/>
    <col min="6" max="6" width="10" style="2" customWidth="1"/>
    <col min="7" max="7" width="8" style="2" customWidth="1"/>
    <col min="8" max="8" width="19" style="2" customWidth="1"/>
    <col min="9" max="9" width="11.140625" style="2" customWidth="1"/>
    <col min="10" max="10" width="11.28515625" style="2" customWidth="1"/>
    <col min="11" max="11" width="18.28515625" style="2" hidden="1" customWidth="1"/>
    <col min="12" max="12" width="17.140625" style="2" hidden="1" customWidth="1"/>
    <col min="13" max="15" width="9.140625" style="2"/>
    <col min="16" max="16" width="13.140625" style="2" bestFit="1" customWidth="1"/>
    <col min="17" max="16384" width="9.140625" style="2"/>
  </cols>
  <sheetData>
    <row r="2" spans="1:15" ht="48" customHeight="1" x14ac:dyDescent="0.2">
      <c r="A2" s="159" t="s">
        <v>327</v>
      </c>
      <c r="B2" s="159"/>
      <c r="C2" s="159"/>
      <c r="D2" s="159"/>
      <c r="E2" s="159"/>
      <c r="F2" s="159"/>
      <c r="G2" s="159"/>
      <c r="H2" s="159"/>
      <c r="I2" s="159"/>
      <c r="J2" s="159"/>
    </row>
    <row r="3" spans="1:15" ht="57.75" hidden="1" customHeight="1" x14ac:dyDescent="0.2">
      <c r="A3" s="136"/>
      <c r="B3" s="137"/>
      <c r="C3" s="138"/>
      <c r="D3" s="137"/>
      <c r="E3" s="139" t="s">
        <v>323</v>
      </c>
      <c r="F3" s="140">
        <v>0.1</v>
      </c>
      <c r="G3" s="140">
        <v>0.15</v>
      </c>
      <c r="H3" s="140">
        <v>0.2</v>
      </c>
      <c r="I3" s="140">
        <v>0.25</v>
      </c>
      <c r="J3" s="140">
        <v>0.3</v>
      </c>
    </row>
    <row r="4" spans="1:15" ht="60" customHeight="1" x14ac:dyDescent="0.2">
      <c r="A4" s="85" t="s">
        <v>238</v>
      </c>
      <c r="B4" s="85" t="s">
        <v>325</v>
      </c>
      <c r="C4" s="26" t="s">
        <v>334</v>
      </c>
      <c r="D4" s="85" t="s">
        <v>328</v>
      </c>
      <c r="E4" s="111" t="s">
        <v>330</v>
      </c>
      <c r="F4" s="112" t="s">
        <v>274</v>
      </c>
      <c r="G4" s="112" t="s">
        <v>275</v>
      </c>
      <c r="H4" s="112" t="s">
        <v>276</v>
      </c>
      <c r="I4" s="112" t="s">
        <v>331</v>
      </c>
      <c r="J4" s="112" t="s">
        <v>332</v>
      </c>
      <c r="K4" s="83" t="s">
        <v>297</v>
      </c>
      <c r="L4" s="69" t="e">
        <f>#REF!</f>
        <v>#REF!</v>
      </c>
    </row>
    <row r="5" spans="1:15" ht="5.25" customHeight="1" x14ac:dyDescent="0.2">
      <c r="A5" s="43"/>
      <c r="B5" s="107"/>
      <c r="C5" s="107"/>
      <c r="D5" s="109"/>
      <c r="E5" s="108"/>
      <c r="F5" s="22"/>
      <c r="G5" s="23"/>
      <c r="H5" s="23"/>
      <c r="I5" s="28"/>
      <c r="J5" s="110"/>
    </row>
    <row r="6" spans="1:15" ht="5.25" customHeight="1" x14ac:dyDescent="0.2">
      <c r="A6" s="141"/>
      <c r="B6" s="84"/>
      <c r="C6" s="84"/>
      <c r="D6" s="31"/>
      <c r="E6" s="32"/>
      <c r="F6" s="33"/>
      <c r="G6" s="33"/>
      <c r="H6" s="33"/>
      <c r="I6" s="34"/>
      <c r="J6" s="16"/>
    </row>
    <row r="7" spans="1:15" ht="21" customHeight="1" x14ac:dyDescent="0.2">
      <c r="A7" s="141"/>
      <c r="B7" s="84"/>
      <c r="C7" s="30"/>
      <c r="D7" s="31"/>
      <c r="E7" s="32"/>
      <c r="F7" s="33"/>
      <c r="G7" s="33"/>
      <c r="H7" s="126">
        <f t="shared" ref="H7:H38" si="0">G7*D7</f>
        <v>0</v>
      </c>
      <c r="I7" s="34"/>
      <c r="J7" s="16"/>
    </row>
    <row r="8" spans="1:15" x14ac:dyDescent="0.2">
      <c r="A8" s="142" t="s">
        <v>186</v>
      </c>
      <c r="B8" s="143" t="s">
        <v>61</v>
      </c>
      <c r="C8" s="128">
        <v>1189348.3042345732</v>
      </c>
      <c r="D8" s="129">
        <v>3879</v>
      </c>
      <c r="E8" s="125">
        <f t="shared" ref="E8:E39" si="1">C8/D8</f>
        <v>306.6120918367036</v>
      </c>
      <c r="F8" s="126">
        <f t="shared" ref="F8:F39" si="2">E8-E$128</f>
        <v>-385.5639280778513</v>
      </c>
      <c r="G8" s="126">
        <f t="shared" ref="G8:G39" si="3">F8^2</f>
        <v>148659.54263482249</v>
      </c>
      <c r="H8" s="126">
        <f t="shared" si="0"/>
        <v>576650365.88047647</v>
      </c>
      <c r="I8" s="144">
        <f t="shared" ref="I8:I39" si="4">F8/$H$132</f>
        <v>-1.7461116721776149</v>
      </c>
      <c r="J8" s="90">
        <f t="shared" ref="J8:J39" si="5">IF(I8&lt;-1,$J$3,IF(I8&lt;0,$I$3,(IF(I8&lt;1,$H$3,(IF(I8&lt;2,$G$3,$F$3))))))</f>
        <v>0.3</v>
      </c>
    </row>
    <row r="9" spans="1:15" x14ac:dyDescent="0.2">
      <c r="A9" s="142" t="s">
        <v>191</v>
      </c>
      <c r="B9" s="145" t="s">
        <v>177</v>
      </c>
      <c r="C9" s="130">
        <v>5832218.2429181393</v>
      </c>
      <c r="D9" s="129">
        <v>9002</v>
      </c>
      <c r="E9" s="125">
        <f t="shared" si="1"/>
        <v>647.88027581850031</v>
      </c>
      <c r="F9" s="126">
        <f t="shared" si="2"/>
        <v>-44.295744096054591</v>
      </c>
      <c r="G9" s="126">
        <f t="shared" si="3"/>
        <v>1962.1129450231551</v>
      </c>
      <c r="H9" s="126">
        <f t="shared" si="0"/>
        <v>17662940.731098443</v>
      </c>
      <c r="I9" s="144">
        <f t="shared" si="4"/>
        <v>-0.20060309111254926</v>
      </c>
      <c r="J9" s="90">
        <f t="shared" si="5"/>
        <v>0.25</v>
      </c>
    </row>
    <row r="10" spans="1:15" x14ac:dyDescent="0.2">
      <c r="A10" s="146" t="s">
        <v>192</v>
      </c>
      <c r="B10" s="147" t="s">
        <v>67</v>
      </c>
      <c r="C10" s="130">
        <v>4377006.4733727202</v>
      </c>
      <c r="D10" s="129">
        <v>9396</v>
      </c>
      <c r="E10" s="125">
        <f t="shared" si="1"/>
        <v>465.83721513119627</v>
      </c>
      <c r="F10" s="126">
        <f t="shared" si="2"/>
        <v>-226.33880478335863</v>
      </c>
      <c r="G10" s="126">
        <f t="shared" si="3"/>
        <v>51229.254550759324</v>
      </c>
      <c r="H10" s="126">
        <f t="shared" si="0"/>
        <v>481350075.75893462</v>
      </c>
      <c r="I10" s="144">
        <f t="shared" si="4"/>
        <v>-1.0250254241085373</v>
      </c>
      <c r="J10" s="90">
        <f t="shared" si="5"/>
        <v>0.3</v>
      </c>
    </row>
    <row r="11" spans="1:15" x14ac:dyDescent="0.2">
      <c r="A11" s="146" t="s">
        <v>193</v>
      </c>
      <c r="B11" s="147" t="s">
        <v>51</v>
      </c>
      <c r="C11" s="130">
        <v>1474110.8807381263</v>
      </c>
      <c r="D11" s="129">
        <v>2941</v>
      </c>
      <c r="E11" s="125">
        <f t="shared" si="1"/>
        <v>501.22777311735001</v>
      </c>
      <c r="F11" s="126">
        <f t="shared" si="2"/>
        <v>-190.94824679720489</v>
      </c>
      <c r="G11" s="126">
        <f t="shared" si="3"/>
        <v>36461.232954926265</v>
      </c>
      <c r="H11" s="126">
        <f t="shared" si="0"/>
        <v>107232486.12043814</v>
      </c>
      <c r="I11" s="144">
        <f t="shared" si="4"/>
        <v>-0.86475144128921033</v>
      </c>
      <c r="J11" s="90">
        <f t="shared" si="5"/>
        <v>0.25</v>
      </c>
    </row>
    <row r="12" spans="1:15" x14ac:dyDescent="0.2">
      <c r="A12" s="146" t="s">
        <v>198</v>
      </c>
      <c r="B12" s="147" t="s">
        <v>83</v>
      </c>
      <c r="C12" s="130">
        <v>2241905.1256937706</v>
      </c>
      <c r="D12" s="129">
        <v>5359</v>
      </c>
      <c r="E12" s="125">
        <f t="shared" si="1"/>
        <v>418.34393090012514</v>
      </c>
      <c r="F12" s="126">
        <f t="shared" si="2"/>
        <v>-273.83208901442976</v>
      </c>
      <c r="G12" s="126">
        <f t="shared" si="3"/>
        <v>74984.012974006575</v>
      </c>
      <c r="H12" s="126">
        <f t="shared" si="0"/>
        <v>401839325.52770126</v>
      </c>
      <c r="I12" s="144">
        <f t="shared" si="4"/>
        <v>-1.2401092841556778</v>
      </c>
      <c r="J12" s="90">
        <f t="shared" si="5"/>
        <v>0.3</v>
      </c>
    </row>
    <row r="13" spans="1:15" x14ac:dyDescent="0.2">
      <c r="A13" s="146" t="s">
        <v>211</v>
      </c>
      <c r="B13" s="147" t="s">
        <v>65</v>
      </c>
      <c r="C13" s="130">
        <v>734149.05989267537</v>
      </c>
      <c r="D13" s="129">
        <v>1513</v>
      </c>
      <c r="E13" s="125">
        <f t="shared" si="1"/>
        <v>485.22740244063147</v>
      </c>
      <c r="F13" s="126">
        <f t="shared" si="2"/>
        <v>-206.94861747392343</v>
      </c>
      <c r="G13" s="126">
        <f t="shared" si="3"/>
        <v>42827.730274368289</v>
      </c>
      <c r="H13" s="126">
        <f t="shared" si="0"/>
        <v>64798355.905119218</v>
      </c>
      <c r="I13" s="144">
        <f t="shared" si="4"/>
        <v>-0.93721266487168586</v>
      </c>
      <c r="J13" s="90">
        <f t="shared" si="5"/>
        <v>0.25</v>
      </c>
    </row>
    <row r="14" spans="1:15" x14ac:dyDescent="0.2">
      <c r="A14" s="146" t="s">
        <v>212</v>
      </c>
      <c r="B14" s="145" t="s">
        <v>179</v>
      </c>
      <c r="C14" s="130">
        <v>7479117.1394866835</v>
      </c>
      <c r="D14" s="129">
        <v>17332</v>
      </c>
      <c r="E14" s="125">
        <f t="shared" si="1"/>
        <v>431.5207211797071</v>
      </c>
      <c r="F14" s="126">
        <f t="shared" si="2"/>
        <v>-260.6552987348478</v>
      </c>
      <c r="G14" s="126">
        <f t="shared" si="3"/>
        <v>67941.184758552758</v>
      </c>
      <c r="H14" s="126">
        <f t="shared" si="0"/>
        <v>1177556614.2352364</v>
      </c>
      <c r="I14" s="144">
        <f t="shared" si="4"/>
        <v>-1.1804352699819014</v>
      </c>
      <c r="J14" s="90">
        <f t="shared" si="5"/>
        <v>0.3</v>
      </c>
      <c r="O14" s="148"/>
    </row>
    <row r="15" spans="1:15" x14ac:dyDescent="0.2">
      <c r="A15" s="146" t="s">
        <v>225</v>
      </c>
      <c r="B15" s="147" t="s">
        <v>26</v>
      </c>
      <c r="C15" s="130">
        <v>3342015.0944494307</v>
      </c>
      <c r="D15" s="129">
        <v>5944</v>
      </c>
      <c r="E15" s="125">
        <f t="shared" si="1"/>
        <v>562.25018412675479</v>
      </c>
      <c r="F15" s="126">
        <f t="shared" si="2"/>
        <v>-129.92583578780011</v>
      </c>
      <c r="G15" s="126">
        <f t="shared" si="3"/>
        <v>16880.722805158399</v>
      </c>
      <c r="H15" s="126">
        <f t="shared" si="0"/>
        <v>100339016.35386153</v>
      </c>
      <c r="I15" s="144">
        <f t="shared" si="4"/>
        <v>-0.58839793317154476</v>
      </c>
      <c r="J15" s="90">
        <f t="shared" si="5"/>
        <v>0.25</v>
      </c>
    </row>
    <row r="16" spans="1:15" x14ac:dyDescent="0.2">
      <c r="A16" s="146" t="s">
        <v>227</v>
      </c>
      <c r="B16" s="147" t="s">
        <v>236</v>
      </c>
      <c r="C16" s="130">
        <v>1588271.6699444342</v>
      </c>
      <c r="D16" s="129">
        <v>3849</v>
      </c>
      <c r="E16" s="125">
        <f t="shared" si="1"/>
        <v>412.6452766808091</v>
      </c>
      <c r="F16" s="126">
        <f t="shared" si="2"/>
        <v>-279.5307432337458</v>
      </c>
      <c r="G16" s="126">
        <f t="shared" si="3"/>
        <v>78137.436412810319</v>
      </c>
      <c r="H16" s="126">
        <f t="shared" si="0"/>
        <v>300750992.75290692</v>
      </c>
      <c r="I16" s="144">
        <f t="shared" si="4"/>
        <v>-1.2659169023570433</v>
      </c>
      <c r="J16" s="90">
        <f t="shared" si="5"/>
        <v>0.3</v>
      </c>
    </row>
    <row r="17" spans="1:10" x14ac:dyDescent="0.2">
      <c r="A17" s="146" t="s">
        <v>60</v>
      </c>
      <c r="B17" s="147" t="s">
        <v>41</v>
      </c>
      <c r="C17" s="130">
        <v>3755592.8407049412</v>
      </c>
      <c r="D17" s="129">
        <v>7586</v>
      </c>
      <c r="E17" s="125">
        <f t="shared" si="1"/>
        <v>495.06892179079108</v>
      </c>
      <c r="F17" s="126">
        <f t="shared" si="2"/>
        <v>-197.10709812376382</v>
      </c>
      <c r="G17" s="126">
        <f t="shared" si="3"/>
        <v>38851.208130771061</v>
      </c>
      <c r="H17" s="126">
        <f t="shared" si="0"/>
        <v>294725264.88002926</v>
      </c>
      <c r="I17" s="144">
        <f t="shared" si="4"/>
        <v>-0.89264316405000688</v>
      </c>
      <c r="J17" s="90">
        <f t="shared" si="5"/>
        <v>0.25</v>
      </c>
    </row>
    <row r="18" spans="1:10" x14ac:dyDescent="0.2">
      <c r="A18" s="146" t="s">
        <v>176</v>
      </c>
      <c r="B18" s="147" t="s">
        <v>127</v>
      </c>
      <c r="C18" s="130">
        <v>11113356.527873211</v>
      </c>
      <c r="D18" s="129">
        <v>10970</v>
      </c>
      <c r="E18" s="125">
        <f t="shared" si="1"/>
        <v>1013.0680517660173</v>
      </c>
      <c r="F18" s="126">
        <f t="shared" si="2"/>
        <v>320.89203185146243</v>
      </c>
      <c r="G18" s="126">
        <f t="shared" si="3"/>
        <v>102971.69610575998</v>
      </c>
      <c r="H18" s="126">
        <f t="shared" si="0"/>
        <v>1129599506.2801871</v>
      </c>
      <c r="I18" s="144">
        <f t="shared" si="4"/>
        <v>1.4532306616906694</v>
      </c>
      <c r="J18" s="90">
        <f t="shared" si="5"/>
        <v>0.15</v>
      </c>
    </row>
    <row r="19" spans="1:10" x14ac:dyDescent="0.2">
      <c r="A19" s="146" t="s">
        <v>66</v>
      </c>
      <c r="B19" s="147" t="s">
        <v>129</v>
      </c>
      <c r="C19" s="130">
        <v>11452971.413070135</v>
      </c>
      <c r="D19" s="129">
        <v>10505</v>
      </c>
      <c r="E19" s="125">
        <f t="shared" si="1"/>
        <v>1090.2400202827353</v>
      </c>
      <c r="F19" s="126">
        <f t="shared" si="2"/>
        <v>398.06400036818036</v>
      </c>
      <c r="G19" s="126">
        <f t="shared" si="3"/>
        <v>158454.94838911868</v>
      </c>
      <c r="H19" s="126">
        <f t="shared" si="0"/>
        <v>1664569232.8276918</v>
      </c>
      <c r="I19" s="144">
        <f t="shared" si="4"/>
        <v>1.8027210190063474</v>
      </c>
      <c r="J19" s="90">
        <f t="shared" si="5"/>
        <v>0.15</v>
      </c>
    </row>
    <row r="20" spans="1:10" x14ac:dyDescent="0.2">
      <c r="A20" s="146" t="s">
        <v>50</v>
      </c>
      <c r="B20" s="147" t="s">
        <v>115</v>
      </c>
      <c r="C20" s="130">
        <v>4159377.8250062978</v>
      </c>
      <c r="D20" s="129">
        <v>5694</v>
      </c>
      <c r="E20" s="125">
        <f t="shared" si="1"/>
        <v>730.48433877876676</v>
      </c>
      <c r="F20" s="126">
        <f t="shared" si="2"/>
        <v>38.308318864211856</v>
      </c>
      <c r="G20" s="126">
        <f t="shared" si="3"/>
        <v>1467.52729420213</v>
      </c>
      <c r="H20" s="126">
        <f t="shared" si="0"/>
        <v>8356100.4131869283</v>
      </c>
      <c r="I20" s="144">
        <f t="shared" si="4"/>
        <v>0.17348770940209943</v>
      </c>
      <c r="J20" s="90">
        <f t="shared" si="5"/>
        <v>0.2</v>
      </c>
    </row>
    <row r="21" spans="1:10" x14ac:dyDescent="0.2">
      <c r="A21" s="146" t="s">
        <v>82</v>
      </c>
      <c r="B21" s="147" t="s">
        <v>14</v>
      </c>
      <c r="C21" s="130">
        <v>449967.12300351291</v>
      </c>
      <c r="D21" s="129">
        <v>1176</v>
      </c>
      <c r="E21" s="125">
        <f t="shared" si="1"/>
        <v>382.62510459482388</v>
      </c>
      <c r="F21" s="126">
        <f t="shared" si="2"/>
        <v>-309.55091531973102</v>
      </c>
      <c r="G21" s="126">
        <f t="shared" si="3"/>
        <v>95821.769175283291</v>
      </c>
      <c r="H21" s="126">
        <f t="shared" si="0"/>
        <v>112686400.55013315</v>
      </c>
      <c r="I21" s="144">
        <f t="shared" si="4"/>
        <v>-1.401869902787974</v>
      </c>
      <c r="J21" s="90">
        <f t="shared" si="5"/>
        <v>0.3</v>
      </c>
    </row>
    <row r="22" spans="1:10" x14ac:dyDescent="0.2">
      <c r="A22" s="146" t="s">
        <v>64</v>
      </c>
      <c r="B22" s="145" t="s">
        <v>181</v>
      </c>
      <c r="C22" s="130">
        <v>5532544.011434773</v>
      </c>
      <c r="D22" s="129">
        <v>13894</v>
      </c>
      <c r="E22" s="125">
        <f t="shared" si="1"/>
        <v>398.19663246255743</v>
      </c>
      <c r="F22" s="126">
        <f t="shared" si="2"/>
        <v>-293.97938745199747</v>
      </c>
      <c r="G22" s="126">
        <f t="shared" si="3"/>
        <v>86423.88024665165</v>
      </c>
      <c r="H22" s="126">
        <f t="shared" si="0"/>
        <v>1200773392.1469781</v>
      </c>
      <c r="I22" s="144">
        <f t="shared" si="4"/>
        <v>-1.3313507888785459</v>
      </c>
      <c r="J22" s="90">
        <f t="shared" si="5"/>
        <v>0.3</v>
      </c>
    </row>
    <row r="23" spans="1:10" x14ac:dyDescent="0.2">
      <c r="A23" s="146" t="s">
        <v>178</v>
      </c>
      <c r="B23" s="147" t="s">
        <v>183</v>
      </c>
      <c r="C23" s="130">
        <v>14741711.545625379</v>
      </c>
      <c r="D23" s="129">
        <v>25613</v>
      </c>
      <c r="E23" s="125">
        <f t="shared" si="1"/>
        <v>575.55583280464532</v>
      </c>
      <c r="F23" s="126">
        <f t="shared" si="2"/>
        <v>-116.62018710990958</v>
      </c>
      <c r="G23" s="126">
        <f t="shared" si="3"/>
        <v>13600.26804155032</v>
      </c>
      <c r="H23" s="126">
        <f t="shared" si="0"/>
        <v>348343665.34822834</v>
      </c>
      <c r="I23" s="144">
        <f t="shared" si="4"/>
        <v>-0.52814035519171842</v>
      </c>
      <c r="J23" s="90">
        <f t="shared" si="5"/>
        <v>0.25</v>
      </c>
    </row>
    <row r="24" spans="1:10" x14ac:dyDescent="0.2">
      <c r="A24" s="146" t="s">
        <v>25</v>
      </c>
      <c r="B24" s="147" t="s">
        <v>164</v>
      </c>
      <c r="C24" s="130">
        <v>1907763.7827542797</v>
      </c>
      <c r="D24" s="129">
        <v>3336</v>
      </c>
      <c r="E24" s="125">
        <f t="shared" si="1"/>
        <v>571.87163751627088</v>
      </c>
      <c r="F24" s="126">
        <f t="shared" si="2"/>
        <v>-120.30438239828402</v>
      </c>
      <c r="G24" s="126">
        <f t="shared" si="3"/>
        <v>14473.144424232551</v>
      </c>
      <c r="H24" s="126">
        <f t="shared" si="0"/>
        <v>48282409.799239792</v>
      </c>
      <c r="I24" s="144">
        <f t="shared" si="4"/>
        <v>-0.54482504980950286</v>
      </c>
      <c r="J24" s="90">
        <f t="shared" si="5"/>
        <v>0.25</v>
      </c>
    </row>
    <row r="25" spans="1:10" x14ac:dyDescent="0.2">
      <c r="A25" s="146" t="s">
        <v>10</v>
      </c>
      <c r="B25" s="147" t="s">
        <v>146</v>
      </c>
      <c r="C25" s="130">
        <v>3310280.9051882112</v>
      </c>
      <c r="D25" s="129">
        <v>6376</v>
      </c>
      <c r="E25" s="125">
        <f t="shared" si="1"/>
        <v>519.1783100985275</v>
      </c>
      <c r="F25" s="126">
        <f t="shared" si="2"/>
        <v>-172.9977098160274</v>
      </c>
      <c r="G25" s="126">
        <f t="shared" si="3"/>
        <v>29928.20760159042</v>
      </c>
      <c r="H25" s="126">
        <f t="shared" si="0"/>
        <v>190822251.66774052</v>
      </c>
      <c r="I25" s="144">
        <f t="shared" si="4"/>
        <v>-0.78345845752657683</v>
      </c>
      <c r="J25" s="90">
        <f t="shared" si="5"/>
        <v>0.25</v>
      </c>
    </row>
    <row r="26" spans="1:10" x14ac:dyDescent="0.2">
      <c r="A26" s="146" t="s">
        <v>40</v>
      </c>
      <c r="B26" s="147" t="s">
        <v>166</v>
      </c>
      <c r="C26" s="130">
        <v>4136905.8635043162</v>
      </c>
      <c r="D26" s="129">
        <v>7977</v>
      </c>
      <c r="E26" s="125">
        <f t="shared" si="1"/>
        <v>518.60422007074294</v>
      </c>
      <c r="F26" s="126">
        <f t="shared" si="2"/>
        <v>-173.57179984381196</v>
      </c>
      <c r="G26" s="126">
        <f t="shared" si="3"/>
        <v>30127.169701020321</v>
      </c>
      <c r="H26" s="126">
        <f t="shared" si="0"/>
        <v>240324432.70503908</v>
      </c>
      <c r="I26" s="144">
        <f t="shared" si="4"/>
        <v>-0.78605835141030389</v>
      </c>
      <c r="J26" s="90">
        <f t="shared" si="5"/>
        <v>0.25</v>
      </c>
    </row>
    <row r="27" spans="1:10" x14ac:dyDescent="0.2">
      <c r="A27" s="146" t="s">
        <v>126</v>
      </c>
      <c r="B27" s="147" t="s">
        <v>131</v>
      </c>
      <c r="C27" s="130">
        <v>7289683.616327865</v>
      </c>
      <c r="D27" s="129">
        <v>7081</v>
      </c>
      <c r="E27" s="125">
        <f t="shared" si="1"/>
        <v>1029.4709244920018</v>
      </c>
      <c r="F27" s="126">
        <f t="shared" si="2"/>
        <v>337.29490457744691</v>
      </c>
      <c r="G27" s="126">
        <f t="shared" si="3"/>
        <v>113767.85265390902</v>
      </c>
      <c r="H27" s="126">
        <f t="shared" si="0"/>
        <v>805590164.64232981</v>
      </c>
      <c r="I27" s="144">
        <f t="shared" si="4"/>
        <v>1.5275147049798596</v>
      </c>
      <c r="J27" s="90">
        <f t="shared" si="5"/>
        <v>0.15</v>
      </c>
    </row>
    <row r="28" spans="1:10" x14ac:dyDescent="0.2">
      <c r="A28" s="146" t="s">
        <v>128</v>
      </c>
      <c r="B28" s="147" t="s">
        <v>93</v>
      </c>
      <c r="C28" s="130">
        <v>1283890.0545561067</v>
      </c>
      <c r="D28" s="129">
        <v>2788</v>
      </c>
      <c r="E28" s="125">
        <f t="shared" si="1"/>
        <v>460.50575844910571</v>
      </c>
      <c r="F28" s="126">
        <f t="shared" si="2"/>
        <v>-231.67026146544919</v>
      </c>
      <c r="G28" s="126">
        <f t="shared" si="3"/>
        <v>53671.110047469592</v>
      </c>
      <c r="H28" s="126">
        <f t="shared" si="0"/>
        <v>149635054.81234524</v>
      </c>
      <c r="I28" s="144">
        <f t="shared" si="4"/>
        <v>-1.0491701069078783</v>
      </c>
      <c r="J28" s="90">
        <f t="shared" si="5"/>
        <v>0.3</v>
      </c>
    </row>
    <row r="29" spans="1:10" x14ac:dyDescent="0.2">
      <c r="A29" s="146" t="s">
        <v>114</v>
      </c>
      <c r="B29" s="145" t="s">
        <v>185</v>
      </c>
      <c r="C29" s="130">
        <v>11698058.314287672</v>
      </c>
      <c r="D29" s="129">
        <v>18717</v>
      </c>
      <c r="E29" s="125">
        <f t="shared" si="1"/>
        <v>624.99643715807406</v>
      </c>
      <c r="F29" s="126">
        <f t="shared" si="2"/>
        <v>-67.179582756480841</v>
      </c>
      <c r="G29" s="126">
        <f t="shared" si="3"/>
        <v>4513.0963393348575</v>
      </c>
      <c r="H29" s="126">
        <f t="shared" si="0"/>
        <v>84471624.183330521</v>
      </c>
      <c r="I29" s="144">
        <f t="shared" si="4"/>
        <v>-0.30423762453065351</v>
      </c>
      <c r="J29" s="90">
        <f t="shared" si="5"/>
        <v>0.25</v>
      </c>
    </row>
    <row r="30" spans="1:10" x14ac:dyDescent="0.2">
      <c r="A30" s="146" t="s">
        <v>13</v>
      </c>
      <c r="B30" s="147" t="s">
        <v>91</v>
      </c>
      <c r="C30" s="130">
        <v>994651.73433564766</v>
      </c>
      <c r="D30" s="129">
        <v>2944</v>
      </c>
      <c r="E30" s="125">
        <f t="shared" si="1"/>
        <v>337.85724671727161</v>
      </c>
      <c r="F30" s="126">
        <f t="shared" si="2"/>
        <v>-354.31877319728329</v>
      </c>
      <c r="G30" s="126">
        <f t="shared" si="3"/>
        <v>125541.79304002787</v>
      </c>
      <c r="H30" s="126">
        <f t="shared" si="0"/>
        <v>369595038.70984203</v>
      </c>
      <c r="I30" s="144">
        <f t="shared" si="4"/>
        <v>-1.6046110657595238</v>
      </c>
      <c r="J30" s="90">
        <f t="shared" si="5"/>
        <v>0.3</v>
      </c>
    </row>
    <row r="31" spans="1:10" x14ac:dyDescent="0.2">
      <c r="A31" s="146" t="s">
        <v>180</v>
      </c>
      <c r="B31" s="147" t="s">
        <v>59</v>
      </c>
      <c r="C31" s="130">
        <v>2746070.756191167</v>
      </c>
      <c r="D31" s="129">
        <v>8194</v>
      </c>
      <c r="E31" s="125">
        <f t="shared" si="1"/>
        <v>335.13189604480925</v>
      </c>
      <c r="F31" s="126">
        <f t="shared" si="2"/>
        <v>-357.04412386974565</v>
      </c>
      <c r="G31" s="126">
        <f t="shared" si="3"/>
        <v>127480.50638991427</v>
      </c>
      <c r="H31" s="126">
        <f t="shared" si="0"/>
        <v>1044575269.3589575</v>
      </c>
      <c r="I31" s="144">
        <f t="shared" si="4"/>
        <v>-1.6169534200966826</v>
      </c>
      <c r="J31" s="90">
        <f t="shared" si="5"/>
        <v>0.3</v>
      </c>
    </row>
    <row r="32" spans="1:10" x14ac:dyDescent="0.2">
      <c r="A32" s="146" t="s">
        <v>182</v>
      </c>
      <c r="B32" s="149" t="s">
        <v>228</v>
      </c>
      <c r="C32" s="131">
        <v>42345229.806443319</v>
      </c>
      <c r="D32" s="132">
        <v>95467</v>
      </c>
      <c r="E32" s="125">
        <f t="shared" si="1"/>
        <v>443.5588193453583</v>
      </c>
      <c r="F32" s="127">
        <f t="shared" si="2"/>
        <v>-248.6172005691966</v>
      </c>
      <c r="G32" s="127">
        <f t="shared" si="3"/>
        <v>61810.512418864128</v>
      </c>
      <c r="H32" s="127">
        <f t="shared" si="0"/>
        <v>5900864189.0917015</v>
      </c>
      <c r="I32" s="144">
        <f t="shared" si="4"/>
        <v>-1.1259180753297626</v>
      </c>
      <c r="J32" s="90">
        <f t="shared" si="5"/>
        <v>0.3</v>
      </c>
    </row>
    <row r="33" spans="1:10" x14ac:dyDescent="0.2">
      <c r="A33" s="146" t="s">
        <v>163</v>
      </c>
      <c r="B33" s="147" t="s">
        <v>37</v>
      </c>
      <c r="C33" s="130">
        <v>8365103.0375019992</v>
      </c>
      <c r="D33" s="129">
        <v>24838</v>
      </c>
      <c r="E33" s="125">
        <f t="shared" si="1"/>
        <v>336.78649800716641</v>
      </c>
      <c r="F33" s="126">
        <f t="shared" si="2"/>
        <v>-355.38952190738848</v>
      </c>
      <c r="G33" s="126">
        <f t="shared" si="3"/>
        <v>126301.71228156216</v>
      </c>
      <c r="H33" s="126">
        <f t="shared" si="0"/>
        <v>3137081929.6494408</v>
      </c>
      <c r="I33" s="144">
        <f t="shared" si="4"/>
        <v>-1.6094601885236905</v>
      </c>
      <c r="J33" s="90">
        <f t="shared" si="5"/>
        <v>0.3</v>
      </c>
    </row>
    <row r="34" spans="1:10" x14ac:dyDescent="0.2">
      <c r="A34" s="146" t="s">
        <v>145</v>
      </c>
      <c r="B34" s="145" t="s">
        <v>188</v>
      </c>
      <c r="C34" s="130">
        <v>13915950.712688275</v>
      </c>
      <c r="D34" s="129">
        <v>22173</v>
      </c>
      <c r="E34" s="125">
        <f t="shared" si="1"/>
        <v>627.60793364399376</v>
      </c>
      <c r="F34" s="126">
        <f t="shared" si="2"/>
        <v>-64.568086270561139</v>
      </c>
      <c r="G34" s="126">
        <f t="shared" si="3"/>
        <v>4169.0377646426259</v>
      </c>
      <c r="H34" s="126">
        <f t="shared" si="0"/>
        <v>92440074.355420947</v>
      </c>
      <c r="I34" s="144">
        <f t="shared" si="4"/>
        <v>-0.29241088410229454</v>
      </c>
      <c r="J34" s="90">
        <f t="shared" si="5"/>
        <v>0.25</v>
      </c>
    </row>
    <row r="35" spans="1:10" x14ac:dyDescent="0.2">
      <c r="A35" s="146" t="s">
        <v>165</v>
      </c>
      <c r="B35" s="147" t="s">
        <v>148</v>
      </c>
      <c r="C35" s="130">
        <v>2170509.2908057328</v>
      </c>
      <c r="D35" s="129">
        <v>4354</v>
      </c>
      <c r="E35" s="125">
        <f t="shared" si="1"/>
        <v>498.50925374500065</v>
      </c>
      <c r="F35" s="126">
        <f t="shared" si="2"/>
        <v>-193.66676616955425</v>
      </c>
      <c r="G35" s="126">
        <f t="shared" si="3"/>
        <v>37506.816318572804</v>
      </c>
      <c r="H35" s="126">
        <f t="shared" si="0"/>
        <v>163304678.251066</v>
      </c>
      <c r="I35" s="158">
        <f t="shared" si="4"/>
        <v>-0.87706285857029398</v>
      </c>
      <c r="J35" s="90">
        <f t="shared" si="5"/>
        <v>0.25</v>
      </c>
    </row>
    <row r="36" spans="1:10" x14ac:dyDescent="0.2">
      <c r="A36" s="146" t="s">
        <v>130</v>
      </c>
      <c r="B36" s="147" t="s">
        <v>69</v>
      </c>
      <c r="C36" s="130">
        <v>1540326.9421384064</v>
      </c>
      <c r="D36" s="129">
        <v>3005</v>
      </c>
      <c r="E36" s="125">
        <f t="shared" si="1"/>
        <v>512.58800071161613</v>
      </c>
      <c r="F36" s="126">
        <f t="shared" si="2"/>
        <v>-179.58801920293877</v>
      </c>
      <c r="G36" s="126">
        <f t="shared" si="3"/>
        <v>32251.856641235103</v>
      </c>
      <c r="H36" s="126">
        <f t="shared" si="0"/>
        <v>96916829.206911489</v>
      </c>
      <c r="I36" s="158">
        <f t="shared" si="4"/>
        <v>-0.81330413370566201</v>
      </c>
      <c r="J36" s="90">
        <f t="shared" si="5"/>
        <v>0.25</v>
      </c>
    </row>
    <row r="37" spans="1:10" x14ac:dyDescent="0.2">
      <c r="A37" s="146" t="s">
        <v>92</v>
      </c>
      <c r="B37" s="147" t="s">
        <v>153</v>
      </c>
      <c r="C37" s="130">
        <v>5266404.8404713292</v>
      </c>
      <c r="D37" s="129">
        <v>7642</v>
      </c>
      <c r="E37" s="125">
        <f t="shared" si="1"/>
        <v>689.13960226005349</v>
      </c>
      <c r="F37" s="126">
        <f t="shared" si="2"/>
        <v>-3.0364176545014061</v>
      </c>
      <c r="G37" s="126">
        <f t="shared" si="3"/>
        <v>9.2198321725678198</v>
      </c>
      <c r="H37" s="126">
        <f t="shared" si="0"/>
        <v>70457.957462763283</v>
      </c>
      <c r="I37" s="158">
        <f t="shared" si="4"/>
        <v>-1.3751090083978347E-2</v>
      </c>
      <c r="J37" s="90">
        <f t="shared" si="5"/>
        <v>0.25</v>
      </c>
    </row>
    <row r="38" spans="1:10" x14ac:dyDescent="0.2">
      <c r="A38" s="146" t="s">
        <v>184</v>
      </c>
      <c r="B38" s="147" t="s">
        <v>99</v>
      </c>
      <c r="C38" s="130">
        <v>1535271.2625194809</v>
      </c>
      <c r="D38" s="129">
        <v>3243</v>
      </c>
      <c r="E38" s="125">
        <f t="shared" si="1"/>
        <v>473.41081175438819</v>
      </c>
      <c r="F38" s="126">
        <f t="shared" si="2"/>
        <v>-218.76520816016671</v>
      </c>
      <c r="G38" s="126">
        <f t="shared" si="3"/>
        <v>47858.21630136107</v>
      </c>
      <c r="H38" s="126">
        <f t="shared" si="0"/>
        <v>155204195.46531394</v>
      </c>
      <c r="I38" s="158">
        <f t="shared" si="4"/>
        <v>-0.99072671382708632</v>
      </c>
      <c r="J38" s="90">
        <f t="shared" si="5"/>
        <v>0.25</v>
      </c>
    </row>
    <row r="39" spans="1:10" x14ac:dyDescent="0.2">
      <c r="A39" s="146" t="s">
        <v>90</v>
      </c>
      <c r="B39" s="147" t="s">
        <v>133</v>
      </c>
      <c r="C39" s="130">
        <v>11306599.218865085</v>
      </c>
      <c r="D39" s="129">
        <v>8357</v>
      </c>
      <c r="E39" s="125">
        <f t="shared" si="1"/>
        <v>1352.9495295997469</v>
      </c>
      <c r="F39" s="126">
        <f t="shared" si="2"/>
        <v>660.77350968519204</v>
      </c>
      <c r="G39" s="126">
        <f t="shared" si="3"/>
        <v>436621.63110168657</v>
      </c>
      <c r="H39" s="126">
        <f t="shared" ref="H39:H70" si="6">G39*D39</f>
        <v>3648846971.1167946</v>
      </c>
      <c r="I39" s="158">
        <f t="shared" si="4"/>
        <v>2.9924592367315941</v>
      </c>
      <c r="J39" s="90">
        <f t="shared" si="5"/>
        <v>0.1</v>
      </c>
    </row>
    <row r="40" spans="1:10" x14ac:dyDescent="0.2">
      <c r="A40" s="146" t="s">
        <v>58</v>
      </c>
      <c r="B40" s="147" t="s">
        <v>71</v>
      </c>
      <c r="C40" s="130">
        <v>5483793.292838376</v>
      </c>
      <c r="D40" s="129">
        <v>9528</v>
      </c>
      <c r="E40" s="125">
        <f t="shared" ref="E40:E71" si="7">C40/D40</f>
        <v>575.54505592342321</v>
      </c>
      <c r="F40" s="126">
        <f t="shared" ref="F40:F71" si="8">E40-E$128</f>
        <v>-116.63096399113169</v>
      </c>
      <c r="G40" s="126">
        <f t="shared" ref="G40:G71" si="9">F40^2</f>
        <v>13602.781761500657</v>
      </c>
      <c r="H40" s="126">
        <f t="shared" si="6"/>
        <v>129607304.62357827</v>
      </c>
      <c r="I40" s="158">
        <f t="shared" ref="I40:I71" si="10">F40/$H$132</f>
        <v>-0.52818916068601196</v>
      </c>
      <c r="J40" s="90">
        <f t="shared" ref="J40:J71" si="11">IF(I40&lt;-1,$J$3,IF(I40&lt;0,$I$3,(IF(I40&lt;1,$H$3,(IF(I40&lt;2,$G$3,$F$3))))))</f>
        <v>0.25</v>
      </c>
    </row>
    <row r="41" spans="1:10" x14ac:dyDescent="0.2">
      <c r="A41" s="146" t="s">
        <v>36</v>
      </c>
      <c r="B41" s="145" t="s">
        <v>190</v>
      </c>
      <c r="C41" s="130">
        <v>11142385.281702716</v>
      </c>
      <c r="D41" s="129">
        <v>22916</v>
      </c>
      <c r="E41" s="125">
        <f t="shared" si="7"/>
        <v>486.2273207236305</v>
      </c>
      <c r="F41" s="126">
        <f t="shared" si="8"/>
        <v>-205.9486991909244</v>
      </c>
      <c r="G41" s="126">
        <f t="shared" si="9"/>
        <v>42414.866698433863</v>
      </c>
      <c r="H41" s="126">
        <f t="shared" si="6"/>
        <v>971979085.26131046</v>
      </c>
      <c r="I41" s="144">
        <f t="shared" si="10"/>
        <v>-0.93268431338955271</v>
      </c>
      <c r="J41" s="90">
        <f t="shared" si="11"/>
        <v>0.25</v>
      </c>
    </row>
    <row r="42" spans="1:10" x14ac:dyDescent="0.2">
      <c r="A42" s="146" t="s">
        <v>187</v>
      </c>
      <c r="B42" s="147" t="s">
        <v>18</v>
      </c>
      <c r="C42" s="130">
        <v>5892305.879756378</v>
      </c>
      <c r="D42" s="129">
        <v>9272</v>
      </c>
      <c r="E42" s="125">
        <f t="shared" si="7"/>
        <v>635.49459445172329</v>
      </c>
      <c r="F42" s="126">
        <f t="shared" si="8"/>
        <v>-56.681425462831612</v>
      </c>
      <c r="G42" s="126">
        <f t="shared" si="9"/>
        <v>3212.783992498536</v>
      </c>
      <c r="H42" s="126">
        <f t="shared" si="6"/>
        <v>29788933.178446427</v>
      </c>
      <c r="I42" s="144">
        <f t="shared" si="10"/>
        <v>-0.25669439330001781</v>
      </c>
      <c r="J42" s="90">
        <f t="shared" si="11"/>
        <v>0.25</v>
      </c>
    </row>
    <row r="43" spans="1:10" x14ac:dyDescent="0.2">
      <c r="A43" s="146" t="s">
        <v>147</v>
      </c>
      <c r="B43" s="147" t="s">
        <v>101</v>
      </c>
      <c r="C43" s="130">
        <v>9664697.7796904929</v>
      </c>
      <c r="D43" s="129">
        <v>9632</v>
      </c>
      <c r="E43" s="125">
        <f t="shared" si="7"/>
        <v>1003.3947030409565</v>
      </c>
      <c r="F43" s="126">
        <f t="shared" si="8"/>
        <v>311.21868312640163</v>
      </c>
      <c r="G43" s="126">
        <f t="shared" si="9"/>
        <v>96857.068726931582</v>
      </c>
      <c r="H43" s="126">
        <f t="shared" si="6"/>
        <v>932927285.97780502</v>
      </c>
      <c r="I43" s="144">
        <f t="shared" si="10"/>
        <v>1.4094227588039072</v>
      </c>
      <c r="J43" s="90">
        <f t="shared" si="11"/>
        <v>0.15</v>
      </c>
    </row>
    <row r="44" spans="1:10" x14ac:dyDescent="0.2">
      <c r="A44" s="146" t="s">
        <v>68</v>
      </c>
      <c r="B44" s="147" t="s">
        <v>39</v>
      </c>
      <c r="C44" s="130">
        <v>3078942.3179737167</v>
      </c>
      <c r="D44" s="133">
        <v>8027</v>
      </c>
      <c r="E44" s="125">
        <f t="shared" si="7"/>
        <v>383.57323009514346</v>
      </c>
      <c r="F44" s="130">
        <f t="shared" si="8"/>
        <v>-308.60278981941144</v>
      </c>
      <c r="G44" s="130">
        <f t="shared" si="9"/>
        <v>95235.681884323829</v>
      </c>
      <c r="H44" s="130">
        <f t="shared" si="6"/>
        <v>764456818.48546731</v>
      </c>
      <c r="I44" s="144">
        <f t="shared" si="10"/>
        <v>-1.3975761063971899</v>
      </c>
      <c r="J44" s="90">
        <f t="shared" si="11"/>
        <v>0.3</v>
      </c>
    </row>
    <row r="45" spans="1:10" x14ac:dyDescent="0.2">
      <c r="A45" s="146" t="s">
        <v>152</v>
      </c>
      <c r="B45" s="147" t="s">
        <v>125</v>
      </c>
      <c r="C45" s="130">
        <v>5537092.4809474554</v>
      </c>
      <c r="D45" s="133">
        <v>8251</v>
      </c>
      <c r="E45" s="125">
        <f t="shared" si="7"/>
        <v>671.08138176553814</v>
      </c>
      <c r="F45" s="130">
        <f t="shared" si="8"/>
        <v>-21.09463814901676</v>
      </c>
      <c r="G45" s="130">
        <f t="shared" si="9"/>
        <v>444.9837586379532</v>
      </c>
      <c r="H45" s="130">
        <f t="shared" si="6"/>
        <v>3671560.9925217517</v>
      </c>
      <c r="I45" s="144">
        <f t="shared" si="10"/>
        <v>-9.5531742494656013E-2</v>
      </c>
      <c r="J45" s="90">
        <f t="shared" si="11"/>
        <v>0.25</v>
      </c>
    </row>
    <row r="46" spans="1:10" x14ac:dyDescent="0.2">
      <c r="A46" s="146" t="s">
        <v>98</v>
      </c>
      <c r="B46" s="147" t="s">
        <v>1</v>
      </c>
      <c r="C46" s="130">
        <v>2978839.9597025542</v>
      </c>
      <c r="D46" s="129">
        <v>6037</v>
      </c>
      <c r="E46" s="125">
        <f t="shared" si="7"/>
        <v>493.43050516855294</v>
      </c>
      <c r="F46" s="126">
        <f t="shared" si="8"/>
        <v>-198.74551474600196</v>
      </c>
      <c r="G46" s="126">
        <f t="shared" si="9"/>
        <v>39499.779631653284</v>
      </c>
      <c r="H46" s="126">
        <f t="shared" si="6"/>
        <v>238460169.63629088</v>
      </c>
      <c r="I46" s="144">
        <f t="shared" si="10"/>
        <v>-0.90006309672431606</v>
      </c>
      <c r="J46" s="90">
        <f t="shared" si="11"/>
        <v>0.25</v>
      </c>
    </row>
    <row r="47" spans="1:10" x14ac:dyDescent="0.2">
      <c r="A47" s="146" t="s">
        <v>132</v>
      </c>
      <c r="B47" s="147" t="s">
        <v>28</v>
      </c>
      <c r="C47" s="130">
        <v>1072787.7966690224</v>
      </c>
      <c r="D47" s="129">
        <v>2429</v>
      </c>
      <c r="E47" s="125">
        <f t="shared" si="7"/>
        <v>441.65821188514713</v>
      </c>
      <c r="F47" s="126">
        <f t="shared" si="8"/>
        <v>-250.51780802940777</v>
      </c>
      <c r="G47" s="126">
        <f t="shared" si="9"/>
        <v>62759.172139859205</v>
      </c>
      <c r="H47" s="126">
        <f t="shared" si="6"/>
        <v>152442029.127718</v>
      </c>
      <c r="I47" s="144">
        <f t="shared" si="10"/>
        <v>-1.1345253973037013</v>
      </c>
      <c r="J47" s="90">
        <f t="shared" si="11"/>
        <v>0.3</v>
      </c>
    </row>
    <row r="48" spans="1:10" x14ac:dyDescent="0.2">
      <c r="A48" s="146" t="s">
        <v>70</v>
      </c>
      <c r="B48" s="147" t="s">
        <v>155</v>
      </c>
      <c r="C48" s="130">
        <v>1559359.8308212941</v>
      </c>
      <c r="D48" s="129">
        <v>2553</v>
      </c>
      <c r="E48" s="125">
        <f t="shared" si="7"/>
        <v>610.79507670242617</v>
      </c>
      <c r="F48" s="126">
        <f t="shared" si="8"/>
        <v>-81.380943212128727</v>
      </c>
      <c r="G48" s="126">
        <f t="shared" si="9"/>
        <v>6622.8579180957204</v>
      </c>
      <c r="H48" s="126">
        <f t="shared" si="6"/>
        <v>16908156.264898375</v>
      </c>
      <c r="I48" s="144">
        <f t="shared" si="10"/>
        <v>-0.36855163174608335</v>
      </c>
      <c r="J48" s="90">
        <f t="shared" si="11"/>
        <v>0.25</v>
      </c>
    </row>
    <row r="49" spans="1:10" x14ac:dyDescent="0.2">
      <c r="A49" s="146" t="s">
        <v>189</v>
      </c>
      <c r="B49" s="149" t="s">
        <v>230</v>
      </c>
      <c r="C49" s="131">
        <v>40496365.43907322</v>
      </c>
      <c r="D49" s="132">
        <v>61623</v>
      </c>
      <c r="E49" s="125">
        <f t="shared" si="7"/>
        <v>657.16316049321222</v>
      </c>
      <c r="F49" s="127">
        <f t="shared" si="8"/>
        <v>-35.012859421342682</v>
      </c>
      <c r="G49" s="127">
        <f t="shared" si="9"/>
        <v>1225.9003248587051</v>
      </c>
      <c r="H49" s="127">
        <f t="shared" si="6"/>
        <v>75543655.718767986</v>
      </c>
      <c r="I49" s="144">
        <f t="shared" si="10"/>
        <v>-0.15856349118731888</v>
      </c>
      <c r="J49" s="90">
        <f t="shared" si="11"/>
        <v>0.25</v>
      </c>
    </row>
    <row r="50" spans="1:10" x14ac:dyDescent="0.2">
      <c r="A50" s="146" t="s">
        <v>17</v>
      </c>
      <c r="B50" s="147" t="s">
        <v>45</v>
      </c>
      <c r="C50" s="130">
        <v>13966275.367299251</v>
      </c>
      <c r="D50" s="129">
        <v>24775</v>
      </c>
      <c r="E50" s="125">
        <f t="shared" si="7"/>
        <v>563.72453551157423</v>
      </c>
      <c r="F50" s="126">
        <f t="shared" si="8"/>
        <v>-128.45148440298067</v>
      </c>
      <c r="G50" s="126">
        <f t="shared" si="9"/>
        <v>16499.783845329184</v>
      </c>
      <c r="H50" s="126">
        <f t="shared" si="6"/>
        <v>408782144.76803052</v>
      </c>
      <c r="I50" s="144">
        <f t="shared" si="10"/>
        <v>-0.58172100627447099</v>
      </c>
      <c r="J50" s="90">
        <f t="shared" si="11"/>
        <v>0.25</v>
      </c>
    </row>
    <row r="51" spans="1:10" x14ac:dyDescent="0.2">
      <c r="A51" s="146" t="s">
        <v>100</v>
      </c>
      <c r="B51" s="149" t="s">
        <v>229</v>
      </c>
      <c r="C51" s="131">
        <v>12032265.494507732</v>
      </c>
      <c r="D51" s="132">
        <v>24146</v>
      </c>
      <c r="E51" s="125">
        <f t="shared" si="7"/>
        <v>498.31299157242324</v>
      </c>
      <c r="F51" s="127">
        <f t="shared" si="8"/>
        <v>-193.86302834213166</v>
      </c>
      <c r="G51" s="127">
        <f t="shared" si="9"/>
        <v>37582.873757982139</v>
      </c>
      <c r="H51" s="127">
        <f t="shared" si="6"/>
        <v>907476069.76023674</v>
      </c>
      <c r="I51" s="144">
        <f t="shared" si="10"/>
        <v>-0.87795167530180929</v>
      </c>
      <c r="J51" s="90">
        <f t="shared" si="11"/>
        <v>0.25</v>
      </c>
    </row>
    <row r="52" spans="1:10" x14ac:dyDescent="0.2">
      <c r="A52" s="146" t="s">
        <v>38</v>
      </c>
      <c r="B52" s="147" t="s">
        <v>49</v>
      </c>
      <c r="C52" s="130">
        <v>2101919.7041484099</v>
      </c>
      <c r="D52" s="129">
        <v>5069</v>
      </c>
      <c r="E52" s="125">
        <f t="shared" si="7"/>
        <v>414.66161060335565</v>
      </c>
      <c r="F52" s="126">
        <f t="shared" si="8"/>
        <v>-277.51440931119924</v>
      </c>
      <c r="G52" s="126">
        <f t="shared" si="9"/>
        <v>77014.247375343824</v>
      </c>
      <c r="H52" s="126">
        <f t="shared" si="6"/>
        <v>390385219.94561785</v>
      </c>
      <c r="I52" s="144">
        <f t="shared" si="10"/>
        <v>-1.2567854874585642</v>
      </c>
      <c r="J52" s="90">
        <f t="shared" si="11"/>
        <v>0.3</v>
      </c>
    </row>
    <row r="53" spans="1:10" x14ac:dyDescent="0.2">
      <c r="A53" s="146" t="s">
        <v>124</v>
      </c>
      <c r="B53" s="149" t="s">
        <v>231</v>
      </c>
      <c r="C53" s="131">
        <v>57312194.913795568</v>
      </c>
      <c r="D53" s="132">
        <v>57371</v>
      </c>
      <c r="E53" s="125">
        <f t="shared" si="7"/>
        <v>998.975003290784</v>
      </c>
      <c r="F53" s="127">
        <f t="shared" si="8"/>
        <v>306.7989833762291</v>
      </c>
      <c r="G53" s="127">
        <f t="shared" si="9"/>
        <v>94125.616200687698</v>
      </c>
      <c r="H53" s="127">
        <f t="shared" si="6"/>
        <v>5400080727.049654</v>
      </c>
      <c r="I53" s="144">
        <f t="shared" si="10"/>
        <v>1.3894071692756811</v>
      </c>
      <c r="J53" s="90">
        <f t="shared" si="11"/>
        <v>0.15</v>
      </c>
    </row>
    <row r="54" spans="1:10" x14ac:dyDescent="0.2">
      <c r="A54" s="146" t="s">
        <v>0</v>
      </c>
      <c r="B54" s="147" t="s">
        <v>151</v>
      </c>
      <c r="C54" s="130">
        <v>4199607.657384824</v>
      </c>
      <c r="D54" s="129">
        <v>9016</v>
      </c>
      <c r="E54" s="125">
        <f t="shared" si="7"/>
        <v>465.79499305510473</v>
      </c>
      <c r="F54" s="126">
        <f t="shared" si="8"/>
        <v>-226.38102685945017</v>
      </c>
      <c r="G54" s="126">
        <f t="shared" si="9"/>
        <v>51248.369321939099</v>
      </c>
      <c r="H54" s="126">
        <f t="shared" si="6"/>
        <v>462055297.8066029</v>
      </c>
      <c r="I54" s="144">
        <f t="shared" si="10"/>
        <v>-1.0252166361346584</v>
      </c>
      <c r="J54" s="90">
        <f t="shared" si="11"/>
        <v>0.3</v>
      </c>
    </row>
    <row r="55" spans="1:10" x14ac:dyDescent="0.2">
      <c r="A55" s="146" t="s">
        <v>27</v>
      </c>
      <c r="B55" s="147" t="s">
        <v>87</v>
      </c>
      <c r="C55" s="130">
        <v>2157337.4604433277</v>
      </c>
      <c r="D55" s="129">
        <v>6175</v>
      </c>
      <c r="E55" s="125">
        <f t="shared" si="7"/>
        <v>349.36639035519477</v>
      </c>
      <c r="F55" s="126">
        <f t="shared" si="8"/>
        <v>-342.80962955936013</v>
      </c>
      <c r="G55" s="126">
        <f t="shared" si="9"/>
        <v>117518.44211862572</v>
      </c>
      <c r="H55" s="126">
        <f t="shared" si="6"/>
        <v>725676380.08251381</v>
      </c>
      <c r="I55" s="144">
        <f t="shared" si="10"/>
        <v>-1.55248935887908</v>
      </c>
      <c r="J55" s="90">
        <f t="shared" si="11"/>
        <v>0.3</v>
      </c>
    </row>
    <row r="56" spans="1:10" x14ac:dyDescent="0.2">
      <c r="A56" s="146" t="s">
        <v>154</v>
      </c>
      <c r="B56" s="147" t="s">
        <v>174</v>
      </c>
      <c r="C56" s="130">
        <v>3570816.4513879051</v>
      </c>
      <c r="D56" s="129">
        <v>6587</v>
      </c>
      <c r="E56" s="125">
        <f t="shared" si="7"/>
        <v>542.10056951387662</v>
      </c>
      <c r="F56" s="126">
        <f t="shared" si="8"/>
        <v>-150.07545040067828</v>
      </c>
      <c r="G56" s="126">
        <f t="shared" si="9"/>
        <v>22522.640812966445</v>
      </c>
      <c r="H56" s="126">
        <f t="shared" si="6"/>
        <v>148356635.03500998</v>
      </c>
      <c r="I56" s="144">
        <f t="shared" si="10"/>
        <v>-0.67964992720746797</v>
      </c>
      <c r="J56" s="90">
        <f t="shared" si="11"/>
        <v>0.25</v>
      </c>
    </row>
    <row r="57" spans="1:10" x14ac:dyDescent="0.2">
      <c r="A57" s="146" t="s">
        <v>44</v>
      </c>
      <c r="B57" s="147" t="s">
        <v>5</v>
      </c>
      <c r="C57" s="130">
        <v>3037026.4374921108</v>
      </c>
      <c r="D57" s="129">
        <v>5648</v>
      </c>
      <c r="E57" s="125">
        <f t="shared" si="7"/>
        <v>537.71714544831991</v>
      </c>
      <c r="F57" s="126">
        <f t="shared" si="8"/>
        <v>-154.45887446623499</v>
      </c>
      <c r="G57" s="126">
        <f t="shared" si="9"/>
        <v>23857.543901376139</v>
      </c>
      <c r="H57" s="126">
        <f t="shared" si="6"/>
        <v>134747407.95497245</v>
      </c>
      <c r="I57" s="144">
        <f t="shared" si="10"/>
        <v>-0.69950123426082744</v>
      </c>
      <c r="J57" s="90">
        <f t="shared" si="11"/>
        <v>0.25</v>
      </c>
    </row>
    <row r="58" spans="1:10" x14ac:dyDescent="0.2">
      <c r="A58" s="146" t="s">
        <v>48</v>
      </c>
      <c r="B58" s="145" t="s">
        <v>195</v>
      </c>
      <c r="C58" s="130">
        <v>5949122.7963963039</v>
      </c>
      <c r="D58" s="129">
        <v>17437</v>
      </c>
      <c r="E58" s="125">
        <f t="shared" si="7"/>
        <v>341.17811529485027</v>
      </c>
      <c r="F58" s="126">
        <f t="shared" si="8"/>
        <v>-350.99790461970463</v>
      </c>
      <c r="G58" s="126">
        <f t="shared" si="9"/>
        <v>123199.52904742326</v>
      </c>
      <c r="H58" s="126">
        <f t="shared" si="6"/>
        <v>2148230187.9999194</v>
      </c>
      <c r="I58" s="144">
        <f t="shared" si="10"/>
        <v>-1.5895717766486734</v>
      </c>
      <c r="J58" s="90">
        <f t="shared" si="11"/>
        <v>0.3</v>
      </c>
    </row>
    <row r="59" spans="1:10" x14ac:dyDescent="0.2">
      <c r="A59" s="146" t="s">
        <v>150</v>
      </c>
      <c r="B59" s="147" t="s">
        <v>135</v>
      </c>
      <c r="C59" s="130">
        <v>3494025.7554330616</v>
      </c>
      <c r="D59" s="129">
        <v>5445</v>
      </c>
      <c r="E59" s="125">
        <f t="shared" si="7"/>
        <v>641.6943536148874</v>
      </c>
      <c r="F59" s="126">
        <f t="shared" si="8"/>
        <v>-50.481666299667495</v>
      </c>
      <c r="G59" s="126">
        <f t="shared" si="9"/>
        <v>2548.3986323909849</v>
      </c>
      <c r="H59" s="126">
        <f t="shared" si="6"/>
        <v>13876030.553368913</v>
      </c>
      <c r="I59" s="144">
        <f t="shared" si="10"/>
        <v>-0.22861741033779123</v>
      </c>
      <c r="J59" s="90">
        <f t="shared" si="11"/>
        <v>0.25</v>
      </c>
    </row>
    <row r="60" spans="1:10" x14ac:dyDescent="0.2">
      <c r="A60" s="146" t="s">
        <v>86</v>
      </c>
      <c r="B60" s="147" t="s">
        <v>55</v>
      </c>
      <c r="C60" s="130">
        <v>2672610.5529564954</v>
      </c>
      <c r="D60" s="129">
        <v>6346</v>
      </c>
      <c r="E60" s="125">
        <f t="shared" si="7"/>
        <v>421.14884225598729</v>
      </c>
      <c r="F60" s="126">
        <f t="shared" si="8"/>
        <v>-271.02717765856761</v>
      </c>
      <c r="G60" s="126">
        <f t="shared" si="9"/>
        <v>73455.731029568764</v>
      </c>
      <c r="H60" s="126">
        <f t="shared" si="6"/>
        <v>466150069.11364335</v>
      </c>
      <c r="I60" s="144">
        <f t="shared" si="10"/>
        <v>-1.2274066216366222</v>
      </c>
      <c r="J60" s="90">
        <f t="shared" si="11"/>
        <v>0.3</v>
      </c>
    </row>
    <row r="61" spans="1:10" x14ac:dyDescent="0.2">
      <c r="A61" s="146" t="s">
        <v>158</v>
      </c>
      <c r="B61" s="145" t="s">
        <v>197</v>
      </c>
      <c r="C61" s="130">
        <v>11189842.329684826</v>
      </c>
      <c r="D61" s="129">
        <v>25254</v>
      </c>
      <c r="E61" s="125">
        <f t="shared" si="7"/>
        <v>443.09187968974521</v>
      </c>
      <c r="F61" s="126">
        <f t="shared" si="8"/>
        <v>-249.08414022480969</v>
      </c>
      <c r="G61" s="126">
        <f t="shared" si="9"/>
        <v>62042.908911532657</v>
      </c>
      <c r="H61" s="126">
        <f t="shared" si="6"/>
        <v>1566831621.6518457</v>
      </c>
      <c r="I61" s="144">
        <f t="shared" si="10"/>
        <v>-1.128032715013338</v>
      </c>
      <c r="J61" s="90">
        <f t="shared" si="11"/>
        <v>0.3</v>
      </c>
    </row>
    <row r="62" spans="1:10" x14ac:dyDescent="0.2">
      <c r="A62" s="146" t="s">
        <v>4</v>
      </c>
      <c r="B62" s="147" t="s">
        <v>103</v>
      </c>
      <c r="C62" s="130">
        <v>3899194.2614195202</v>
      </c>
      <c r="D62" s="129">
        <v>5927</v>
      </c>
      <c r="E62" s="125">
        <f t="shared" si="7"/>
        <v>657.8697927146145</v>
      </c>
      <c r="F62" s="126">
        <f t="shared" si="8"/>
        <v>-34.306227199940395</v>
      </c>
      <c r="G62" s="126">
        <f t="shared" si="9"/>
        <v>1176.9172246939302</v>
      </c>
      <c r="H62" s="126">
        <f t="shared" si="6"/>
        <v>6975588.3907609237</v>
      </c>
      <c r="I62" s="144">
        <f t="shared" si="10"/>
        <v>-0.15536335061431852</v>
      </c>
      <c r="J62" s="90">
        <f t="shared" si="11"/>
        <v>0.25</v>
      </c>
    </row>
    <row r="63" spans="1:10" x14ac:dyDescent="0.2">
      <c r="A63" s="146" t="s">
        <v>194</v>
      </c>
      <c r="B63" s="147" t="s">
        <v>117</v>
      </c>
      <c r="C63" s="130">
        <v>23834650.08569729</v>
      </c>
      <c r="D63" s="129">
        <v>23181</v>
      </c>
      <c r="E63" s="125">
        <f t="shared" si="7"/>
        <v>1028.1976655751387</v>
      </c>
      <c r="F63" s="126">
        <f t="shared" si="8"/>
        <v>336.02164566058377</v>
      </c>
      <c r="G63" s="126">
        <f t="shared" si="9"/>
        <v>112910.54635244692</v>
      </c>
      <c r="H63" s="126">
        <f t="shared" si="6"/>
        <v>2617379374.9960723</v>
      </c>
      <c r="I63" s="144">
        <f t="shared" si="10"/>
        <v>1.5217484698771038</v>
      </c>
      <c r="J63" s="90">
        <f t="shared" si="11"/>
        <v>0.15</v>
      </c>
    </row>
    <row r="64" spans="1:10" x14ac:dyDescent="0.2">
      <c r="A64" s="146" t="s">
        <v>134</v>
      </c>
      <c r="B64" s="147" t="s">
        <v>105</v>
      </c>
      <c r="C64" s="130">
        <v>6674181.146060843</v>
      </c>
      <c r="D64" s="129">
        <v>10689</v>
      </c>
      <c r="E64" s="125">
        <f t="shared" si="7"/>
        <v>624.39715090848938</v>
      </c>
      <c r="F64" s="126">
        <f t="shared" si="8"/>
        <v>-67.77886900606552</v>
      </c>
      <c r="G64" s="126">
        <f t="shared" si="9"/>
        <v>4593.9750837413894</v>
      </c>
      <c r="H64" s="126">
        <f t="shared" si="6"/>
        <v>49104999.670111708</v>
      </c>
      <c r="I64" s="144">
        <f t="shared" si="10"/>
        <v>-0.30695162508716844</v>
      </c>
      <c r="J64" s="90">
        <f t="shared" si="11"/>
        <v>0.25</v>
      </c>
    </row>
    <row r="65" spans="1:10" x14ac:dyDescent="0.2">
      <c r="A65" s="146" t="s">
        <v>54</v>
      </c>
      <c r="B65" s="149" t="s">
        <v>232</v>
      </c>
      <c r="C65" s="131">
        <v>41068087.292708576</v>
      </c>
      <c r="D65" s="132">
        <v>78144</v>
      </c>
      <c r="E65" s="125">
        <f t="shared" si="7"/>
        <v>525.5437051175852</v>
      </c>
      <c r="F65" s="127">
        <f t="shared" si="8"/>
        <v>-166.63231479696969</v>
      </c>
      <c r="G65" s="127">
        <f t="shared" si="9"/>
        <v>27766.328334596405</v>
      </c>
      <c r="H65" s="127">
        <f t="shared" si="6"/>
        <v>2169771961.3787012</v>
      </c>
      <c r="I65" s="144">
        <f t="shared" si="10"/>
        <v>-0.75463135589337194</v>
      </c>
      <c r="J65" s="90">
        <f t="shared" si="11"/>
        <v>0.25</v>
      </c>
    </row>
    <row r="66" spans="1:10" x14ac:dyDescent="0.2">
      <c r="A66" s="146" t="s">
        <v>196</v>
      </c>
      <c r="B66" s="145" t="s">
        <v>200</v>
      </c>
      <c r="C66" s="130">
        <v>9544405.712989971</v>
      </c>
      <c r="D66" s="129">
        <v>18094</v>
      </c>
      <c r="E66" s="125">
        <f t="shared" si="7"/>
        <v>527.49009135569645</v>
      </c>
      <c r="F66" s="126">
        <f t="shared" si="8"/>
        <v>-164.68592855885845</v>
      </c>
      <c r="G66" s="126">
        <f t="shared" si="9"/>
        <v>27121.45506529343</v>
      </c>
      <c r="H66" s="126">
        <f t="shared" si="6"/>
        <v>490735607.95141935</v>
      </c>
      <c r="I66" s="144">
        <f t="shared" si="10"/>
        <v>-0.74581671458116472</v>
      </c>
      <c r="J66" s="90">
        <f t="shared" si="11"/>
        <v>0.25</v>
      </c>
    </row>
    <row r="67" spans="1:10" x14ac:dyDescent="0.2">
      <c r="A67" s="146" t="s">
        <v>102</v>
      </c>
      <c r="B67" s="147" t="s">
        <v>24</v>
      </c>
      <c r="C67" s="130">
        <v>1877815.5432140019</v>
      </c>
      <c r="D67" s="129">
        <v>3664</v>
      </c>
      <c r="E67" s="125">
        <f t="shared" si="7"/>
        <v>512.50424214355951</v>
      </c>
      <c r="F67" s="126">
        <f t="shared" si="8"/>
        <v>-179.67177777099539</v>
      </c>
      <c r="G67" s="126">
        <f t="shared" si="9"/>
        <v>32281.947727389954</v>
      </c>
      <c r="H67" s="126">
        <f t="shared" si="6"/>
        <v>118281056.47315679</v>
      </c>
      <c r="I67" s="144">
        <f t="shared" si="10"/>
        <v>-0.8136834529382927</v>
      </c>
      <c r="J67" s="90">
        <f t="shared" si="11"/>
        <v>0.25</v>
      </c>
    </row>
    <row r="68" spans="1:10" x14ac:dyDescent="0.2">
      <c r="A68" s="146" t="s">
        <v>116</v>
      </c>
      <c r="B68" s="145" t="s">
        <v>202</v>
      </c>
      <c r="C68" s="130">
        <v>4914008.7828599326</v>
      </c>
      <c r="D68" s="129">
        <v>12759</v>
      </c>
      <c r="E68" s="125">
        <f t="shared" si="7"/>
        <v>385.1405896120333</v>
      </c>
      <c r="F68" s="126">
        <f t="shared" si="8"/>
        <v>-307.0354303025216</v>
      </c>
      <c r="G68" s="126">
        <f t="shared" si="9"/>
        <v>94270.755461054607</v>
      </c>
      <c r="H68" s="126">
        <f t="shared" si="6"/>
        <v>1202800568.9275956</v>
      </c>
      <c r="I68" s="144">
        <f t="shared" si="10"/>
        <v>-1.3904779715675555</v>
      </c>
      <c r="J68" s="90">
        <f t="shared" si="11"/>
        <v>0.3</v>
      </c>
    </row>
    <row r="69" spans="1:10" x14ac:dyDescent="0.2">
      <c r="A69" s="146" t="s">
        <v>104</v>
      </c>
      <c r="B69" s="147" t="s">
        <v>95</v>
      </c>
      <c r="C69" s="130">
        <v>1282176.13573162</v>
      </c>
      <c r="D69" s="129">
        <v>2581</v>
      </c>
      <c r="E69" s="125">
        <f t="shared" si="7"/>
        <v>496.77494604092215</v>
      </c>
      <c r="F69" s="126">
        <f t="shared" si="8"/>
        <v>-195.40107387363275</v>
      </c>
      <c r="G69" s="126">
        <f t="shared" si="9"/>
        <v>38181.579670968888</v>
      </c>
      <c r="H69" s="126">
        <f t="shared" si="6"/>
        <v>98546657.130770698</v>
      </c>
      <c r="I69" s="144">
        <f t="shared" si="10"/>
        <v>-0.88491705525393083</v>
      </c>
      <c r="J69" s="90">
        <f t="shared" si="11"/>
        <v>0.25</v>
      </c>
    </row>
    <row r="70" spans="1:10" x14ac:dyDescent="0.2">
      <c r="A70" s="146" t="s">
        <v>199</v>
      </c>
      <c r="B70" s="145" t="s">
        <v>204</v>
      </c>
      <c r="C70" s="130">
        <v>5227340.5251360266</v>
      </c>
      <c r="D70" s="129">
        <v>13959</v>
      </c>
      <c r="E70" s="125">
        <f t="shared" si="7"/>
        <v>374.47815209800319</v>
      </c>
      <c r="F70" s="126">
        <f t="shared" si="8"/>
        <v>-317.69786781655171</v>
      </c>
      <c r="G70" s="126">
        <f t="shared" si="9"/>
        <v>100931.93521518316</v>
      </c>
      <c r="H70" s="126">
        <f t="shared" si="6"/>
        <v>1408908883.6687417</v>
      </c>
      <c r="I70" s="144">
        <f t="shared" si="10"/>
        <v>-1.4387651821734013</v>
      </c>
      <c r="J70" s="90">
        <f t="shared" si="11"/>
        <v>0.3</v>
      </c>
    </row>
    <row r="71" spans="1:10" x14ac:dyDescent="0.2">
      <c r="A71" s="146" t="s">
        <v>23</v>
      </c>
      <c r="B71" s="145" t="s">
        <v>206</v>
      </c>
      <c r="C71" s="130">
        <v>12162622.235617653</v>
      </c>
      <c r="D71" s="129">
        <v>25515</v>
      </c>
      <c r="E71" s="125">
        <f t="shared" si="7"/>
        <v>476.68517482334516</v>
      </c>
      <c r="F71" s="126">
        <f t="shared" si="8"/>
        <v>-215.49084509120974</v>
      </c>
      <c r="G71" s="126">
        <f t="shared" si="9"/>
        <v>46436.304318123752</v>
      </c>
      <c r="H71" s="126">
        <f t="shared" ref="H71:H102" si="12">G71*D71</f>
        <v>1184822304.6769276</v>
      </c>
      <c r="I71" s="144">
        <f t="shared" si="10"/>
        <v>-0.9758980352155886</v>
      </c>
      <c r="J71" s="90">
        <f t="shared" si="11"/>
        <v>0.25</v>
      </c>
    </row>
    <row r="72" spans="1:10" x14ac:dyDescent="0.2">
      <c r="A72" s="146" t="s">
        <v>201</v>
      </c>
      <c r="B72" s="147" t="s">
        <v>160</v>
      </c>
      <c r="C72" s="130">
        <v>1436144.3485737548</v>
      </c>
      <c r="D72" s="129">
        <v>3458</v>
      </c>
      <c r="E72" s="125">
        <f t="shared" ref="E72:E103" si="13">C72/D72</f>
        <v>415.31068495481628</v>
      </c>
      <c r="F72" s="126">
        <f t="shared" ref="F72:F103" si="14">E72-E$128</f>
        <v>-276.86533495973862</v>
      </c>
      <c r="G72" s="126">
        <f t="shared" ref="G72:G103" si="15">F72^2</f>
        <v>76654.413702368256</v>
      </c>
      <c r="H72" s="126">
        <f t="shared" si="12"/>
        <v>265070962.58278942</v>
      </c>
      <c r="I72" s="144">
        <f t="shared" ref="I72:I103" si="16">F72/$H$132</f>
        <v>-1.2538460104518676</v>
      </c>
      <c r="J72" s="90">
        <f t="shared" ref="J72:J103" si="17">IF(I72&lt;-1,$J$3,IF(I72&lt;0,$I$3,(IF(I72&lt;1,$H$3,(IF(I72&lt;2,$G$3,$F$3))))))</f>
        <v>0.3</v>
      </c>
    </row>
    <row r="73" spans="1:10" x14ac:dyDescent="0.2">
      <c r="A73" s="146" t="s">
        <v>94</v>
      </c>
      <c r="B73" s="147" t="s">
        <v>175</v>
      </c>
      <c r="C73" s="130">
        <v>2351638.0870745429</v>
      </c>
      <c r="D73" s="129">
        <v>3706</v>
      </c>
      <c r="E73" s="125">
        <f t="shared" si="13"/>
        <v>634.54886321493336</v>
      </c>
      <c r="F73" s="126">
        <f t="shared" si="14"/>
        <v>-57.627156699621537</v>
      </c>
      <c r="G73" s="126">
        <f t="shared" si="15"/>
        <v>3320.8891892827355</v>
      </c>
      <c r="H73" s="126">
        <f t="shared" si="12"/>
        <v>12307215.335481817</v>
      </c>
      <c r="I73" s="144">
        <f t="shared" si="16"/>
        <v>-0.26097734673794531</v>
      </c>
      <c r="J73" s="90">
        <f t="shared" si="17"/>
        <v>0.25</v>
      </c>
    </row>
    <row r="74" spans="1:10" x14ac:dyDescent="0.2">
      <c r="A74" s="146" t="s">
        <v>203</v>
      </c>
      <c r="B74" s="147" t="s">
        <v>138</v>
      </c>
      <c r="C74" s="130">
        <v>24011104.206669398</v>
      </c>
      <c r="D74" s="129">
        <v>19115</v>
      </c>
      <c r="E74" s="125">
        <f t="shared" si="13"/>
        <v>1256.1393778011718</v>
      </c>
      <c r="F74" s="126">
        <f t="shared" si="14"/>
        <v>563.9633578866169</v>
      </c>
      <c r="G74" s="126">
        <f t="shared" si="15"/>
        <v>318054.66903874837</v>
      </c>
      <c r="H74" s="126">
        <f t="shared" si="12"/>
        <v>6079614998.6756754</v>
      </c>
      <c r="I74" s="144">
        <f t="shared" si="16"/>
        <v>2.5540330154730362</v>
      </c>
      <c r="J74" s="90">
        <f t="shared" si="17"/>
        <v>0.1</v>
      </c>
    </row>
    <row r="75" spans="1:10" x14ac:dyDescent="0.2">
      <c r="A75" s="146" t="s">
        <v>205</v>
      </c>
      <c r="B75" s="147" t="s">
        <v>173</v>
      </c>
      <c r="C75" s="130">
        <v>920747.78725610639</v>
      </c>
      <c r="D75" s="129">
        <v>1712</v>
      </c>
      <c r="E75" s="125">
        <f t="shared" si="13"/>
        <v>537.8199691916509</v>
      </c>
      <c r="F75" s="126">
        <f t="shared" si="14"/>
        <v>-154.356050722904</v>
      </c>
      <c r="G75" s="126">
        <f t="shared" si="15"/>
        <v>23825.790394771713</v>
      </c>
      <c r="H75" s="126">
        <f t="shared" si="12"/>
        <v>40789753.155849174</v>
      </c>
      <c r="I75" s="144">
        <f t="shared" si="16"/>
        <v>-0.69903557415796902</v>
      </c>
      <c r="J75" s="90">
        <f t="shared" si="17"/>
        <v>0.25</v>
      </c>
    </row>
    <row r="76" spans="1:10" x14ac:dyDescent="0.2">
      <c r="A76" s="146" t="s">
        <v>159</v>
      </c>
      <c r="B76" s="147" t="s">
        <v>168</v>
      </c>
      <c r="C76" s="130">
        <v>1100079.6956858966</v>
      </c>
      <c r="D76" s="129">
        <v>2014</v>
      </c>
      <c r="E76" s="125">
        <f t="shared" si="13"/>
        <v>546.21633350838954</v>
      </c>
      <c r="F76" s="126">
        <f t="shared" si="14"/>
        <v>-145.95968640616536</v>
      </c>
      <c r="G76" s="126">
        <f t="shared" si="15"/>
        <v>21304.230055786134</v>
      </c>
      <c r="H76" s="126">
        <f t="shared" si="12"/>
        <v>42906719.332353272</v>
      </c>
      <c r="I76" s="144">
        <f t="shared" si="16"/>
        <v>-0.66101077808743858</v>
      </c>
      <c r="J76" s="90">
        <f t="shared" si="17"/>
        <v>0.25</v>
      </c>
    </row>
    <row r="77" spans="1:10" x14ac:dyDescent="0.2">
      <c r="A77" s="146" t="s">
        <v>136</v>
      </c>
      <c r="B77" s="147" t="s">
        <v>7</v>
      </c>
      <c r="C77" s="130">
        <v>1758607.6395271262</v>
      </c>
      <c r="D77" s="129">
        <v>3894</v>
      </c>
      <c r="E77" s="125">
        <f t="shared" si="13"/>
        <v>451.6198355231449</v>
      </c>
      <c r="F77" s="126">
        <f t="shared" si="14"/>
        <v>-240.55618439141</v>
      </c>
      <c r="G77" s="126">
        <f t="shared" si="15"/>
        <v>57867.277848954051</v>
      </c>
      <c r="H77" s="126">
        <f t="shared" si="12"/>
        <v>225335179.94382706</v>
      </c>
      <c r="I77" s="144">
        <f t="shared" si="16"/>
        <v>-1.0894119776047604</v>
      </c>
      <c r="J77" s="90">
        <f t="shared" si="17"/>
        <v>0.3</v>
      </c>
    </row>
    <row r="78" spans="1:10" x14ac:dyDescent="0.2">
      <c r="A78" s="146" t="s">
        <v>137</v>
      </c>
      <c r="B78" s="147" t="s">
        <v>77</v>
      </c>
      <c r="C78" s="130">
        <v>2193156.4281980544</v>
      </c>
      <c r="D78" s="129">
        <v>3521</v>
      </c>
      <c r="E78" s="125">
        <f t="shared" si="13"/>
        <v>622.87884924682032</v>
      </c>
      <c r="F78" s="126">
        <f t="shared" si="14"/>
        <v>-69.297170667734576</v>
      </c>
      <c r="G78" s="126">
        <f t="shared" si="15"/>
        <v>4802.0978625531334</v>
      </c>
      <c r="H78" s="126">
        <f t="shared" si="12"/>
        <v>16908186.574049581</v>
      </c>
      <c r="I78" s="144">
        <f t="shared" si="16"/>
        <v>-0.31382759055038911</v>
      </c>
      <c r="J78" s="90">
        <f t="shared" si="17"/>
        <v>0.25</v>
      </c>
    </row>
    <row r="79" spans="1:10" x14ac:dyDescent="0.2">
      <c r="A79" s="146" t="s">
        <v>171</v>
      </c>
      <c r="B79" s="145" t="s">
        <v>208</v>
      </c>
      <c r="C79" s="130">
        <v>24055838.548801426</v>
      </c>
      <c r="D79" s="129">
        <v>36344</v>
      </c>
      <c r="E79" s="125">
        <f t="shared" si="13"/>
        <v>661.89298230248255</v>
      </c>
      <c r="F79" s="126">
        <f t="shared" si="14"/>
        <v>-30.283037612072349</v>
      </c>
      <c r="G79" s="126">
        <f t="shared" si="15"/>
        <v>917.06236701418857</v>
      </c>
      <c r="H79" s="126">
        <f t="shared" si="12"/>
        <v>33329714.666763671</v>
      </c>
      <c r="I79" s="144">
        <f t="shared" si="16"/>
        <v>-0.13714344520516572</v>
      </c>
      <c r="J79" s="90">
        <f t="shared" si="17"/>
        <v>0.25</v>
      </c>
    </row>
    <row r="80" spans="1:10" x14ac:dyDescent="0.2">
      <c r="A80" s="146" t="s">
        <v>167</v>
      </c>
      <c r="B80" s="147" t="s">
        <v>119</v>
      </c>
      <c r="C80" s="130">
        <v>14867064.426321926</v>
      </c>
      <c r="D80" s="129">
        <v>20330</v>
      </c>
      <c r="E80" s="125">
        <f t="shared" si="13"/>
        <v>731.28698604633178</v>
      </c>
      <c r="F80" s="126">
        <f t="shared" si="14"/>
        <v>39.110966131776877</v>
      </c>
      <c r="G80" s="126">
        <f t="shared" si="15"/>
        <v>1529.667671760998</v>
      </c>
      <c r="H80" s="126">
        <f t="shared" si="12"/>
        <v>31098143.766901091</v>
      </c>
      <c r="I80" s="144">
        <f t="shared" si="16"/>
        <v>0.1771226753843263</v>
      </c>
      <c r="J80" s="90">
        <f t="shared" si="17"/>
        <v>0.2</v>
      </c>
    </row>
    <row r="81" spans="1:10" x14ac:dyDescent="0.2">
      <c r="A81" s="146" t="s">
        <v>6</v>
      </c>
      <c r="B81" s="150" t="s">
        <v>47</v>
      </c>
      <c r="C81" s="130">
        <v>7461755.9831433985</v>
      </c>
      <c r="D81" s="129">
        <v>10698</v>
      </c>
      <c r="E81" s="125">
        <f t="shared" si="13"/>
        <v>697.49074435814157</v>
      </c>
      <c r="F81" s="126">
        <f t="shared" si="14"/>
        <v>5.3147244435866696</v>
      </c>
      <c r="G81" s="126">
        <f t="shared" si="15"/>
        <v>28.246295911257636</v>
      </c>
      <c r="H81" s="126">
        <f t="shared" si="12"/>
        <v>302178.8736586342</v>
      </c>
      <c r="I81" s="144">
        <f t="shared" si="16"/>
        <v>2.4068907150153755E-2</v>
      </c>
      <c r="J81" s="90">
        <f t="shared" si="17"/>
        <v>0.2</v>
      </c>
    </row>
    <row r="82" spans="1:10" x14ac:dyDescent="0.2">
      <c r="A82" s="146" t="s">
        <v>76</v>
      </c>
      <c r="B82" s="147" t="s">
        <v>31</v>
      </c>
      <c r="C82" s="130">
        <v>2328039.7126946966</v>
      </c>
      <c r="D82" s="129">
        <v>4138</v>
      </c>
      <c r="E82" s="125">
        <f t="shared" si="13"/>
        <v>562.60022056420894</v>
      </c>
      <c r="F82" s="126">
        <f t="shared" si="14"/>
        <v>-129.57579935034596</v>
      </c>
      <c r="G82" s="126">
        <f t="shared" si="15"/>
        <v>16789.887777281117</v>
      </c>
      <c r="H82" s="126">
        <f t="shared" si="12"/>
        <v>69476555.622389257</v>
      </c>
      <c r="I82" s="144">
        <f t="shared" si="16"/>
        <v>-0.5868127156119739</v>
      </c>
      <c r="J82" s="90">
        <f t="shared" si="17"/>
        <v>0.25</v>
      </c>
    </row>
    <row r="83" spans="1:10" x14ac:dyDescent="0.2">
      <c r="A83" s="146" t="s">
        <v>207</v>
      </c>
      <c r="B83" s="147" t="s">
        <v>73</v>
      </c>
      <c r="C83" s="130">
        <v>1819638.3742832399</v>
      </c>
      <c r="D83" s="129">
        <v>2928</v>
      </c>
      <c r="E83" s="125">
        <f t="shared" si="13"/>
        <v>621.46119340274583</v>
      </c>
      <c r="F83" s="126">
        <f t="shared" si="14"/>
        <v>-70.714826511809065</v>
      </c>
      <c r="G83" s="126">
        <f t="shared" si="15"/>
        <v>5000.5866885952546</v>
      </c>
      <c r="H83" s="126">
        <f t="shared" si="12"/>
        <v>14641717.824206905</v>
      </c>
      <c r="I83" s="144">
        <f t="shared" si="16"/>
        <v>-0.32024775912998055</v>
      </c>
      <c r="J83" s="90">
        <f t="shared" si="17"/>
        <v>0.25</v>
      </c>
    </row>
    <row r="84" spans="1:10" x14ac:dyDescent="0.2">
      <c r="A84" s="146" t="s">
        <v>118</v>
      </c>
      <c r="B84" s="147" t="s">
        <v>3</v>
      </c>
      <c r="C84" s="130">
        <v>2746354.1817307938</v>
      </c>
      <c r="D84" s="129">
        <v>5676</v>
      </c>
      <c r="E84" s="125">
        <f t="shared" si="13"/>
        <v>483.85380227815256</v>
      </c>
      <c r="F84" s="126">
        <f t="shared" si="14"/>
        <v>-208.32221763640234</v>
      </c>
      <c r="G84" s="126">
        <f t="shared" si="15"/>
        <v>43398.14636094858</v>
      </c>
      <c r="H84" s="126">
        <f t="shared" si="12"/>
        <v>246327878.74474415</v>
      </c>
      <c r="I84" s="144">
        <f t="shared" si="16"/>
        <v>-0.94343331753638526</v>
      </c>
      <c r="J84" s="90">
        <f t="shared" si="17"/>
        <v>0.25</v>
      </c>
    </row>
    <row r="85" spans="1:10" x14ac:dyDescent="0.2">
      <c r="A85" s="146" t="s">
        <v>46</v>
      </c>
      <c r="B85" s="145" t="s">
        <v>210</v>
      </c>
      <c r="C85" s="130">
        <v>5049828.4864724288</v>
      </c>
      <c r="D85" s="129">
        <v>10497</v>
      </c>
      <c r="E85" s="125">
        <f t="shared" si="13"/>
        <v>481.07349590096493</v>
      </c>
      <c r="F85" s="126">
        <f t="shared" si="14"/>
        <v>-211.10252401358997</v>
      </c>
      <c r="G85" s="126">
        <f t="shared" si="15"/>
        <v>44564.275644908332</v>
      </c>
      <c r="H85" s="126">
        <f t="shared" si="12"/>
        <v>467791201.44460279</v>
      </c>
      <c r="I85" s="144">
        <f t="shared" si="16"/>
        <v>-0.95602455095814076</v>
      </c>
      <c r="J85" s="90">
        <f t="shared" si="17"/>
        <v>0.25</v>
      </c>
    </row>
    <row r="86" spans="1:10" x14ac:dyDescent="0.2">
      <c r="A86" s="146" t="s">
        <v>30</v>
      </c>
      <c r="B86" s="147" t="s">
        <v>75</v>
      </c>
      <c r="C86" s="130">
        <v>2594408.6227163612</v>
      </c>
      <c r="D86" s="129">
        <v>5875</v>
      </c>
      <c r="E86" s="125">
        <f t="shared" si="13"/>
        <v>441.60146769640193</v>
      </c>
      <c r="F86" s="126">
        <f t="shared" si="14"/>
        <v>-250.57455221815297</v>
      </c>
      <c r="G86" s="126">
        <f t="shared" si="15"/>
        <v>62787.60621932787</v>
      </c>
      <c r="H86" s="126">
        <f t="shared" si="12"/>
        <v>368877186.53855121</v>
      </c>
      <c r="I86" s="144">
        <f t="shared" si="16"/>
        <v>-1.1347823759344311</v>
      </c>
      <c r="J86" s="90">
        <f t="shared" si="17"/>
        <v>0.3</v>
      </c>
    </row>
    <row r="87" spans="1:10" x14ac:dyDescent="0.2">
      <c r="A87" s="146" t="s">
        <v>72</v>
      </c>
      <c r="B87" s="147" t="s">
        <v>237</v>
      </c>
      <c r="C87" s="130">
        <v>4735168.5219322471</v>
      </c>
      <c r="D87" s="129">
        <v>8736</v>
      </c>
      <c r="E87" s="125">
        <f t="shared" si="13"/>
        <v>542.02936377429569</v>
      </c>
      <c r="F87" s="126">
        <f t="shared" si="14"/>
        <v>-150.14665614025921</v>
      </c>
      <c r="G87" s="126">
        <f t="shared" si="15"/>
        <v>22544.01835010124</v>
      </c>
      <c r="H87" s="126">
        <f t="shared" si="12"/>
        <v>196944544.30648443</v>
      </c>
      <c r="I87" s="144">
        <f t="shared" si="16"/>
        <v>-0.67997239817519606</v>
      </c>
      <c r="J87" s="90">
        <f t="shared" si="17"/>
        <v>0.25</v>
      </c>
    </row>
    <row r="88" spans="1:10" x14ac:dyDescent="0.2">
      <c r="A88" s="146" t="s">
        <v>2</v>
      </c>
      <c r="B88" s="147" t="s">
        <v>33</v>
      </c>
      <c r="C88" s="130">
        <v>1572267.5191955995</v>
      </c>
      <c r="D88" s="129">
        <v>3457</v>
      </c>
      <c r="E88" s="125">
        <f t="shared" si="13"/>
        <v>454.80691906149826</v>
      </c>
      <c r="F88" s="126">
        <f t="shared" si="14"/>
        <v>-237.36910085305664</v>
      </c>
      <c r="G88" s="126">
        <f t="shared" si="15"/>
        <v>56344.090039788571</v>
      </c>
      <c r="H88" s="126">
        <f t="shared" si="12"/>
        <v>194781519.2675491</v>
      </c>
      <c r="I88" s="144">
        <f t="shared" si="16"/>
        <v>-1.0749785636848765</v>
      </c>
      <c r="J88" s="90">
        <f t="shared" si="17"/>
        <v>0.3</v>
      </c>
    </row>
    <row r="89" spans="1:10" x14ac:dyDescent="0.2">
      <c r="A89" s="146" t="s">
        <v>209</v>
      </c>
      <c r="B89" s="149" t="s">
        <v>233</v>
      </c>
      <c r="C89" s="131">
        <v>15248196.141521256</v>
      </c>
      <c r="D89" s="132">
        <v>31216</v>
      </c>
      <c r="E89" s="125">
        <f t="shared" si="13"/>
        <v>488.47373595339752</v>
      </c>
      <c r="F89" s="127">
        <f t="shared" si="14"/>
        <v>-203.70228396115738</v>
      </c>
      <c r="G89" s="127">
        <f t="shared" si="15"/>
        <v>41494.620490991991</v>
      </c>
      <c r="H89" s="127">
        <f t="shared" si="12"/>
        <v>1295296073.2468059</v>
      </c>
      <c r="I89" s="144">
        <f t="shared" si="16"/>
        <v>-0.92251092431550596</v>
      </c>
      <c r="J89" s="90">
        <f t="shared" si="17"/>
        <v>0.25</v>
      </c>
    </row>
    <row r="90" spans="1:10" x14ac:dyDescent="0.2">
      <c r="A90" s="146" t="s">
        <v>74</v>
      </c>
      <c r="B90" s="147" t="s">
        <v>111</v>
      </c>
      <c r="C90" s="130">
        <v>10020079.399485858</v>
      </c>
      <c r="D90" s="129">
        <v>29257</v>
      </c>
      <c r="E90" s="125">
        <f t="shared" si="13"/>
        <v>342.48485488894482</v>
      </c>
      <c r="F90" s="126">
        <f t="shared" si="14"/>
        <v>-349.69116502561008</v>
      </c>
      <c r="G90" s="126">
        <f t="shared" si="15"/>
        <v>122283.91089696846</v>
      </c>
      <c r="H90" s="126">
        <f t="shared" si="12"/>
        <v>3577660381.112606</v>
      </c>
      <c r="I90" s="144">
        <f t="shared" si="16"/>
        <v>-1.5836539168812409</v>
      </c>
      <c r="J90" s="90">
        <f t="shared" si="17"/>
        <v>0.3</v>
      </c>
    </row>
    <row r="91" spans="1:10" x14ac:dyDescent="0.2">
      <c r="A91" s="146" t="s">
        <v>29</v>
      </c>
      <c r="B91" s="147" t="s">
        <v>107</v>
      </c>
      <c r="C91" s="130">
        <v>1769694.1408861547</v>
      </c>
      <c r="D91" s="129">
        <v>5563</v>
      </c>
      <c r="E91" s="125">
        <f t="shared" si="13"/>
        <v>318.11866634660339</v>
      </c>
      <c r="F91" s="126">
        <f t="shared" si="14"/>
        <v>-374.05735356795151</v>
      </c>
      <c r="G91" s="126">
        <f t="shared" si="15"/>
        <v>139918.90375825949</v>
      </c>
      <c r="H91" s="126">
        <f t="shared" si="12"/>
        <v>778368861.60719752</v>
      </c>
      <c r="I91" s="144">
        <f t="shared" si="16"/>
        <v>-1.6940016001626297</v>
      </c>
      <c r="J91" s="90">
        <f t="shared" si="17"/>
        <v>0.3</v>
      </c>
    </row>
    <row r="92" spans="1:10" x14ac:dyDescent="0.2">
      <c r="A92" s="146" t="s">
        <v>32</v>
      </c>
      <c r="B92" s="149" t="s">
        <v>234</v>
      </c>
      <c r="C92" s="131">
        <v>629773994.02629459</v>
      </c>
      <c r="D92" s="132">
        <v>698529</v>
      </c>
      <c r="E92" s="125">
        <f t="shared" si="13"/>
        <v>901.57172290097412</v>
      </c>
      <c r="F92" s="127">
        <f t="shared" si="14"/>
        <v>209.39570298641922</v>
      </c>
      <c r="G92" s="127">
        <f t="shared" si="15"/>
        <v>43846.560429176694</v>
      </c>
      <c r="H92" s="127">
        <f t="shared" si="12"/>
        <v>30628094010.032368</v>
      </c>
      <c r="I92" s="144">
        <f t="shared" si="16"/>
        <v>0.94829483378071011</v>
      </c>
      <c r="J92" s="90">
        <f t="shared" si="17"/>
        <v>0.2</v>
      </c>
    </row>
    <row r="93" spans="1:10" x14ac:dyDescent="0.2">
      <c r="A93" s="146" t="s">
        <v>110</v>
      </c>
      <c r="B93" s="147" t="s">
        <v>149</v>
      </c>
      <c r="C93" s="130">
        <v>2108821.5695009558</v>
      </c>
      <c r="D93" s="129">
        <v>4115</v>
      </c>
      <c r="E93" s="125">
        <f t="shared" si="13"/>
        <v>512.47182733923592</v>
      </c>
      <c r="F93" s="126">
        <f t="shared" si="14"/>
        <v>-179.70419257531898</v>
      </c>
      <c r="G93" s="126">
        <f t="shared" si="15"/>
        <v>32293.596829147329</v>
      </c>
      <c r="H93" s="126">
        <f t="shared" si="12"/>
        <v>132888150.95194127</v>
      </c>
      <c r="I93" s="144">
        <f t="shared" si="16"/>
        <v>-0.81383025056135594</v>
      </c>
      <c r="J93" s="90">
        <f t="shared" si="17"/>
        <v>0.25</v>
      </c>
    </row>
    <row r="94" spans="1:10" x14ac:dyDescent="0.2">
      <c r="A94" s="146" t="s">
        <v>106</v>
      </c>
      <c r="B94" s="147" t="s">
        <v>140</v>
      </c>
      <c r="C94" s="130">
        <v>4658473.9176158719</v>
      </c>
      <c r="D94" s="129">
        <v>6915</v>
      </c>
      <c r="E94" s="125">
        <f t="shared" si="13"/>
        <v>673.67663306086365</v>
      </c>
      <c r="F94" s="126">
        <f t="shared" si="14"/>
        <v>-18.499386853691249</v>
      </c>
      <c r="G94" s="126">
        <f t="shared" si="15"/>
        <v>342.22731396252459</v>
      </c>
      <c r="H94" s="126">
        <f t="shared" si="12"/>
        <v>2366501.8760508574</v>
      </c>
      <c r="I94" s="144">
        <f t="shared" si="16"/>
        <v>-8.3778572011117033E-2</v>
      </c>
      <c r="J94" s="90">
        <f t="shared" si="17"/>
        <v>0.25</v>
      </c>
    </row>
    <row r="95" spans="1:10" x14ac:dyDescent="0.2">
      <c r="A95" s="146" t="s">
        <v>172</v>
      </c>
      <c r="B95" s="147" t="s">
        <v>79</v>
      </c>
      <c r="C95" s="130">
        <v>891501.56282589969</v>
      </c>
      <c r="D95" s="129">
        <v>1832</v>
      </c>
      <c r="E95" s="125">
        <f t="shared" si="13"/>
        <v>486.62749062549108</v>
      </c>
      <c r="F95" s="126">
        <f t="shared" si="14"/>
        <v>-205.54852928906382</v>
      </c>
      <c r="G95" s="126">
        <f t="shared" si="15"/>
        <v>42250.197892897129</v>
      </c>
      <c r="H95" s="126">
        <f t="shared" si="12"/>
        <v>77402362.539787546</v>
      </c>
      <c r="I95" s="144">
        <f t="shared" si="16"/>
        <v>-0.93087205532906359</v>
      </c>
      <c r="J95" s="90">
        <f t="shared" si="17"/>
        <v>0.25</v>
      </c>
    </row>
    <row r="96" spans="1:10" x14ac:dyDescent="0.2">
      <c r="A96" s="146" t="s">
        <v>139</v>
      </c>
      <c r="B96" s="147" t="s">
        <v>16</v>
      </c>
      <c r="C96" s="130">
        <v>822226.85833983729</v>
      </c>
      <c r="D96" s="129">
        <v>2395</v>
      </c>
      <c r="E96" s="125">
        <f t="shared" si="13"/>
        <v>343.30975296026611</v>
      </c>
      <c r="F96" s="126">
        <f t="shared" si="14"/>
        <v>-348.86626695428879</v>
      </c>
      <c r="G96" s="126">
        <f t="shared" si="15"/>
        <v>121707.6722186211</v>
      </c>
      <c r="H96" s="126">
        <f t="shared" si="12"/>
        <v>291489874.96359754</v>
      </c>
      <c r="I96" s="144">
        <f t="shared" si="16"/>
        <v>-1.579918183204412</v>
      </c>
      <c r="J96" s="90">
        <f t="shared" si="17"/>
        <v>0.3</v>
      </c>
    </row>
    <row r="97" spans="1:10" x14ac:dyDescent="0.2">
      <c r="A97" s="146" t="s">
        <v>78</v>
      </c>
      <c r="B97" s="147" t="s">
        <v>20</v>
      </c>
      <c r="C97" s="130">
        <v>1928533.2075635763</v>
      </c>
      <c r="D97" s="129">
        <v>3884</v>
      </c>
      <c r="E97" s="125">
        <f t="shared" si="13"/>
        <v>496.5327516899012</v>
      </c>
      <c r="F97" s="126">
        <f t="shared" si="14"/>
        <v>-195.6432682246537</v>
      </c>
      <c r="G97" s="126">
        <f t="shared" si="15"/>
        <v>38276.288401623788</v>
      </c>
      <c r="H97" s="126">
        <f t="shared" si="12"/>
        <v>148665104.15190679</v>
      </c>
      <c r="I97" s="158">
        <f t="shared" si="16"/>
        <v>-0.88601388603206255</v>
      </c>
      <c r="J97" s="90">
        <f t="shared" si="17"/>
        <v>0.25</v>
      </c>
    </row>
    <row r="98" spans="1:10" x14ac:dyDescent="0.2">
      <c r="A98" s="146" t="s">
        <v>15</v>
      </c>
      <c r="B98" s="147" t="s">
        <v>162</v>
      </c>
      <c r="C98" s="130">
        <v>2443973.6766332118</v>
      </c>
      <c r="D98" s="129">
        <v>5538</v>
      </c>
      <c r="E98" s="125">
        <f t="shared" si="13"/>
        <v>441.30980076439363</v>
      </c>
      <c r="F98" s="126">
        <f t="shared" si="14"/>
        <v>-250.86621915016127</v>
      </c>
      <c r="G98" s="126">
        <f t="shared" si="15"/>
        <v>62933.859910696745</v>
      </c>
      <c r="H98" s="126">
        <f t="shared" si="12"/>
        <v>348527716.18543857</v>
      </c>
      <c r="I98" s="144">
        <f t="shared" si="16"/>
        <v>-1.1361032542564951</v>
      </c>
      <c r="J98" s="90">
        <f t="shared" si="17"/>
        <v>0.3</v>
      </c>
    </row>
    <row r="99" spans="1:10" x14ac:dyDescent="0.2">
      <c r="A99" s="146" t="s">
        <v>19</v>
      </c>
      <c r="B99" s="147" t="s">
        <v>85</v>
      </c>
      <c r="C99" s="130">
        <v>4711095.7128800424</v>
      </c>
      <c r="D99" s="129">
        <v>8516</v>
      </c>
      <c r="E99" s="125">
        <f t="shared" si="13"/>
        <v>553.20522697041361</v>
      </c>
      <c r="F99" s="126">
        <f t="shared" si="14"/>
        <v>-138.97079294414129</v>
      </c>
      <c r="G99" s="126">
        <f t="shared" si="15"/>
        <v>19312.88129152339</v>
      </c>
      <c r="H99" s="126">
        <f t="shared" si="12"/>
        <v>164468497.07861319</v>
      </c>
      <c r="I99" s="144">
        <f t="shared" si="16"/>
        <v>-0.62936002561564097</v>
      </c>
      <c r="J99" s="90">
        <f t="shared" si="17"/>
        <v>0.25</v>
      </c>
    </row>
    <row r="100" spans="1:10" x14ac:dyDescent="0.2">
      <c r="A100" s="146" t="s">
        <v>161</v>
      </c>
      <c r="B100" s="147" t="s">
        <v>57</v>
      </c>
      <c r="C100" s="130">
        <v>1876463.8052607165</v>
      </c>
      <c r="D100" s="129">
        <v>3987</v>
      </c>
      <c r="E100" s="125">
        <f t="shared" si="13"/>
        <v>470.64554935056844</v>
      </c>
      <c r="F100" s="126">
        <f t="shared" si="14"/>
        <v>-221.53047056398646</v>
      </c>
      <c r="G100" s="126">
        <f t="shared" si="15"/>
        <v>49075.749388301272</v>
      </c>
      <c r="H100" s="126">
        <f t="shared" si="12"/>
        <v>195665012.81115717</v>
      </c>
      <c r="I100" s="144">
        <f t="shared" si="16"/>
        <v>-1.0032498172823676</v>
      </c>
      <c r="J100" s="90">
        <f t="shared" si="17"/>
        <v>0.3</v>
      </c>
    </row>
    <row r="101" spans="1:10" x14ac:dyDescent="0.2">
      <c r="A101" s="146" t="s">
        <v>84</v>
      </c>
      <c r="B101" s="147" t="s">
        <v>121</v>
      </c>
      <c r="C101" s="130">
        <v>18031499.135993499</v>
      </c>
      <c r="D101" s="129">
        <v>23340</v>
      </c>
      <c r="E101" s="125">
        <f t="shared" si="13"/>
        <v>772.55780359869323</v>
      </c>
      <c r="F101" s="126">
        <f t="shared" si="14"/>
        <v>80.381783684138327</v>
      </c>
      <c r="G101" s="126">
        <f t="shared" si="15"/>
        <v>6461.2311482436062</v>
      </c>
      <c r="H101" s="126">
        <f t="shared" si="12"/>
        <v>150805135.00000578</v>
      </c>
      <c r="I101" s="144">
        <f t="shared" si="16"/>
        <v>0.36402671645411327</v>
      </c>
      <c r="J101" s="90">
        <f t="shared" si="17"/>
        <v>0.2</v>
      </c>
    </row>
    <row r="102" spans="1:10" x14ac:dyDescent="0.2">
      <c r="A102" s="146" t="s">
        <v>56</v>
      </c>
      <c r="B102" s="145" t="s">
        <v>214</v>
      </c>
      <c r="C102" s="130">
        <v>13800266.9859049</v>
      </c>
      <c r="D102" s="129">
        <v>26296</v>
      </c>
      <c r="E102" s="125">
        <f t="shared" si="13"/>
        <v>524.80479867298834</v>
      </c>
      <c r="F102" s="126">
        <f t="shared" si="14"/>
        <v>-167.37122124156656</v>
      </c>
      <c r="G102" s="126">
        <f t="shared" si="15"/>
        <v>28013.125699893422</v>
      </c>
      <c r="H102" s="126">
        <f t="shared" si="12"/>
        <v>736633153.40439749</v>
      </c>
      <c r="I102" s="144">
        <f t="shared" si="16"/>
        <v>-0.75797765743664636</v>
      </c>
      <c r="J102" s="90">
        <f t="shared" si="17"/>
        <v>0.25</v>
      </c>
    </row>
    <row r="103" spans="1:10" x14ac:dyDescent="0.2">
      <c r="A103" s="146" t="s">
        <v>120</v>
      </c>
      <c r="B103" s="147" t="s">
        <v>123</v>
      </c>
      <c r="C103" s="130">
        <v>5469271.3546627155</v>
      </c>
      <c r="D103" s="129">
        <v>6232</v>
      </c>
      <c r="E103" s="125">
        <f t="shared" si="13"/>
        <v>877.61093624241266</v>
      </c>
      <c r="F103" s="126">
        <f t="shared" si="14"/>
        <v>185.43491632785776</v>
      </c>
      <c r="G103" s="126">
        <f t="shared" si="15"/>
        <v>34386.108193519613</v>
      </c>
      <c r="H103" s="126">
        <f t="shared" ref="H103:H126" si="18">G103*D103</f>
        <v>214294226.26201424</v>
      </c>
      <c r="I103" s="144">
        <f t="shared" si="16"/>
        <v>0.83978310274910783</v>
      </c>
      <c r="J103" s="90">
        <f t="shared" si="17"/>
        <v>0.2</v>
      </c>
    </row>
    <row r="104" spans="1:10" x14ac:dyDescent="0.2">
      <c r="A104" s="146" t="s">
        <v>213</v>
      </c>
      <c r="B104" s="147" t="s">
        <v>142</v>
      </c>
      <c r="C104" s="130">
        <v>1759393.4167385525</v>
      </c>
      <c r="D104" s="129">
        <v>2421</v>
      </c>
      <c r="E104" s="125">
        <f t="shared" ref="E104:E126" si="19">C104/D104</f>
        <v>726.72177477841899</v>
      </c>
      <c r="F104" s="157">
        <f t="shared" ref="F104:F126" si="20">E104-E$128</f>
        <v>34.54575486386409</v>
      </c>
      <c r="G104" s="126">
        <f t="shared" ref="G104:G126" si="21">F104^2</f>
        <v>1193.4091791141893</v>
      </c>
      <c r="H104" s="126">
        <f t="shared" si="18"/>
        <v>2889243.6226354525</v>
      </c>
      <c r="I104" s="144">
        <f t="shared" ref="I104:I126" si="22">F104/$H$132</f>
        <v>0.15644810470911069</v>
      </c>
      <c r="J104" s="90">
        <f t="shared" ref="J104:J126" si="23">IF(I104&lt;-1,$J$3,IF(I104&lt;0,$I$3,(IF(I104&lt;1,$H$3,(IF(I104&lt;2,$G$3,$F$3))))))</f>
        <v>0.2</v>
      </c>
    </row>
    <row r="105" spans="1:10" x14ac:dyDescent="0.2">
      <c r="A105" s="146" t="s">
        <v>122</v>
      </c>
      <c r="B105" s="145" t="s">
        <v>216</v>
      </c>
      <c r="C105" s="130">
        <v>13979165.773744226</v>
      </c>
      <c r="D105" s="129">
        <v>18393</v>
      </c>
      <c r="E105" s="125">
        <f t="shared" si="19"/>
        <v>760.02641079455361</v>
      </c>
      <c r="F105" s="126">
        <f t="shared" si="20"/>
        <v>67.850390879998713</v>
      </c>
      <c r="G105" s="126">
        <f t="shared" si="21"/>
        <v>4603.6755425686124</v>
      </c>
      <c r="H105" s="126">
        <f t="shared" si="18"/>
        <v>84675404.254464492</v>
      </c>
      <c r="I105" s="144">
        <f t="shared" si="22"/>
        <v>0.30727552773935207</v>
      </c>
      <c r="J105" s="90">
        <f t="shared" si="23"/>
        <v>0.2</v>
      </c>
    </row>
    <row r="106" spans="1:10" x14ac:dyDescent="0.2">
      <c r="A106" s="146" t="s">
        <v>141</v>
      </c>
      <c r="B106" s="147" t="s">
        <v>9</v>
      </c>
      <c r="C106" s="130">
        <v>2094747.22013794</v>
      </c>
      <c r="D106" s="129">
        <v>3753</v>
      </c>
      <c r="E106" s="125">
        <f t="shared" si="19"/>
        <v>558.15273651423934</v>
      </c>
      <c r="F106" s="126">
        <f t="shared" si="20"/>
        <v>-134.02328340031556</v>
      </c>
      <c r="G106" s="126">
        <f t="shared" si="21"/>
        <v>17962.240493401303</v>
      </c>
      <c r="H106" s="126">
        <f t="shared" si="18"/>
        <v>67412288.571735084</v>
      </c>
      <c r="I106" s="144">
        <f t="shared" si="22"/>
        <v>-0.60695413249760033</v>
      </c>
      <c r="J106" s="90">
        <f t="shared" si="23"/>
        <v>0.25</v>
      </c>
    </row>
    <row r="107" spans="1:10" x14ac:dyDescent="0.2">
      <c r="A107" s="146" t="s">
        <v>215</v>
      </c>
      <c r="B107" s="147" t="s">
        <v>63</v>
      </c>
      <c r="C107" s="130">
        <v>2248515.6102417232</v>
      </c>
      <c r="D107" s="129">
        <v>5343</v>
      </c>
      <c r="E107" s="125">
        <f t="shared" si="19"/>
        <v>420.83391544857255</v>
      </c>
      <c r="F107" s="126">
        <f t="shared" si="20"/>
        <v>-271.34210446598235</v>
      </c>
      <c r="G107" s="126">
        <f t="shared" si="21"/>
        <v>73626.537656028071</v>
      </c>
      <c r="H107" s="126">
        <f t="shared" si="18"/>
        <v>393386590.69615799</v>
      </c>
      <c r="I107" s="144">
        <f t="shared" si="22"/>
        <v>-1.2288328374578217</v>
      </c>
      <c r="J107" s="90">
        <f t="shared" si="23"/>
        <v>0.3</v>
      </c>
    </row>
    <row r="108" spans="1:10" x14ac:dyDescent="0.2">
      <c r="A108" s="146" t="s">
        <v>8</v>
      </c>
      <c r="B108" s="145" t="s">
        <v>218</v>
      </c>
      <c r="C108" s="130">
        <v>7478339.0923183123</v>
      </c>
      <c r="D108" s="129">
        <v>13275</v>
      </c>
      <c r="E108" s="125">
        <f t="shared" si="19"/>
        <v>563.34004461908194</v>
      </c>
      <c r="F108" s="126">
        <f t="shared" si="20"/>
        <v>-128.83597529547296</v>
      </c>
      <c r="G108" s="126">
        <f t="shared" si="21"/>
        <v>16598.70853033572</v>
      </c>
      <c r="H108" s="126">
        <f t="shared" si="18"/>
        <v>220347855.74020669</v>
      </c>
      <c r="I108" s="144">
        <f t="shared" si="22"/>
        <v>-0.58346225846726218</v>
      </c>
      <c r="J108" s="90">
        <f t="shared" si="23"/>
        <v>0.25</v>
      </c>
    </row>
    <row r="109" spans="1:10" x14ac:dyDescent="0.2">
      <c r="A109" s="146" t="s">
        <v>62</v>
      </c>
      <c r="B109" s="147" t="s">
        <v>144</v>
      </c>
      <c r="C109" s="130">
        <v>10102522.059220545</v>
      </c>
      <c r="D109" s="129">
        <v>10571</v>
      </c>
      <c r="E109" s="125">
        <f t="shared" si="19"/>
        <v>955.68272246907054</v>
      </c>
      <c r="F109" s="126">
        <f t="shared" si="20"/>
        <v>263.50670255451564</v>
      </c>
      <c r="G109" s="126">
        <f t="shared" si="21"/>
        <v>69435.782291153984</v>
      </c>
      <c r="H109" s="126">
        <f t="shared" si="18"/>
        <v>734005654.59978878</v>
      </c>
      <c r="I109" s="144">
        <f t="shared" si="22"/>
        <v>1.1933484839239705</v>
      </c>
      <c r="J109" s="90">
        <f t="shared" si="23"/>
        <v>0.15</v>
      </c>
    </row>
    <row r="110" spans="1:10" x14ac:dyDescent="0.2">
      <c r="A110" s="146" t="s">
        <v>217</v>
      </c>
      <c r="B110" s="147" t="s">
        <v>157</v>
      </c>
      <c r="C110" s="130">
        <v>1661284.2879443085</v>
      </c>
      <c r="D110" s="129">
        <v>3610</v>
      </c>
      <c r="E110" s="125">
        <f t="shared" si="19"/>
        <v>460.18955344717688</v>
      </c>
      <c r="F110" s="126">
        <f t="shared" si="20"/>
        <v>-231.98646646737802</v>
      </c>
      <c r="G110" s="126">
        <f t="shared" si="21"/>
        <v>53817.720624019908</v>
      </c>
      <c r="H110" s="126">
        <f t="shared" si="18"/>
        <v>194281971.45271188</v>
      </c>
      <c r="I110" s="144">
        <f t="shared" si="22"/>
        <v>-1.0506021113161264</v>
      </c>
      <c r="J110" s="90">
        <f t="shared" si="23"/>
        <v>0.3</v>
      </c>
    </row>
    <row r="111" spans="1:10" x14ac:dyDescent="0.2">
      <c r="A111" s="146" t="s">
        <v>143</v>
      </c>
      <c r="B111" s="145" t="s">
        <v>220</v>
      </c>
      <c r="C111" s="130">
        <v>16133921.14911156</v>
      </c>
      <c r="D111" s="129">
        <v>31954</v>
      </c>
      <c r="E111" s="125">
        <f t="shared" si="19"/>
        <v>504.91084524978282</v>
      </c>
      <c r="F111" s="126">
        <f t="shared" si="20"/>
        <v>-187.26517466477208</v>
      </c>
      <c r="G111" s="126">
        <f t="shared" si="21"/>
        <v>35068.245642227594</v>
      </c>
      <c r="H111" s="126">
        <f t="shared" si="18"/>
        <v>1120570721.2517405</v>
      </c>
      <c r="I111" s="144">
        <f t="shared" si="22"/>
        <v>-0.848071833131949</v>
      </c>
      <c r="J111" s="90">
        <f t="shared" si="23"/>
        <v>0.25</v>
      </c>
    </row>
    <row r="112" spans="1:10" x14ac:dyDescent="0.2">
      <c r="A112" s="146" t="s">
        <v>156</v>
      </c>
      <c r="B112" s="147" t="s">
        <v>43</v>
      </c>
      <c r="C112" s="130">
        <v>2126561.3388025723</v>
      </c>
      <c r="D112" s="129">
        <v>3698</v>
      </c>
      <c r="E112" s="125">
        <f t="shared" si="19"/>
        <v>575.05714948690434</v>
      </c>
      <c r="F112" s="126">
        <f t="shared" si="20"/>
        <v>-117.11887042765056</v>
      </c>
      <c r="G112" s="126">
        <f t="shared" si="21"/>
        <v>13716.829810248802</v>
      </c>
      <c r="H112" s="126">
        <f t="shared" si="18"/>
        <v>50724836.638300069</v>
      </c>
      <c r="I112" s="144">
        <f t="shared" si="22"/>
        <v>-0.53039875308222839</v>
      </c>
      <c r="J112" s="90">
        <f t="shared" si="23"/>
        <v>0.25</v>
      </c>
    </row>
    <row r="113" spans="1:10" x14ac:dyDescent="0.2">
      <c r="A113" s="146" t="s">
        <v>219</v>
      </c>
      <c r="B113" s="145" t="s">
        <v>222</v>
      </c>
      <c r="C113" s="130">
        <v>17291598.427421324</v>
      </c>
      <c r="D113" s="129">
        <v>31290</v>
      </c>
      <c r="E113" s="125">
        <f t="shared" si="19"/>
        <v>552.62379122471475</v>
      </c>
      <c r="F113" s="126">
        <f t="shared" si="20"/>
        <v>-139.55222868984015</v>
      </c>
      <c r="G113" s="126">
        <f t="shared" si="21"/>
        <v>19474.824532301445</v>
      </c>
      <c r="H113" s="126">
        <f t="shared" si="18"/>
        <v>609367259.61571217</v>
      </c>
      <c r="I113" s="144">
        <f t="shared" si="22"/>
        <v>-0.63199318621042844</v>
      </c>
      <c r="J113" s="90">
        <f t="shared" si="23"/>
        <v>0.25</v>
      </c>
    </row>
    <row r="114" spans="1:10" x14ac:dyDescent="0.2">
      <c r="A114" s="146" t="s">
        <v>42</v>
      </c>
      <c r="B114" s="147" t="s">
        <v>81</v>
      </c>
      <c r="C114" s="130">
        <v>1167532.8131723432</v>
      </c>
      <c r="D114" s="129">
        <v>2656</v>
      </c>
      <c r="E114" s="125">
        <f t="shared" si="19"/>
        <v>439.58313748958705</v>
      </c>
      <c r="F114" s="126">
        <f t="shared" si="20"/>
        <v>-252.59288242496785</v>
      </c>
      <c r="G114" s="126">
        <f t="shared" si="21"/>
        <v>63803.164251753631</v>
      </c>
      <c r="H114" s="126">
        <f t="shared" si="18"/>
        <v>169461204.25265765</v>
      </c>
      <c r="I114" s="144">
        <f t="shared" si="22"/>
        <v>-1.1439228314485073</v>
      </c>
      <c r="J114" s="90">
        <f t="shared" si="23"/>
        <v>0.3</v>
      </c>
    </row>
    <row r="115" spans="1:10" x14ac:dyDescent="0.2">
      <c r="A115" s="146" t="s">
        <v>221</v>
      </c>
      <c r="B115" s="145" t="s">
        <v>224</v>
      </c>
      <c r="C115" s="130">
        <v>4363853.6146918721</v>
      </c>
      <c r="D115" s="129">
        <v>9479</v>
      </c>
      <c r="E115" s="125">
        <f t="shared" si="19"/>
        <v>460.37067356175464</v>
      </c>
      <c r="F115" s="126">
        <f t="shared" si="20"/>
        <v>-231.80534635280026</v>
      </c>
      <c r="G115" s="126">
        <f t="shared" si="21"/>
        <v>53733.718597741688</v>
      </c>
      <c r="H115" s="126">
        <f t="shared" si="18"/>
        <v>509341918.58799344</v>
      </c>
      <c r="I115" s="144">
        <f t="shared" si="22"/>
        <v>-1.0497818687490712</v>
      </c>
      <c r="J115" s="90">
        <f t="shared" si="23"/>
        <v>0.3</v>
      </c>
    </row>
    <row r="116" spans="1:10" x14ac:dyDescent="0.2">
      <c r="A116" s="146" t="s">
        <v>80</v>
      </c>
      <c r="B116" s="149" t="s">
        <v>226</v>
      </c>
      <c r="C116" s="131">
        <v>17543732.502006516</v>
      </c>
      <c r="D116" s="132">
        <v>25093</v>
      </c>
      <c r="E116" s="125">
        <f t="shared" si="19"/>
        <v>699.14846778011861</v>
      </c>
      <c r="F116" s="127">
        <f t="shared" si="20"/>
        <v>6.9724478655637085</v>
      </c>
      <c r="G116" s="127">
        <f t="shared" si="21"/>
        <v>48.615029238003913</v>
      </c>
      <c r="H116" s="127">
        <f t="shared" si="18"/>
        <v>1219896.9286692322</v>
      </c>
      <c r="I116" s="144">
        <f t="shared" si="22"/>
        <v>3.1576274944611613E-2</v>
      </c>
      <c r="J116" s="90">
        <f t="shared" si="23"/>
        <v>0.2</v>
      </c>
    </row>
    <row r="117" spans="1:10" x14ac:dyDescent="0.2">
      <c r="A117" s="146" t="s">
        <v>223</v>
      </c>
      <c r="B117" s="147" t="s">
        <v>97</v>
      </c>
      <c r="C117" s="130">
        <v>1345526.4293029273</v>
      </c>
      <c r="D117" s="129">
        <v>3506</v>
      </c>
      <c r="E117" s="125">
        <f t="shared" si="19"/>
        <v>383.77821714287717</v>
      </c>
      <c r="F117" s="126">
        <f t="shared" si="20"/>
        <v>-308.39780277167773</v>
      </c>
      <c r="G117" s="126">
        <f t="shared" si="21"/>
        <v>95109.204754398641</v>
      </c>
      <c r="H117" s="126">
        <f t="shared" si="18"/>
        <v>333452871.86892164</v>
      </c>
      <c r="I117" s="144">
        <f t="shared" si="22"/>
        <v>-1.3966477771354835</v>
      </c>
      <c r="J117" s="90">
        <f t="shared" si="23"/>
        <v>0.3</v>
      </c>
    </row>
    <row r="118" spans="1:10" x14ac:dyDescent="0.2">
      <c r="A118" s="146" t="s">
        <v>96</v>
      </c>
      <c r="B118" s="147" t="s">
        <v>109</v>
      </c>
      <c r="C118" s="130">
        <v>663616.11535718373</v>
      </c>
      <c r="D118" s="129">
        <v>2124</v>
      </c>
      <c r="E118" s="125">
        <f t="shared" si="19"/>
        <v>312.43696579905071</v>
      </c>
      <c r="F118" s="126">
        <f t="shared" si="20"/>
        <v>-379.73905411550419</v>
      </c>
      <c r="G118" s="126">
        <f t="shared" si="21"/>
        <v>144201.74922053781</v>
      </c>
      <c r="H118" s="126">
        <f t="shared" si="18"/>
        <v>306284515.34442228</v>
      </c>
      <c r="I118" s="144">
        <f t="shared" si="22"/>
        <v>-1.7197324399052325</v>
      </c>
      <c r="J118" s="90">
        <f t="shared" si="23"/>
        <v>0.3</v>
      </c>
    </row>
    <row r="119" spans="1:10" x14ac:dyDescent="0.2">
      <c r="A119" s="146" t="s">
        <v>108</v>
      </c>
      <c r="B119" s="147" t="s">
        <v>35</v>
      </c>
      <c r="C119" s="130">
        <v>1929939.6523625301</v>
      </c>
      <c r="D119" s="129">
        <v>4256</v>
      </c>
      <c r="E119" s="125">
        <f t="shared" si="19"/>
        <v>453.46326418292529</v>
      </c>
      <c r="F119" s="126">
        <f t="shared" si="20"/>
        <v>-238.71275573162961</v>
      </c>
      <c r="G119" s="126">
        <f t="shared" si="21"/>
        <v>56983.779748988665</v>
      </c>
      <c r="H119" s="126">
        <f t="shared" si="18"/>
        <v>242522966.61169577</v>
      </c>
      <c r="I119" s="144">
        <f t="shared" si="22"/>
        <v>-1.0810636024968605</v>
      </c>
      <c r="J119" s="90">
        <f t="shared" si="23"/>
        <v>0.3</v>
      </c>
    </row>
    <row r="120" spans="1:10" x14ac:dyDescent="0.2">
      <c r="A120" s="146" t="s">
        <v>34</v>
      </c>
      <c r="B120" s="147" t="s">
        <v>22</v>
      </c>
      <c r="C120" s="130">
        <v>4592909.9736322276</v>
      </c>
      <c r="D120" s="129">
        <v>8966</v>
      </c>
      <c r="E120" s="125">
        <f t="shared" si="19"/>
        <v>512.25852929201733</v>
      </c>
      <c r="F120" s="126">
        <f t="shared" si="20"/>
        <v>-179.91749062253757</v>
      </c>
      <c r="G120" s="126">
        <f t="shared" si="21"/>
        <v>32370.303431910896</v>
      </c>
      <c r="H120" s="126">
        <f t="shared" si="18"/>
        <v>290232140.57051307</v>
      </c>
      <c r="I120" s="144">
        <f t="shared" si="22"/>
        <v>-0.81479621802557856</v>
      </c>
      <c r="J120" s="90">
        <f t="shared" si="23"/>
        <v>0.25</v>
      </c>
    </row>
    <row r="121" spans="1:10" x14ac:dyDescent="0.2">
      <c r="A121" s="146" t="s">
        <v>21</v>
      </c>
      <c r="B121" s="149" t="s">
        <v>235</v>
      </c>
      <c r="C121" s="131">
        <v>31120552.475473933</v>
      </c>
      <c r="D121" s="132">
        <v>39861</v>
      </c>
      <c r="E121" s="125">
        <f t="shared" si="19"/>
        <v>780.72683764767396</v>
      </c>
      <c r="F121" s="127">
        <f t="shared" si="20"/>
        <v>88.550817733119061</v>
      </c>
      <c r="G121" s="127">
        <f t="shared" si="21"/>
        <v>7841.2473212040732</v>
      </c>
      <c r="H121" s="127">
        <f t="shared" si="18"/>
        <v>312559959.47051555</v>
      </c>
      <c r="I121" s="144">
        <f t="shared" si="22"/>
        <v>0.40102199704079067</v>
      </c>
      <c r="J121" s="90">
        <f t="shared" si="23"/>
        <v>0.2</v>
      </c>
    </row>
    <row r="122" spans="1:10" x14ac:dyDescent="0.2">
      <c r="A122" s="146" t="s">
        <v>169</v>
      </c>
      <c r="B122" s="147" t="s">
        <v>170</v>
      </c>
      <c r="C122" s="130">
        <v>7086963.5864034249</v>
      </c>
      <c r="D122" s="129">
        <v>12361</v>
      </c>
      <c r="E122" s="125">
        <f t="shared" si="19"/>
        <v>573.33254481056747</v>
      </c>
      <c r="F122" s="126">
        <f t="shared" si="20"/>
        <v>-118.84347510398743</v>
      </c>
      <c r="G122" s="126">
        <f t="shared" si="21"/>
        <v>14123.771574792079</v>
      </c>
      <c r="H122" s="126">
        <f t="shared" si="18"/>
        <v>174583940.43600488</v>
      </c>
      <c r="I122" s="144">
        <f t="shared" si="22"/>
        <v>-0.53820900745497635</v>
      </c>
      <c r="J122" s="90">
        <f t="shared" si="23"/>
        <v>0.25</v>
      </c>
    </row>
    <row r="123" spans="1:10" x14ac:dyDescent="0.2">
      <c r="A123" s="146" t="s">
        <v>52</v>
      </c>
      <c r="B123" s="147" t="s">
        <v>53</v>
      </c>
      <c r="C123" s="130">
        <v>1862129.1564513319</v>
      </c>
      <c r="D123" s="129">
        <v>4114</v>
      </c>
      <c r="E123" s="125">
        <f t="shared" si="19"/>
        <v>452.63226943396495</v>
      </c>
      <c r="F123" s="126">
        <f t="shared" si="20"/>
        <v>-239.54375048058995</v>
      </c>
      <c r="G123" s="126">
        <f t="shared" si="21"/>
        <v>57381.208394307141</v>
      </c>
      <c r="H123" s="126">
        <f t="shared" si="18"/>
        <v>236066291.33417958</v>
      </c>
      <c r="I123" s="144">
        <f t="shared" si="22"/>
        <v>-1.0848269463291313</v>
      </c>
      <c r="J123" s="90">
        <f t="shared" si="23"/>
        <v>0.3</v>
      </c>
    </row>
    <row r="124" spans="1:10" x14ac:dyDescent="0.2">
      <c r="A124" s="146" t="s">
        <v>11</v>
      </c>
      <c r="B124" s="147" t="s">
        <v>12</v>
      </c>
      <c r="C124" s="130">
        <v>1957330.0515006287</v>
      </c>
      <c r="D124" s="129">
        <v>5498</v>
      </c>
      <c r="E124" s="125">
        <f t="shared" si="19"/>
        <v>356.0076485086629</v>
      </c>
      <c r="F124" s="126">
        <f t="shared" si="20"/>
        <v>-336.168371405892</v>
      </c>
      <c r="G124" s="126">
        <f t="shared" si="21"/>
        <v>113009.17393368974</v>
      </c>
      <c r="H124" s="126">
        <f t="shared" si="18"/>
        <v>621324438.28742623</v>
      </c>
      <c r="I124" s="144">
        <f t="shared" si="22"/>
        <v>-1.522412949922654</v>
      </c>
      <c r="J124" s="90">
        <f t="shared" si="23"/>
        <v>0.3</v>
      </c>
    </row>
    <row r="125" spans="1:10" x14ac:dyDescent="0.2">
      <c r="A125" s="146" t="s">
        <v>112</v>
      </c>
      <c r="B125" s="147" t="s">
        <v>113</v>
      </c>
      <c r="C125" s="130">
        <v>2189732.1241931282</v>
      </c>
      <c r="D125" s="129">
        <v>6361</v>
      </c>
      <c r="E125" s="125">
        <f t="shared" si="19"/>
        <v>344.24337748673605</v>
      </c>
      <c r="F125" s="126">
        <f t="shared" si="20"/>
        <v>-347.93264242781885</v>
      </c>
      <c r="G125" s="126">
        <f t="shared" si="21"/>
        <v>121057.12366680444</v>
      </c>
      <c r="H125" s="126">
        <f t="shared" si="18"/>
        <v>770044363.64454305</v>
      </c>
      <c r="I125" s="144">
        <f t="shared" si="22"/>
        <v>-1.575690057686479</v>
      </c>
      <c r="J125" s="90">
        <f t="shared" si="23"/>
        <v>0.3</v>
      </c>
    </row>
    <row r="126" spans="1:10" x14ac:dyDescent="0.2">
      <c r="A126" s="146" t="s">
        <v>88</v>
      </c>
      <c r="B126" s="147" t="s">
        <v>89</v>
      </c>
      <c r="C126" s="130">
        <v>947255.94655746373</v>
      </c>
      <c r="D126" s="129">
        <v>3271</v>
      </c>
      <c r="E126" s="125">
        <f t="shared" si="19"/>
        <v>289.59215730891583</v>
      </c>
      <c r="F126" s="126">
        <f t="shared" si="20"/>
        <v>-402.58386260563907</v>
      </c>
      <c r="G126" s="126">
        <f t="shared" si="21"/>
        <v>162073.76643047607</v>
      </c>
      <c r="H126" s="126">
        <f t="shared" si="18"/>
        <v>530143289.99408722</v>
      </c>
      <c r="I126" s="144">
        <f t="shared" si="22"/>
        <v>-1.8231902165498166</v>
      </c>
      <c r="J126" s="90">
        <f t="shared" si="23"/>
        <v>0.3</v>
      </c>
    </row>
    <row r="127" spans="1:10" s="4" customFormat="1" ht="4.5" customHeight="1" x14ac:dyDescent="0.2">
      <c r="A127" s="146"/>
      <c r="B127" s="151"/>
      <c r="C127" s="57"/>
      <c r="D127" s="60"/>
      <c r="E127" s="57"/>
      <c r="F127" s="57"/>
      <c r="G127" s="57"/>
      <c r="H127" s="57"/>
      <c r="I127" s="57"/>
      <c r="J127" s="90"/>
    </row>
    <row r="128" spans="1:10" x14ac:dyDescent="0.2">
      <c r="A128" s="152"/>
      <c r="B128" s="37" t="s">
        <v>280</v>
      </c>
      <c r="C128" s="154">
        <f>SUM(C8:C126)</f>
        <v>1484553517.0000005</v>
      </c>
      <c r="D128" s="38">
        <f>SUM(D8:D126)</f>
        <v>2144763</v>
      </c>
      <c r="E128" s="35">
        <f>C128/D128</f>
        <v>692.1760199145549</v>
      </c>
      <c r="F128" s="39"/>
      <c r="G128" s="39"/>
      <c r="H128" s="40">
        <f>SUM(H8:H126)</f>
        <v>104575047442.59244</v>
      </c>
      <c r="I128" s="39"/>
      <c r="J128" s="39"/>
    </row>
    <row r="129" spans="1:11" ht="6.75" customHeight="1" x14ac:dyDescent="0.2">
      <c r="A129" s="152"/>
      <c r="B129" s="37"/>
      <c r="C129" s="86"/>
      <c r="D129" s="87"/>
      <c r="E129" s="88"/>
      <c r="F129" s="39"/>
      <c r="G129" s="39"/>
      <c r="H129" s="40"/>
      <c r="I129" s="39"/>
      <c r="J129" s="89"/>
      <c r="K129" s="153"/>
    </row>
    <row r="130" spans="1:11" x14ac:dyDescent="0.2">
      <c r="A130" s="42"/>
      <c r="B130" s="42" t="s">
        <v>281</v>
      </c>
      <c r="C130" s="44"/>
      <c r="D130" s="161"/>
      <c r="E130" s="162"/>
      <c r="F130" s="16"/>
      <c r="G130" s="16"/>
      <c r="H130" s="35">
        <f>C128/D128</f>
        <v>692.1760199145549</v>
      </c>
      <c r="I130" s="16"/>
    </row>
    <row r="131" spans="1:11" x14ac:dyDescent="0.2">
      <c r="A131" s="42"/>
      <c r="B131" s="42" t="s">
        <v>282</v>
      </c>
      <c r="C131" s="44"/>
      <c r="D131" s="161"/>
      <c r="E131" s="162"/>
      <c r="F131" s="16"/>
      <c r="G131" s="16"/>
      <c r="H131" s="35">
        <f>H128/D128</f>
        <v>48758.323153930032</v>
      </c>
      <c r="I131" s="16"/>
    </row>
    <row r="132" spans="1:11" x14ac:dyDescent="0.2">
      <c r="A132" s="42"/>
      <c r="B132" s="42" t="s">
        <v>283</v>
      </c>
      <c r="C132" s="44"/>
      <c r="D132" s="161"/>
      <c r="E132" s="162"/>
      <c r="F132" s="16"/>
      <c r="G132" s="16"/>
      <c r="H132" s="35">
        <f>SQRT(H131)</f>
        <v>220.81286908586202</v>
      </c>
      <c r="I132" s="16"/>
    </row>
    <row r="133" spans="1:11" x14ac:dyDescent="0.2">
      <c r="A133" s="102"/>
      <c r="B133" s="102"/>
      <c r="C133" s="102"/>
      <c r="D133" s="134"/>
      <c r="E133" s="134"/>
      <c r="F133" s="82"/>
      <c r="G133" s="82"/>
      <c r="H133" s="135"/>
      <c r="I133" s="82"/>
    </row>
    <row r="134" spans="1:11" x14ac:dyDescent="0.2">
      <c r="A134" s="160" t="s">
        <v>329</v>
      </c>
      <c r="B134" s="160"/>
      <c r="C134" s="160"/>
    </row>
  </sheetData>
  <autoFilter ref="B7:J126">
    <sortState ref="B7:T125">
      <sortCondition ref="B6:B125"/>
    </sortState>
  </autoFilter>
  <mergeCells count="5">
    <mergeCell ref="A2:J2"/>
    <mergeCell ref="A134:C134"/>
    <mergeCell ref="D130:E130"/>
    <mergeCell ref="D131:E131"/>
    <mergeCell ref="D132:E132"/>
  </mergeCells>
  <conditionalFormatting sqref="K4:L4">
    <cfRule type="cellIs" dxfId="15" priority="17" operator="lessThan">
      <formula>0</formula>
    </cfRule>
    <cfRule type="cellIs" dxfId="14" priority="18" operator="greaterThan">
      <formula>0</formula>
    </cfRule>
  </conditionalFormatting>
  <pageMargins left="0.23622047244094491" right="0.23622047244094491" top="0.55118110236220474" bottom="0.19685039370078741" header="0.31496062992125984" footer="0.19685039370078741"/>
  <pageSetup paperSize="8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63"/>
  <sheetViews>
    <sheetView zoomScaleNormal="100" workbookViewId="0">
      <selection activeCell="E75" sqref="E75"/>
    </sheetView>
  </sheetViews>
  <sheetFormatPr defaultColWidth="8.85546875" defaultRowHeight="15" x14ac:dyDescent="0.25"/>
  <cols>
    <col min="1" max="3" width="8.85546875" style="13"/>
    <col min="4" max="4" width="34.7109375" style="13" customWidth="1"/>
    <col min="5" max="5" width="13.28515625" style="13" customWidth="1"/>
    <col min="6" max="6" width="17.5703125" style="13" customWidth="1"/>
    <col min="7" max="16384" width="8.85546875" style="13"/>
  </cols>
  <sheetData>
    <row r="1" spans="2:23" s="2" customFormat="1" ht="24.75" customHeight="1" x14ac:dyDescent="0.25"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</row>
    <row r="2" spans="2:23" ht="30" hidden="1" customHeight="1" x14ac:dyDescent="0.25">
      <c r="D2" s="15" t="s">
        <v>314</v>
      </c>
    </row>
    <row r="3" spans="2:23" ht="15.75" hidden="1" customHeight="1" thickBot="1" x14ac:dyDescent="0.3"/>
    <row r="4" spans="2:23" ht="15.75" hidden="1" customHeight="1" x14ac:dyDescent="0.25">
      <c r="B4" s="103" t="s">
        <v>239</v>
      </c>
      <c r="C4" s="114" t="s">
        <v>241</v>
      </c>
      <c r="D4" s="103" t="s">
        <v>260</v>
      </c>
      <c r="E4" s="103" t="s">
        <v>259</v>
      </c>
    </row>
    <row r="5" spans="2:23" ht="15.75" hidden="1" customHeight="1" x14ac:dyDescent="0.25">
      <c r="B5" s="104" t="s">
        <v>240</v>
      </c>
      <c r="C5" s="115"/>
      <c r="D5" s="104" t="s">
        <v>261</v>
      </c>
      <c r="E5" s="104"/>
    </row>
    <row r="6" spans="2:23" ht="16.5" hidden="1" customHeight="1" thickBot="1" x14ac:dyDescent="0.3">
      <c r="B6" s="14"/>
      <c r="C6" s="116"/>
      <c r="D6" s="105" t="s">
        <v>242</v>
      </c>
      <c r="E6" s="105"/>
    </row>
    <row r="7" spans="2:23" ht="16.5" hidden="1" customHeight="1" thickBot="1" x14ac:dyDescent="0.3">
      <c r="B7" s="7" t="s">
        <v>243</v>
      </c>
      <c r="C7" s="7" t="s">
        <v>244</v>
      </c>
      <c r="D7" s="7" t="s">
        <v>256</v>
      </c>
      <c r="E7" s="8">
        <v>8</v>
      </c>
    </row>
    <row r="8" spans="2:23" ht="16.5" hidden="1" customHeight="1" thickBot="1" x14ac:dyDescent="0.3">
      <c r="B8" s="7" t="s">
        <v>245</v>
      </c>
      <c r="C8" s="7" t="s">
        <v>246</v>
      </c>
      <c r="D8" s="7" t="s">
        <v>264</v>
      </c>
      <c r="E8" s="7">
        <v>96</v>
      </c>
    </row>
    <row r="9" spans="2:23" ht="16.5" hidden="1" customHeight="1" thickBot="1" x14ac:dyDescent="0.3">
      <c r="B9" s="7" t="s">
        <v>247</v>
      </c>
      <c r="C9" s="7" t="s">
        <v>248</v>
      </c>
      <c r="D9" s="7" t="s">
        <v>251</v>
      </c>
      <c r="E9" s="7">
        <v>5</v>
      </c>
    </row>
    <row r="10" spans="2:23" ht="16.5" hidden="1" customHeight="1" thickBot="1" x14ac:dyDescent="0.3">
      <c r="B10" s="7" t="s">
        <v>249</v>
      </c>
      <c r="C10" s="7" t="s">
        <v>250</v>
      </c>
      <c r="D10" s="9" t="s">
        <v>262</v>
      </c>
      <c r="E10" s="9">
        <v>3</v>
      </c>
    </row>
    <row r="11" spans="2:23" ht="16.5" hidden="1" customHeight="1" thickBot="1" x14ac:dyDescent="0.3">
      <c r="B11" s="7" t="s">
        <v>252</v>
      </c>
      <c r="C11" s="8" t="s">
        <v>253</v>
      </c>
      <c r="D11" s="10" t="s">
        <v>263</v>
      </c>
      <c r="E11" s="11">
        <v>7</v>
      </c>
    </row>
    <row r="12" spans="2:23" ht="15" hidden="1" customHeight="1" x14ac:dyDescent="0.25"/>
    <row r="13" spans="2:23" ht="15" hidden="1" customHeight="1" x14ac:dyDescent="0.25">
      <c r="B13" s="15"/>
      <c r="D13" s="15" t="s">
        <v>311</v>
      </c>
    </row>
    <row r="14" spans="2:23" ht="15.75" hidden="1" customHeight="1" thickBot="1" x14ac:dyDescent="0.3"/>
    <row r="15" spans="2:23" ht="15.75" hidden="1" customHeight="1" x14ac:dyDescent="0.25">
      <c r="B15" s="103" t="s">
        <v>239</v>
      </c>
      <c r="C15" s="114" t="s">
        <v>241</v>
      </c>
      <c r="D15" s="103" t="s">
        <v>260</v>
      </c>
      <c r="E15" s="103" t="s">
        <v>259</v>
      </c>
    </row>
    <row r="16" spans="2:23" ht="15.75" hidden="1" customHeight="1" x14ac:dyDescent="0.25">
      <c r="B16" s="104" t="s">
        <v>240</v>
      </c>
      <c r="C16" s="115"/>
      <c r="D16" s="104" t="s">
        <v>261</v>
      </c>
      <c r="E16" s="104"/>
    </row>
    <row r="17" spans="2:5" ht="16.5" hidden="1" customHeight="1" thickBot="1" x14ac:dyDescent="0.3">
      <c r="B17" s="14"/>
      <c r="C17" s="116"/>
      <c r="D17" s="105" t="s">
        <v>242</v>
      </c>
      <c r="E17" s="105"/>
    </row>
    <row r="18" spans="2:5" ht="16.5" hidden="1" customHeight="1" thickBot="1" x14ac:dyDescent="0.3">
      <c r="B18" s="7" t="s">
        <v>243</v>
      </c>
      <c r="C18" s="7" t="s">
        <v>246</v>
      </c>
      <c r="D18" s="7" t="s">
        <v>256</v>
      </c>
      <c r="E18" s="8">
        <v>8</v>
      </c>
    </row>
    <row r="19" spans="2:5" ht="16.5" hidden="1" customHeight="1" thickBot="1" x14ac:dyDescent="0.3">
      <c r="B19" s="7" t="s">
        <v>245</v>
      </c>
      <c r="C19" s="7" t="s">
        <v>248</v>
      </c>
      <c r="D19" s="7" t="s">
        <v>264</v>
      </c>
      <c r="E19" s="7">
        <v>96</v>
      </c>
    </row>
    <row r="20" spans="2:5" ht="16.5" hidden="1" customHeight="1" thickBot="1" x14ac:dyDescent="0.3">
      <c r="B20" s="7" t="s">
        <v>247</v>
      </c>
      <c r="C20" s="7" t="s">
        <v>250</v>
      </c>
      <c r="D20" s="9" t="s">
        <v>251</v>
      </c>
      <c r="E20" s="9">
        <v>5</v>
      </c>
    </row>
    <row r="21" spans="2:5" ht="16.5" hidden="1" customHeight="1" thickBot="1" x14ac:dyDescent="0.3">
      <c r="B21" s="7" t="s">
        <v>249</v>
      </c>
      <c r="C21" s="8" t="s">
        <v>253</v>
      </c>
      <c r="D21" s="12" t="s">
        <v>254</v>
      </c>
      <c r="E21" s="12">
        <v>10</v>
      </c>
    </row>
    <row r="22" spans="2:5" ht="15" hidden="1" customHeight="1" x14ac:dyDescent="0.25"/>
    <row r="23" spans="2:5" ht="15" hidden="1" customHeight="1" x14ac:dyDescent="0.25">
      <c r="D23" s="15" t="s">
        <v>312</v>
      </c>
    </row>
    <row r="24" spans="2:5" ht="15.75" hidden="1" customHeight="1" thickBot="1" x14ac:dyDescent="0.3"/>
    <row r="25" spans="2:5" ht="15.75" hidden="1" customHeight="1" x14ac:dyDescent="0.25">
      <c r="B25" s="103" t="s">
        <v>239</v>
      </c>
      <c r="C25" s="114" t="s">
        <v>241</v>
      </c>
      <c r="D25" s="103" t="s">
        <v>260</v>
      </c>
      <c r="E25" s="103" t="s">
        <v>259</v>
      </c>
    </row>
    <row r="26" spans="2:5" ht="15.75" hidden="1" customHeight="1" x14ac:dyDescent="0.25">
      <c r="B26" s="104" t="s">
        <v>240</v>
      </c>
      <c r="C26" s="115"/>
      <c r="D26" s="104" t="s">
        <v>261</v>
      </c>
      <c r="E26" s="104"/>
    </row>
    <row r="27" spans="2:5" ht="16.5" hidden="1" customHeight="1" thickBot="1" x14ac:dyDescent="0.3">
      <c r="B27" s="14"/>
      <c r="C27" s="116"/>
      <c r="D27" s="105" t="s">
        <v>242</v>
      </c>
      <c r="E27" s="105"/>
    </row>
    <row r="28" spans="2:5" ht="16.5" hidden="1" customHeight="1" thickBot="1" x14ac:dyDescent="0.3">
      <c r="B28" s="7" t="s">
        <v>243</v>
      </c>
      <c r="C28" s="7" t="s">
        <v>244</v>
      </c>
      <c r="D28" s="7" t="s">
        <v>256</v>
      </c>
      <c r="E28" s="7">
        <v>8</v>
      </c>
    </row>
    <row r="29" spans="2:5" ht="16.5" hidden="1" customHeight="1" thickBot="1" x14ac:dyDescent="0.3">
      <c r="B29" s="7" t="s">
        <v>245</v>
      </c>
      <c r="C29" s="7" t="s">
        <v>246</v>
      </c>
      <c r="D29" s="7" t="s">
        <v>255</v>
      </c>
      <c r="E29" s="7">
        <v>79</v>
      </c>
    </row>
    <row r="30" spans="2:5" ht="16.5" hidden="1" customHeight="1" thickBot="1" x14ac:dyDescent="0.3">
      <c r="B30" s="7" t="s">
        <v>247</v>
      </c>
      <c r="C30" s="7" t="s">
        <v>248</v>
      </c>
      <c r="D30" s="7" t="s">
        <v>265</v>
      </c>
      <c r="E30" s="7">
        <v>17</v>
      </c>
    </row>
    <row r="31" spans="2:5" ht="16.5" hidden="1" customHeight="1" thickBot="1" x14ac:dyDescent="0.3">
      <c r="B31" s="7" t="s">
        <v>249</v>
      </c>
      <c r="C31" s="7" t="s">
        <v>250</v>
      </c>
      <c r="D31" s="7" t="s">
        <v>257</v>
      </c>
      <c r="E31" s="7">
        <v>3</v>
      </c>
    </row>
    <row r="32" spans="2:5" ht="16.5" hidden="1" customHeight="1" thickBot="1" x14ac:dyDescent="0.3">
      <c r="B32" s="7" t="s">
        <v>252</v>
      </c>
      <c r="C32" s="7" t="s">
        <v>253</v>
      </c>
      <c r="D32" s="7" t="s">
        <v>258</v>
      </c>
      <c r="E32" s="7">
        <v>12</v>
      </c>
    </row>
    <row r="33" spans="2:5" ht="15" hidden="1" customHeight="1" x14ac:dyDescent="0.25"/>
    <row r="34" spans="2:5" ht="15" hidden="1" customHeight="1" x14ac:dyDescent="0.25">
      <c r="D34" s="15" t="s">
        <v>313</v>
      </c>
    </row>
    <row r="35" spans="2:5" ht="15.75" hidden="1" customHeight="1" thickBot="1" x14ac:dyDescent="0.3"/>
    <row r="36" spans="2:5" ht="15.75" hidden="1" customHeight="1" x14ac:dyDescent="0.25">
      <c r="B36" s="103" t="s">
        <v>239</v>
      </c>
      <c r="C36" s="114" t="s">
        <v>241</v>
      </c>
      <c r="D36" s="103" t="s">
        <v>260</v>
      </c>
      <c r="E36" s="103" t="s">
        <v>259</v>
      </c>
    </row>
    <row r="37" spans="2:5" ht="15.75" hidden="1" customHeight="1" x14ac:dyDescent="0.25">
      <c r="B37" s="104" t="s">
        <v>240</v>
      </c>
      <c r="C37" s="115"/>
      <c r="D37" s="104" t="s">
        <v>261</v>
      </c>
      <c r="E37" s="104"/>
    </row>
    <row r="38" spans="2:5" ht="16.5" hidden="1" customHeight="1" thickBot="1" x14ac:dyDescent="0.3">
      <c r="B38" s="14"/>
      <c r="C38" s="116"/>
      <c r="D38" s="105" t="s">
        <v>242</v>
      </c>
      <c r="E38" s="105"/>
    </row>
    <row r="39" spans="2:5" ht="16.5" hidden="1" customHeight="1" thickBot="1" x14ac:dyDescent="0.3">
      <c r="B39" s="7" t="s">
        <v>243</v>
      </c>
      <c r="C39" s="7" t="s">
        <v>246</v>
      </c>
      <c r="D39" s="7" t="s">
        <v>256</v>
      </c>
      <c r="E39" s="7">
        <v>8</v>
      </c>
    </row>
    <row r="40" spans="2:5" ht="16.5" hidden="1" customHeight="1" thickBot="1" x14ac:dyDescent="0.3">
      <c r="B40" s="7" t="s">
        <v>245</v>
      </c>
      <c r="C40" s="7" t="s">
        <v>248</v>
      </c>
      <c r="D40" s="7" t="s">
        <v>267</v>
      </c>
      <c r="E40" s="7">
        <v>49</v>
      </c>
    </row>
    <row r="41" spans="2:5" ht="16.5" hidden="1" customHeight="1" thickBot="1" x14ac:dyDescent="0.3">
      <c r="B41" s="7" t="s">
        <v>247</v>
      </c>
      <c r="C41" s="7" t="s">
        <v>250</v>
      </c>
      <c r="D41" s="7" t="s">
        <v>266</v>
      </c>
      <c r="E41" s="7">
        <v>47</v>
      </c>
    </row>
    <row r="42" spans="2:5" ht="16.5" hidden="1" customHeight="1" thickBot="1" x14ac:dyDescent="0.3">
      <c r="B42" s="7" t="s">
        <v>252</v>
      </c>
      <c r="C42" s="7" t="s">
        <v>253</v>
      </c>
      <c r="D42" s="12" t="s">
        <v>268</v>
      </c>
      <c r="E42" s="7">
        <v>15</v>
      </c>
    </row>
    <row r="43" spans="2:5" ht="15" hidden="1" customHeight="1" x14ac:dyDescent="0.25"/>
    <row r="44" spans="2:5" ht="15" hidden="1" customHeight="1" x14ac:dyDescent="0.25">
      <c r="D44" s="15" t="s">
        <v>315</v>
      </c>
    </row>
    <row r="45" spans="2:5" ht="15.75" hidden="1" customHeight="1" thickBot="1" x14ac:dyDescent="0.3"/>
    <row r="46" spans="2:5" ht="15.75" hidden="1" customHeight="1" x14ac:dyDescent="0.25">
      <c r="B46" s="103" t="s">
        <v>239</v>
      </c>
      <c r="C46" s="114" t="s">
        <v>241</v>
      </c>
      <c r="D46" s="103" t="s">
        <v>260</v>
      </c>
      <c r="E46" s="103" t="s">
        <v>259</v>
      </c>
    </row>
    <row r="47" spans="2:5" ht="15.75" hidden="1" customHeight="1" x14ac:dyDescent="0.25">
      <c r="B47" s="104" t="s">
        <v>240</v>
      </c>
      <c r="C47" s="115"/>
      <c r="D47" s="104" t="s">
        <v>261</v>
      </c>
      <c r="E47" s="104"/>
    </row>
    <row r="48" spans="2:5" ht="16.5" hidden="1" customHeight="1" thickBot="1" x14ac:dyDescent="0.3">
      <c r="B48" s="14"/>
      <c r="C48" s="116"/>
      <c r="D48" s="105" t="s">
        <v>242</v>
      </c>
      <c r="E48" s="105"/>
    </row>
    <row r="49" spans="2:10" ht="16.5" hidden="1" customHeight="1" thickBot="1" x14ac:dyDescent="0.3">
      <c r="B49" s="7" t="s">
        <v>243</v>
      </c>
      <c r="C49" s="7" t="s">
        <v>246</v>
      </c>
      <c r="D49" s="7" t="s">
        <v>256</v>
      </c>
      <c r="E49" s="7">
        <v>57</v>
      </c>
    </row>
    <row r="50" spans="2:10" ht="16.5" hidden="1" customHeight="1" thickBot="1" x14ac:dyDescent="0.3">
      <c r="B50" s="7" t="s">
        <v>245</v>
      </c>
      <c r="C50" s="7" t="s">
        <v>248</v>
      </c>
      <c r="D50" s="7" t="s">
        <v>267</v>
      </c>
      <c r="E50" s="7">
        <v>47</v>
      </c>
    </row>
    <row r="51" spans="2:10" ht="16.5" hidden="1" customHeight="1" thickBot="1" x14ac:dyDescent="0.3">
      <c r="B51" s="7" t="s">
        <v>247</v>
      </c>
      <c r="C51" s="7" t="s">
        <v>250</v>
      </c>
      <c r="D51" s="7" t="s">
        <v>266</v>
      </c>
      <c r="E51" s="7">
        <v>8</v>
      </c>
    </row>
    <row r="52" spans="2:10" ht="16.5" hidden="1" customHeight="1" thickBot="1" x14ac:dyDescent="0.3">
      <c r="B52" s="7" t="s">
        <v>252</v>
      </c>
      <c r="C52" s="7" t="s">
        <v>253</v>
      </c>
      <c r="D52" s="12" t="s">
        <v>268</v>
      </c>
      <c r="E52" s="7">
        <v>7</v>
      </c>
    </row>
    <row r="53" spans="2:10" ht="18.75" x14ac:dyDescent="0.3">
      <c r="B53" s="163" t="s">
        <v>326</v>
      </c>
      <c r="C53" s="163"/>
      <c r="D53" s="163"/>
      <c r="E53" s="163"/>
      <c r="F53" s="117"/>
    </row>
    <row r="54" spans="2:10" x14ac:dyDescent="0.25">
      <c r="D54" s="15"/>
    </row>
    <row r="55" spans="2:10" ht="15.75" thickBot="1" x14ac:dyDescent="0.3">
      <c r="D55" s="15"/>
      <c r="F55" s="92"/>
      <c r="G55" s="92"/>
      <c r="H55" s="92"/>
      <c r="I55" s="92"/>
      <c r="J55" s="92"/>
    </row>
    <row r="56" spans="2:10" ht="48" thickBot="1" x14ac:dyDescent="0.3">
      <c r="B56" s="122" t="s">
        <v>321</v>
      </c>
      <c r="C56" s="123" t="s">
        <v>241</v>
      </c>
      <c r="D56" s="123" t="s">
        <v>324</v>
      </c>
      <c r="E56" s="124" t="s">
        <v>322</v>
      </c>
      <c r="F56" s="155" t="s">
        <v>333</v>
      </c>
      <c r="G56" s="106"/>
      <c r="H56" s="106"/>
      <c r="I56" s="118"/>
    </row>
    <row r="57" spans="2:10" ht="15.75" hidden="1" customHeight="1" thickBot="1" x14ac:dyDescent="0.3">
      <c r="B57" s="119"/>
      <c r="C57" s="120"/>
      <c r="D57" s="120"/>
      <c r="E57" s="121"/>
      <c r="F57" s="118"/>
      <c r="G57" s="94"/>
      <c r="H57" s="106"/>
      <c r="I57" s="118"/>
    </row>
    <row r="58" spans="2:10" ht="16.5" thickBot="1" x14ac:dyDescent="0.3">
      <c r="B58" s="98" t="s">
        <v>243</v>
      </c>
      <c r="C58" s="99" t="s">
        <v>244</v>
      </c>
      <c r="D58" s="99" t="s">
        <v>316</v>
      </c>
      <c r="E58" s="100">
        <v>30</v>
      </c>
      <c r="F58" s="156">
        <v>42</v>
      </c>
      <c r="G58" s="95"/>
      <c r="H58" s="96"/>
      <c r="I58" s="95"/>
    </row>
    <row r="59" spans="2:10" ht="16.5" thickBot="1" x14ac:dyDescent="0.3">
      <c r="B59" s="98" t="s">
        <v>245</v>
      </c>
      <c r="C59" s="99" t="s">
        <v>246</v>
      </c>
      <c r="D59" s="99" t="s">
        <v>317</v>
      </c>
      <c r="E59" s="100">
        <v>25</v>
      </c>
      <c r="F59" s="156">
        <v>58</v>
      </c>
      <c r="G59" s="95"/>
      <c r="H59" s="96"/>
      <c r="I59" s="95"/>
    </row>
    <row r="60" spans="2:10" ht="16.5" thickBot="1" x14ac:dyDescent="0.3">
      <c r="B60" s="98" t="s">
        <v>247</v>
      </c>
      <c r="C60" s="99" t="s">
        <v>248</v>
      </c>
      <c r="D60" s="99" t="s">
        <v>318</v>
      </c>
      <c r="E60" s="100">
        <v>20</v>
      </c>
      <c r="F60" s="156">
        <v>10</v>
      </c>
      <c r="G60" s="95"/>
      <c r="H60" s="96"/>
      <c r="I60" s="95"/>
    </row>
    <row r="61" spans="2:10" ht="15.75" thickBot="1" x14ac:dyDescent="0.3">
      <c r="B61" s="91" t="s">
        <v>249</v>
      </c>
      <c r="C61" s="99" t="s">
        <v>250</v>
      </c>
      <c r="D61" s="99" t="s">
        <v>319</v>
      </c>
      <c r="E61" s="100">
        <v>15</v>
      </c>
      <c r="F61" s="156">
        <v>7</v>
      </c>
      <c r="G61" s="95"/>
      <c r="H61" s="96"/>
      <c r="I61" s="95"/>
    </row>
    <row r="62" spans="2:10" ht="15.75" thickBot="1" x14ac:dyDescent="0.3">
      <c r="B62" s="101" t="s">
        <v>252</v>
      </c>
      <c r="C62" s="99" t="s">
        <v>253</v>
      </c>
      <c r="D62" s="99" t="s">
        <v>320</v>
      </c>
      <c r="E62" s="100">
        <v>10</v>
      </c>
      <c r="F62" s="156">
        <v>2</v>
      </c>
      <c r="G62" s="95"/>
      <c r="H62" s="96"/>
      <c r="I62" s="95"/>
    </row>
    <row r="63" spans="2:10" x14ac:dyDescent="0.25">
      <c r="B63" s="97"/>
      <c r="C63" s="95"/>
      <c r="D63" s="95"/>
      <c r="E63" s="95"/>
      <c r="F63" s="93"/>
      <c r="G63" s="95"/>
      <c r="H63" s="95"/>
      <c r="I63" s="96"/>
      <c r="J63" s="95"/>
    </row>
  </sheetData>
  <mergeCells count="1">
    <mergeCell ref="B53:E5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35"/>
  <sheetViews>
    <sheetView topLeftCell="C1" zoomScale="70" zoomScaleNormal="70" workbookViewId="0">
      <pane xSplit="1" ySplit="4" topLeftCell="G88" activePane="bottomRight" state="frozen"/>
      <selection activeCell="C1" sqref="C1"/>
      <selection pane="topRight" activeCell="D1" sqref="D1"/>
      <selection pane="bottomLeft" activeCell="C5" sqref="C5"/>
      <selection pane="bottomRight" activeCell="R114" sqref="R114"/>
    </sheetView>
  </sheetViews>
  <sheetFormatPr defaultRowHeight="15" x14ac:dyDescent="0.25"/>
  <cols>
    <col min="1" max="1" width="5.5703125" customWidth="1"/>
    <col min="2" max="2" width="7.140625" customWidth="1"/>
    <col min="3" max="3" width="18.7109375" customWidth="1"/>
    <col min="4" max="4" width="17.42578125" customWidth="1"/>
    <col min="5" max="6" width="18.7109375" customWidth="1"/>
    <col min="7" max="8" width="19.28515625" customWidth="1"/>
    <col min="9" max="9" width="12.28515625" customWidth="1"/>
    <col min="10" max="10" width="19" customWidth="1"/>
    <col min="11" max="11" width="11.5703125" customWidth="1"/>
    <col min="12" max="12" width="9.85546875" customWidth="1"/>
    <col min="13" max="13" width="15.5703125" customWidth="1"/>
    <col min="14" max="14" width="13" customWidth="1"/>
    <col min="15" max="15" width="10" customWidth="1"/>
    <col min="17" max="17" width="10" customWidth="1"/>
    <col min="19" max="19" width="16" customWidth="1"/>
    <col min="20" max="20" width="15.140625" customWidth="1"/>
    <col min="21" max="21" width="12.28515625" bestFit="1" customWidth="1"/>
    <col min="22" max="22" width="17.140625" customWidth="1"/>
  </cols>
  <sheetData>
    <row r="1" spans="1:22" ht="15.75" x14ac:dyDescent="0.25">
      <c r="B1" s="164" t="s">
        <v>270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"/>
      <c r="Q1" s="1"/>
      <c r="V1" s="75" t="s">
        <v>269</v>
      </c>
    </row>
    <row r="2" spans="1:22" ht="76.5" x14ac:dyDescent="0.25">
      <c r="B2" s="18" t="s">
        <v>238</v>
      </c>
      <c r="C2" s="19"/>
      <c r="D2" s="20" t="s">
        <v>291</v>
      </c>
      <c r="E2" s="62" t="s">
        <v>292</v>
      </c>
      <c r="F2" s="62" t="s">
        <v>293</v>
      </c>
      <c r="G2" s="20" t="s">
        <v>271</v>
      </c>
      <c r="H2" s="19" t="s">
        <v>290</v>
      </c>
      <c r="I2" s="19" t="s">
        <v>272</v>
      </c>
      <c r="J2" s="21" t="s">
        <v>273</v>
      </c>
      <c r="K2" s="22" t="s">
        <v>274</v>
      </c>
      <c r="L2" s="23" t="s">
        <v>275</v>
      </c>
      <c r="M2" s="23" t="s">
        <v>276</v>
      </c>
      <c r="N2" s="24" t="s">
        <v>277</v>
      </c>
      <c r="O2" s="45" t="s">
        <v>288</v>
      </c>
      <c r="P2" s="24" t="s">
        <v>287</v>
      </c>
      <c r="Q2" s="45" t="s">
        <v>288</v>
      </c>
      <c r="R2" s="43" t="s">
        <v>289</v>
      </c>
      <c r="S2" s="24" t="s">
        <v>296</v>
      </c>
      <c r="T2" s="24" t="s">
        <v>295</v>
      </c>
      <c r="U2" s="43" t="s">
        <v>297</v>
      </c>
      <c r="V2" s="69">
        <f>U124</f>
        <v>0</v>
      </c>
    </row>
    <row r="3" spans="1:22" ht="25.5" x14ac:dyDescent="0.25">
      <c r="B3" s="18"/>
      <c r="C3" s="19"/>
      <c r="D3" s="19"/>
      <c r="E3" s="63"/>
      <c r="F3" s="63" t="s">
        <v>294</v>
      </c>
      <c r="G3" s="26" t="s">
        <v>278</v>
      </c>
      <c r="H3" s="27" t="s">
        <v>279</v>
      </c>
      <c r="I3" s="27" t="s">
        <v>279</v>
      </c>
      <c r="J3" s="26" t="s">
        <v>278</v>
      </c>
      <c r="K3" s="22"/>
      <c r="L3" s="23"/>
      <c r="M3" s="23"/>
      <c r="N3" s="28"/>
      <c r="O3" s="25"/>
      <c r="Q3" s="25"/>
    </row>
    <row r="4" spans="1:22" ht="42.75" customHeight="1" x14ac:dyDescent="0.25">
      <c r="B4" s="29"/>
      <c r="C4" s="30"/>
      <c r="D4" s="30" t="s">
        <v>286</v>
      </c>
      <c r="E4" s="64"/>
      <c r="F4" s="65">
        <v>1</v>
      </c>
      <c r="G4" s="30"/>
      <c r="H4" s="31"/>
      <c r="I4" s="31"/>
      <c r="J4" s="32"/>
      <c r="K4" s="33"/>
      <c r="L4" s="33"/>
      <c r="M4" s="33"/>
      <c r="N4" s="34"/>
      <c r="O4" s="25"/>
      <c r="Q4" s="25"/>
    </row>
    <row r="5" spans="1:22" x14ac:dyDescent="0.25">
      <c r="A5" s="48">
        <f>(D5+H5-G5-I5)^2</f>
        <v>0</v>
      </c>
      <c r="B5" s="5" t="s">
        <v>186</v>
      </c>
      <c r="C5" s="70" t="s">
        <v>228</v>
      </c>
      <c r="D5" s="51">
        <v>47872872.825813867</v>
      </c>
      <c r="E5" s="61"/>
      <c r="F5" s="61">
        <f>D5+E5*$F$4</f>
        <v>47872872.825813867</v>
      </c>
      <c r="G5" s="50">
        <f>F5</f>
        <v>47872872.825813867</v>
      </c>
      <c r="H5" s="52">
        <v>100006</v>
      </c>
      <c r="I5" s="53">
        <f>H5</f>
        <v>100006</v>
      </c>
      <c r="J5" s="54">
        <f t="shared" ref="J5:J68" si="0">G5/I5</f>
        <v>478.70000625776322</v>
      </c>
      <c r="K5" s="55">
        <f t="shared" ref="K5:K68" si="1">J5-J$124</f>
        <v>-98.332014354046123</v>
      </c>
      <c r="L5" s="55">
        <f t="shared" ref="L5:L68" si="2">K5^2</f>
        <v>9669.1850469243327</v>
      </c>
      <c r="M5" s="55">
        <f t="shared" ref="M5:M68" si="3">L5*I5</f>
        <v>966976519.80271482</v>
      </c>
      <c r="N5" s="54">
        <f t="shared" ref="N5:N68" si="4">K5/M$127</f>
        <v>-1.2928410537458073</v>
      </c>
      <c r="O5" s="47">
        <f>IF(N5&lt;=-0.7,25%,IF(N5&lt;0,20%,IF(N5&lt;2.1,15%,10%)))</f>
        <v>0.25</v>
      </c>
      <c r="P5">
        <v>-1.2928410537458073</v>
      </c>
      <c r="Q5" s="47">
        <f>IF(P5&lt;=-0.7,25%,IF(P5&lt;0,20%,IF(P5&lt;2.1,15%,10%)))</f>
        <v>0.25</v>
      </c>
      <c r="R5" s="46">
        <f>O5-Q5</f>
        <v>0</v>
      </c>
      <c r="S5" s="52">
        <f>Sheet1!B2*2+3458939.55555571</f>
        <v>45078014.408730231</v>
      </c>
      <c r="T5" s="67">
        <f>S5/85*100*0.15*O5</f>
        <v>1988735.929796922</v>
      </c>
      <c r="U5" s="67">
        <f>T5-S5/85*100*0.15*Q5</f>
        <v>0</v>
      </c>
    </row>
    <row r="6" spans="1:22" x14ac:dyDescent="0.25">
      <c r="A6" s="48">
        <f t="shared" ref="A6:A69" si="5">(D6+H6-G6-I6)^2</f>
        <v>0</v>
      </c>
      <c r="B6" s="5" t="s">
        <v>191</v>
      </c>
      <c r="C6" s="71" t="s">
        <v>230</v>
      </c>
      <c r="D6" s="56">
        <v>34705487.904452495</v>
      </c>
      <c r="E6" s="61"/>
      <c r="F6" s="61">
        <f t="shared" ref="F6:F69" si="6">D6+E6*$F$4</f>
        <v>34705487.904452495</v>
      </c>
      <c r="G6" s="50">
        <f t="shared" ref="G6:G69" si="7">F6</f>
        <v>34705487.904452495</v>
      </c>
      <c r="H6" s="52">
        <v>63046</v>
      </c>
      <c r="I6" s="53">
        <f t="shared" ref="I6:I69" si="8">H6</f>
        <v>63046</v>
      </c>
      <c r="J6" s="54">
        <f t="shared" si="0"/>
        <v>550.47882346941117</v>
      </c>
      <c r="K6" s="55">
        <f t="shared" si="1"/>
        <v>-26.553197142398176</v>
      </c>
      <c r="L6" s="55">
        <f t="shared" si="2"/>
        <v>705.07227848306263</v>
      </c>
      <c r="M6" s="55">
        <f t="shared" si="3"/>
        <v>44451986.869243167</v>
      </c>
      <c r="N6" s="54">
        <f t="shared" si="4"/>
        <v>-0.34911380184174634</v>
      </c>
      <c r="O6" s="47">
        <f t="shared" ref="O6:Q69" si="9">IF(N6&lt;=-0.7,25%,IF(N6&lt;0,20%,IF(N6&lt;2.1,15%,10%)))</f>
        <v>0.2</v>
      </c>
      <c r="P6">
        <v>-0.34911380184174634</v>
      </c>
      <c r="Q6" s="47">
        <f t="shared" si="9"/>
        <v>0.2</v>
      </c>
      <c r="R6" s="46">
        <f t="shared" ref="R6:R69" si="10">O6-Q6</f>
        <v>0</v>
      </c>
      <c r="S6" s="52">
        <f>Sheet1!B3*2+3458939.55555571</f>
        <v>30150292.694444507</v>
      </c>
      <c r="T6" s="67">
        <f t="shared" ref="T6:T69" si="11">S6/85*100*0.15*O6</f>
        <v>1064127.9774509824</v>
      </c>
      <c r="U6" s="67">
        <f>T6-S6/85*100*0.15*Q6</f>
        <v>0</v>
      </c>
    </row>
    <row r="7" spans="1:22" x14ac:dyDescent="0.25">
      <c r="A7" s="48">
        <f t="shared" si="5"/>
        <v>0</v>
      </c>
      <c r="B7" s="6" t="s">
        <v>192</v>
      </c>
      <c r="C7" s="71" t="s">
        <v>229</v>
      </c>
      <c r="D7" s="56">
        <v>12225519.459817015</v>
      </c>
      <c r="E7" s="61"/>
      <c r="F7" s="61">
        <f t="shared" si="6"/>
        <v>12225519.459817015</v>
      </c>
      <c r="G7" s="50">
        <f t="shared" si="7"/>
        <v>12225519.459817015</v>
      </c>
      <c r="H7" s="52">
        <v>25539</v>
      </c>
      <c r="I7" s="53">
        <f t="shared" si="8"/>
        <v>25539</v>
      </c>
      <c r="J7" s="55">
        <f t="shared" si="0"/>
        <v>478.70000625776322</v>
      </c>
      <c r="K7" s="55">
        <f t="shared" si="1"/>
        <v>-98.332014354046123</v>
      </c>
      <c r="L7" s="55">
        <f t="shared" si="2"/>
        <v>9669.1850469243327</v>
      </c>
      <c r="M7" s="55">
        <f t="shared" si="3"/>
        <v>246941316.91340053</v>
      </c>
      <c r="N7" s="55">
        <f t="shared" si="4"/>
        <v>-1.2928410537458073</v>
      </c>
      <c r="O7" s="47">
        <f t="shared" si="9"/>
        <v>0.25</v>
      </c>
      <c r="P7">
        <v>-1.2928410537458073</v>
      </c>
      <c r="Q7" s="47">
        <f t="shared" si="9"/>
        <v>0.25</v>
      </c>
      <c r="R7" s="46">
        <f t="shared" si="10"/>
        <v>0</v>
      </c>
      <c r="S7" s="52">
        <f>Sheet1!B4*2+3458939.55555571</f>
        <v>30150292.694444507</v>
      </c>
      <c r="T7" s="67">
        <f t="shared" si="11"/>
        <v>1330159.9718137281</v>
      </c>
      <c r="U7" s="67">
        <f t="shared" ref="U7:U70" si="12">T7-S7/85*100*0.15*Q7</f>
        <v>0</v>
      </c>
    </row>
    <row r="8" spans="1:22" x14ac:dyDescent="0.25">
      <c r="A8" s="48">
        <f t="shared" si="5"/>
        <v>0</v>
      </c>
      <c r="B8" s="6" t="s">
        <v>193</v>
      </c>
      <c r="C8" s="71" t="s">
        <v>231</v>
      </c>
      <c r="D8" s="56">
        <v>38100151.113206178</v>
      </c>
      <c r="E8" s="61"/>
      <c r="F8" s="61">
        <f t="shared" si="6"/>
        <v>38100151.113206178</v>
      </c>
      <c r="G8" s="50">
        <f t="shared" si="7"/>
        <v>38100151.113206178</v>
      </c>
      <c r="H8" s="52">
        <v>57479</v>
      </c>
      <c r="I8" s="53">
        <f t="shared" si="8"/>
        <v>57479</v>
      </c>
      <c r="J8" s="55">
        <f t="shared" si="0"/>
        <v>662.85340930089558</v>
      </c>
      <c r="K8" s="55">
        <f t="shared" si="1"/>
        <v>85.821388689086234</v>
      </c>
      <c r="L8" s="55">
        <f t="shared" si="2"/>
        <v>7365.3107565232185</v>
      </c>
      <c r="M8" s="55">
        <f t="shared" si="3"/>
        <v>423350696.9741981</v>
      </c>
      <c r="N8" s="55">
        <f t="shared" si="4"/>
        <v>1.1283549443748508</v>
      </c>
      <c r="O8" s="47">
        <f t="shared" si="9"/>
        <v>0.15</v>
      </c>
      <c r="P8">
        <v>1.1283549443748508</v>
      </c>
      <c r="Q8" s="47">
        <f t="shared" si="9"/>
        <v>0.15</v>
      </c>
      <c r="R8" s="46">
        <f t="shared" si="10"/>
        <v>0</v>
      </c>
      <c r="S8" s="52">
        <f>Sheet1!B5*2+3458939.55555571</f>
        <v>30150292.694444507</v>
      </c>
      <c r="T8" s="67">
        <f t="shared" si="11"/>
        <v>798095.98308823688</v>
      </c>
      <c r="U8" s="67">
        <f t="shared" si="12"/>
        <v>0</v>
      </c>
    </row>
    <row r="9" spans="1:22" x14ac:dyDescent="0.25">
      <c r="A9" s="48">
        <f t="shared" si="5"/>
        <v>0</v>
      </c>
      <c r="B9" s="6" t="s">
        <v>198</v>
      </c>
      <c r="C9" s="71" t="s">
        <v>232</v>
      </c>
      <c r="D9" s="56">
        <v>38992030.309719846</v>
      </c>
      <c r="E9" s="61"/>
      <c r="F9" s="61">
        <f t="shared" si="6"/>
        <v>38992030.309719846</v>
      </c>
      <c r="G9" s="50">
        <f t="shared" si="7"/>
        <v>38992030.309719846</v>
      </c>
      <c r="H9" s="52">
        <v>81454</v>
      </c>
      <c r="I9" s="53">
        <f t="shared" si="8"/>
        <v>81454</v>
      </c>
      <c r="J9" s="55">
        <f t="shared" si="0"/>
        <v>478.70000625776322</v>
      </c>
      <c r="K9" s="55">
        <f t="shared" si="1"/>
        <v>-98.332014354046123</v>
      </c>
      <c r="L9" s="55">
        <f t="shared" si="2"/>
        <v>9669.1850469243327</v>
      </c>
      <c r="M9" s="55">
        <f t="shared" si="3"/>
        <v>787593798.81217456</v>
      </c>
      <c r="N9" s="55">
        <f t="shared" si="4"/>
        <v>-1.2928410537458073</v>
      </c>
      <c r="O9" s="47">
        <f t="shared" si="9"/>
        <v>0.25</v>
      </c>
      <c r="P9">
        <v>-1.2928410537458073</v>
      </c>
      <c r="Q9" s="47">
        <f t="shared" si="9"/>
        <v>0.25</v>
      </c>
      <c r="R9" s="46">
        <f t="shared" si="10"/>
        <v>0</v>
      </c>
      <c r="S9" s="52">
        <f>Sheet1!B6*2+3458939.55555571</f>
        <v>30150292.694444507</v>
      </c>
      <c r="T9" s="67">
        <f t="shared" si="11"/>
        <v>1330159.9718137281</v>
      </c>
      <c r="U9" s="67">
        <f t="shared" si="12"/>
        <v>0</v>
      </c>
    </row>
    <row r="10" spans="1:22" x14ac:dyDescent="0.25">
      <c r="A10" s="48">
        <f t="shared" si="5"/>
        <v>0</v>
      </c>
      <c r="B10" s="6" t="s">
        <v>211</v>
      </c>
      <c r="C10" s="71" t="s">
        <v>233</v>
      </c>
      <c r="D10" s="56">
        <v>16006770.809247086</v>
      </c>
      <c r="E10" s="61"/>
      <c r="F10" s="61">
        <f t="shared" si="6"/>
        <v>16006770.809247086</v>
      </c>
      <c r="G10" s="50">
        <f t="shared" si="7"/>
        <v>16006770.809247086</v>
      </c>
      <c r="H10" s="52">
        <v>33438</v>
      </c>
      <c r="I10" s="53">
        <f t="shared" si="8"/>
        <v>33438</v>
      </c>
      <c r="J10" s="55">
        <f t="shared" si="0"/>
        <v>478.70000625776322</v>
      </c>
      <c r="K10" s="55">
        <f t="shared" si="1"/>
        <v>-98.332014354046123</v>
      </c>
      <c r="L10" s="55">
        <f t="shared" si="2"/>
        <v>9669.1850469243327</v>
      </c>
      <c r="M10" s="55">
        <f t="shared" si="3"/>
        <v>323318209.59905583</v>
      </c>
      <c r="N10" s="55">
        <f t="shared" si="4"/>
        <v>-1.2928410537458073</v>
      </c>
      <c r="O10" s="47">
        <f t="shared" si="9"/>
        <v>0.25</v>
      </c>
      <c r="P10">
        <v>-1.2928410537458073</v>
      </c>
      <c r="Q10" s="47">
        <f t="shared" si="9"/>
        <v>0.25</v>
      </c>
      <c r="R10" s="46">
        <f t="shared" si="10"/>
        <v>0</v>
      </c>
      <c r="S10" s="52">
        <f>Sheet1!B7*2+3458939.55555571</f>
        <v>45078014.408730231</v>
      </c>
      <c r="T10" s="67">
        <f t="shared" si="11"/>
        <v>1988735.929796922</v>
      </c>
      <c r="U10" s="67">
        <f t="shared" si="12"/>
        <v>0</v>
      </c>
    </row>
    <row r="11" spans="1:22" x14ac:dyDescent="0.25">
      <c r="A11" s="48">
        <f t="shared" si="5"/>
        <v>0</v>
      </c>
      <c r="B11" s="6" t="s">
        <v>212</v>
      </c>
      <c r="C11" s="71" t="s">
        <v>234</v>
      </c>
      <c r="D11" s="56">
        <v>447657362.0431295</v>
      </c>
      <c r="E11" s="61"/>
      <c r="F11" s="61">
        <f t="shared" si="6"/>
        <v>447657362.0431295</v>
      </c>
      <c r="G11" s="50">
        <f t="shared" si="7"/>
        <v>447657362.0431295</v>
      </c>
      <c r="H11" s="52">
        <v>696618</v>
      </c>
      <c r="I11" s="53">
        <f t="shared" si="8"/>
        <v>696618</v>
      </c>
      <c r="J11" s="55">
        <f t="shared" si="0"/>
        <v>642.61526696572514</v>
      </c>
      <c r="K11" s="55">
        <f t="shared" si="1"/>
        <v>65.583246353915797</v>
      </c>
      <c r="L11" s="55">
        <f t="shared" si="2"/>
        <v>4301.16220231841</v>
      </c>
      <c r="M11" s="55">
        <f t="shared" si="3"/>
        <v>2996267011.054646</v>
      </c>
      <c r="N11" s="55">
        <f t="shared" si="4"/>
        <v>0.86226966752642875</v>
      </c>
      <c r="O11" s="47">
        <f t="shared" si="9"/>
        <v>0.15</v>
      </c>
      <c r="P11">
        <v>0.86226966752642875</v>
      </c>
      <c r="Q11" s="47">
        <f t="shared" si="9"/>
        <v>0.15</v>
      </c>
      <c r="R11" s="46">
        <f t="shared" si="10"/>
        <v>0</v>
      </c>
      <c r="S11" s="52">
        <f>Sheet1!B8*2+3458939.55555571</f>
        <v>27422384.444444507</v>
      </c>
      <c r="T11" s="67">
        <f t="shared" si="11"/>
        <v>725886.64705882512</v>
      </c>
      <c r="U11" s="67">
        <f t="shared" si="12"/>
        <v>0</v>
      </c>
    </row>
    <row r="12" spans="1:22" x14ac:dyDescent="0.25">
      <c r="A12" s="48">
        <f t="shared" si="5"/>
        <v>0</v>
      </c>
      <c r="B12" s="6" t="s">
        <v>225</v>
      </c>
      <c r="C12" s="71" t="s">
        <v>226</v>
      </c>
      <c r="D12" s="56">
        <v>14559984.464145752</v>
      </c>
      <c r="E12" s="61"/>
      <c r="F12" s="61">
        <f t="shared" si="6"/>
        <v>14559984.464145752</v>
      </c>
      <c r="G12" s="50">
        <f t="shared" si="7"/>
        <v>14559984.464145752</v>
      </c>
      <c r="H12" s="52">
        <v>26284</v>
      </c>
      <c r="I12" s="53">
        <f t="shared" si="8"/>
        <v>26284</v>
      </c>
      <c r="J12" s="55">
        <f t="shared" si="0"/>
        <v>553.94857952160066</v>
      </c>
      <c r="K12" s="55">
        <f t="shared" si="1"/>
        <v>-23.08344109020868</v>
      </c>
      <c r="L12" s="55">
        <f t="shared" si="2"/>
        <v>532.8452525651345</v>
      </c>
      <c r="M12" s="55">
        <f t="shared" si="3"/>
        <v>14005304.618421996</v>
      </c>
      <c r="N12" s="55">
        <f t="shared" si="4"/>
        <v>-0.30349444684102189</v>
      </c>
      <c r="O12" s="47">
        <f t="shared" si="9"/>
        <v>0.2</v>
      </c>
      <c r="P12">
        <v>-0.30349444684102189</v>
      </c>
      <c r="Q12" s="47">
        <f t="shared" si="9"/>
        <v>0.2</v>
      </c>
      <c r="R12" s="46">
        <f t="shared" si="10"/>
        <v>0</v>
      </c>
      <c r="S12" s="52">
        <f>Sheet1!B9*2+3458939.55555571</f>
        <v>30150292.694444507</v>
      </c>
      <c r="T12" s="67">
        <f t="shared" si="11"/>
        <v>1064127.9774509824</v>
      </c>
      <c r="U12" s="67">
        <f t="shared" si="12"/>
        <v>0</v>
      </c>
    </row>
    <row r="13" spans="1:22" x14ac:dyDescent="0.25">
      <c r="A13" s="48">
        <f t="shared" si="5"/>
        <v>0</v>
      </c>
      <c r="B13" s="6" t="s">
        <v>227</v>
      </c>
      <c r="C13" s="71" t="s">
        <v>235</v>
      </c>
      <c r="D13" s="56">
        <v>24468507.930240542</v>
      </c>
      <c r="E13" s="61"/>
      <c r="F13" s="61">
        <f t="shared" si="6"/>
        <v>24468507.930240542</v>
      </c>
      <c r="G13" s="50">
        <f t="shared" si="7"/>
        <v>24468507.930240542</v>
      </c>
      <c r="H13" s="52">
        <v>41431</v>
      </c>
      <c r="I13" s="53">
        <f t="shared" si="8"/>
        <v>41431</v>
      </c>
      <c r="J13" s="55">
        <f t="shared" si="0"/>
        <v>590.58453646401347</v>
      </c>
      <c r="K13" s="55">
        <f t="shared" si="1"/>
        <v>13.552515852204124</v>
      </c>
      <c r="L13" s="55">
        <f t="shared" si="2"/>
        <v>183.67068592424405</v>
      </c>
      <c r="M13" s="55">
        <f t="shared" si="3"/>
        <v>7609660.188527355</v>
      </c>
      <c r="N13" s="55">
        <f t="shared" si="4"/>
        <v>0.17818458200383017</v>
      </c>
      <c r="O13" s="47">
        <f t="shared" si="9"/>
        <v>0.15</v>
      </c>
      <c r="P13">
        <v>0.17818458200383017</v>
      </c>
      <c r="Q13" s="47">
        <f t="shared" si="9"/>
        <v>0.15</v>
      </c>
      <c r="R13" s="46">
        <f t="shared" si="10"/>
        <v>0</v>
      </c>
      <c r="S13" s="52">
        <f>Sheet1!B10*2+3458939.55555571</f>
        <v>30150292.694444507</v>
      </c>
      <c r="T13" s="67">
        <f t="shared" si="11"/>
        <v>798095.98308823688</v>
      </c>
      <c r="U13" s="67">
        <f t="shared" si="12"/>
        <v>0</v>
      </c>
    </row>
    <row r="14" spans="1:22" x14ac:dyDescent="0.25">
      <c r="A14" s="48">
        <f t="shared" si="5"/>
        <v>0</v>
      </c>
      <c r="B14" s="6" t="s">
        <v>60</v>
      </c>
      <c r="C14" s="73" t="s">
        <v>61</v>
      </c>
      <c r="D14" s="57">
        <v>2163535.5367504442</v>
      </c>
      <c r="E14" s="61"/>
      <c r="F14" s="61">
        <f t="shared" si="6"/>
        <v>2163535.5367504442</v>
      </c>
      <c r="G14" s="50">
        <f t="shared" si="7"/>
        <v>2163535.5367504442</v>
      </c>
      <c r="H14" s="58">
        <v>4194</v>
      </c>
      <c r="I14" s="53">
        <f t="shared" si="8"/>
        <v>4194</v>
      </c>
      <c r="J14" s="59">
        <f t="shared" si="0"/>
        <v>515.86445797578551</v>
      </c>
      <c r="K14" s="59">
        <f t="shared" si="1"/>
        <v>-61.167562636023831</v>
      </c>
      <c r="L14" s="59">
        <f t="shared" si="2"/>
        <v>3741.4707188318985</v>
      </c>
      <c r="M14" s="59">
        <f t="shared" si="3"/>
        <v>15691728.194780983</v>
      </c>
      <c r="N14" s="59">
        <f t="shared" si="4"/>
        <v>-0.80421352753632236</v>
      </c>
      <c r="O14" s="47">
        <f t="shared" si="9"/>
        <v>0.25</v>
      </c>
      <c r="P14">
        <v>-0.80421352753632236</v>
      </c>
      <c r="Q14" s="47">
        <f t="shared" si="9"/>
        <v>0.25</v>
      </c>
      <c r="R14" s="46">
        <f t="shared" si="10"/>
        <v>0</v>
      </c>
      <c r="S14" s="58">
        <f>Sheet1!B11*2</f>
        <v>1121205.340347294</v>
      </c>
      <c r="T14" s="67">
        <f t="shared" si="11"/>
        <v>49464.941485910029</v>
      </c>
      <c r="U14" s="67">
        <f t="shared" si="12"/>
        <v>0</v>
      </c>
    </row>
    <row r="15" spans="1:22" x14ac:dyDescent="0.25">
      <c r="A15" s="48">
        <f t="shared" si="5"/>
        <v>0</v>
      </c>
      <c r="B15" s="6" t="s">
        <v>176</v>
      </c>
      <c r="C15" s="72" t="s">
        <v>177</v>
      </c>
      <c r="D15" s="57">
        <v>5173925.7391245756</v>
      </c>
      <c r="E15" s="61"/>
      <c r="F15" s="61">
        <f t="shared" si="6"/>
        <v>5173925.7391245756</v>
      </c>
      <c r="G15" s="50">
        <f t="shared" si="7"/>
        <v>5173925.7391245756</v>
      </c>
      <c r="H15" s="58">
        <v>9505</v>
      </c>
      <c r="I15" s="53">
        <f t="shared" si="8"/>
        <v>9505</v>
      </c>
      <c r="J15" s="59">
        <f t="shared" si="0"/>
        <v>544.33726871379019</v>
      </c>
      <c r="K15" s="59">
        <f t="shared" si="1"/>
        <v>-32.694751898019149</v>
      </c>
      <c r="L15" s="59">
        <f t="shared" si="2"/>
        <v>1068.9468016730268</v>
      </c>
      <c r="M15" s="59">
        <f t="shared" si="3"/>
        <v>10160339.349902119</v>
      </c>
      <c r="N15" s="59">
        <f t="shared" si="4"/>
        <v>-0.42986119803873962</v>
      </c>
      <c r="O15" s="47">
        <f t="shared" si="9"/>
        <v>0.2</v>
      </c>
      <c r="P15">
        <v>-0.42986119803873962</v>
      </c>
      <c r="Q15" s="47">
        <f t="shared" si="9"/>
        <v>0.2</v>
      </c>
      <c r="R15" s="46">
        <f t="shared" si="10"/>
        <v>0</v>
      </c>
      <c r="S15" s="58">
        <f>Sheet1!B12*2</f>
        <v>10099711.74805194</v>
      </c>
      <c r="T15" s="67">
        <f t="shared" si="11"/>
        <v>356460.41463712731</v>
      </c>
      <c r="U15" s="67">
        <f t="shared" si="12"/>
        <v>0</v>
      </c>
    </row>
    <row r="16" spans="1:22" x14ac:dyDescent="0.25">
      <c r="A16" s="48">
        <f t="shared" si="5"/>
        <v>0</v>
      </c>
      <c r="B16" s="6" t="s">
        <v>66</v>
      </c>
      <c r="C16" s="73" t="s">
        <v>67</v>
      </c>
      <c r="D16" s="57">
        <v>5485935.1818071548</v>
      </c>
      <c r="E16" s="61"/>
      <c r="F16" s="61">
        <f t="shared" si="6"/>
        <v>5485935.1818071548</v>
      </c>
      <c r="G16" s="50">
        <f t="shared" si="7"/>
        <v>5485935.1818071548</v>
      </c>
      <c r="H16" s="58">
        <v>10025</v>
      </c>
      <c r="I16" s="53">
        <f t="shared" si="8"/>
        <v>10025</v>
      </c>
      <c r="J16" s="59">
        <f t="shared" si="0"/>
        <v>547.22545454435465</v>
      </c>
      <c r="K16" s="59">
        <f t="shared" si="1"/>
        <v>-29.806566067454696</v>
      </c>
      <c r="L16" s="59">
        <f t="shared" si="2"/>
        <v>888.43138073354169</v>
      </c>
      <c r="M16" s="59">
        <f t="shared" si="3"/>
        <v>8906524.5918537546</v>
      </c>
      <c r="N16" s="59">
        <f t="shared" si="4"/>
        <v>-0.39188816110738528</v>
      </c>
      <c r="O16" s="47">
        <f t="shared" si="9"/>
        <v>0.2</v>
      </c>
      <c r="P16">
        <v>-0.39188816110738528</v>
      </c>
      <c r="Q16" s="47">
        <f t="shared" si="9"/>
        <v>0.2</v>
      </c>
      <c r="R16" s="46">
        <f t="shared" si="10"/>
        <v>0</v>
      </c>
      <c r="S16" s="58">
        <f>Sheet1!B13*2</f>
        <v>1121205.340347294</v>
      </c>
      <c r="T16" s="67">
        <f t="shared" si="11"/>
        <v>39571.953188728025</v>
      </c>
      <c r="U16" s="67">
        <f t="shared" si="12"/>
        <v>0</v>
      </c>
    </row>
    <row r="17" spans="1:21" x14ac:dyDescent="0.25">
      <c r="A17" s="48">
        <f t="shared" si="5"/>
        <v>0</v>
      </c>
      <c r="B17" s="6" t="s">
        <v>50</v>
      </c>
      <c r="C17" s="73" t="s">
        <v>51</v>
      </c>
      <c r="D17" s="57">
        <v>1523830.3697066435</v>
      </c>
      <c r="E17" s="61"/>
      <c r="F17" s="61">
        <f t="shared" si="6"/>
        <v>1523830.3697066435</v>
      </c>
      <c r="G17" s="50">
        <f t="shared" si="7"/>
        <v>1523830.3697066435</v>
      </c>
      <c r="H17" s="58">
        <v>3084</v>
      </c>
      <c r="I17" s="53">
        <f t="shared" si="8"/>
        <v>3084</v>
      </c>
      <c r="J17" s="59">
        <f t="shared" si="0"/>
        <v>494.10842078684936</v>
      </c>
      <c r="K17" s="59">
        <f t="shared" si="1"/>
        <v>-82.923599824959979</v>
      </c>
      <c r="L17" s="59">
        <f t="shared" si="2"/>
        <v>6876.3234079301028</v>
      </c>
      <c r="M17" s="59">
        <f t="shared" si="3"/>
        <v>21206581.390056439</v>
      </c>
      <c r="N17" s="59">
        <f t="shared" si="4"/>
        <v>-1.0902556495191496</v>
      </c>
      <c r="O17" s="47">
        <f t="shared" si="9"/>
        <v>0.25</v>
      </c>
      <c r="P17">
        <v>-1.0902556495191496</v>
      </c>
      <c r="Q17" s="47">
        <f t="shared" si="9"/>
        <v>0.25</v>
      </c>
      <c r="R17" s="46">
        <f t="shared" si="10"/>
        <v>0</v>
      </c>
      <c r="S17" s="58">
        <f>Sheet1!B14*2</f>
        <v>1121205.340347294</v>
      </c>
      <c r="T17" s="67">
        <f t="shared" si="11"/>
        <v>49464.941485910029</v>
      </c>
      <c r="U17" s="67">
        <f t="shared" si="12"/>
        <v>0</v>
      </c>
    </row>
    <row r="18" spans="1:21" x14ac:dyDescent="0.25">
      <c r="A18" s="48">
        <f t="shared" si="5"/>
        <v>0</v>
      </c>
      <c r="B18" s="6" t="s">
        <v>82</v>
      </c>
      <c r="C18" s="73" t="s">
        <v>83</v>
      </c>
      <c r="D18" s="57">
        <v>3047385.3697711667</v>
      </c>
      <c r="E18" s="61"/>
      <c r="F18" s="61">
        <f t="shared" si="6"/>
        <v>3047385.3697711667</v>
      </c>
      <c r="G18" s="50">
        <f t="shared" si="7"/>
        <v>3047385.3697711667</v>
      </c>
      <c r="H18" s="58">
        <v>5799</v>
      </c>
      <c r="I18" s="53">
        <f t="shared" si="8"/>
        <v>5799</v>
      </c>
      <c r="J18" s="59">
        <f t="shared" si="0"/>
        <v>525.50187442165316</v>
      </c>
      <c r="K18" s="59">
        <f t="shared" si="1"/>
        <v>-51.530146190156188</v>
      </c>
      <c r="L18" s="59">
        <f t="shared" si="2"/>
        <v>2655.3559663788683</v>
      </c>
      <c r="M18" s="59">
        <f t="shared" si="3"/>
        <v>15398409.249031058</v>
      </c>
      <c r="N18" s="59">
        <f t="shared" si="4"/>
        <v>-0.67750354691493975</v>
      </c>
      <c r="O18" s="47">
        <f t="shared" si="9"/>
        <v>0.2</v>
      </c>
      <c r="P18">
        <v>-0.67750354691493975</v>
      </c>
      <c r="Q18" s="47">
        <f t="shared" si="9"/>
        <v>0.2</v>
      </c>
      <c r="R18" s="46">
        <f t="shared" si="10"/>
        <v>0</v>
      </c>
      <c r="S18" s="58">
        <f>Sheet1!B15*2</f>
        <v>1121205.340347294</v>
      </c>
      <c r="T18" s="67">
        <f t="shared" si="11"/>
        <v>39571.953188728025</v>
      </c>
      <c r="U18" s="67">
        <f t="shared" si="12"/>
        <v>0</v>
      </c>
    </row>
    <row r="19" spans="1:21" x14ac:dyDescent="0.25">
      <c r="A19" s="48">
        <f t="shared" si="5"/>
        <v>0</v>
      </c>
      <c r="B19" s="6" t="s">
        <v>64</v>
      </c>
      <c r="C19" s="73" t="s">
        <v>65</v>
      </c>
      <c r="D19" s="57">
        <v>831690.32281557191</v>
      </c>
      <c r="E19" s="61"/>
      <c r="F19" s="61">
        <f t="shared" si="6"/>
        <v>831690.32281557191</v>
      </c>
      <c r="G19" s="50">
        <f t="shared" si="7"/>
        <v>831690.32281557191</v>
      </c>
      <c r="H19" s="58">
        <v>1602</v>
      </c>
      <c r="I19" s="53">
        <f t="shared" si="8"/>
        <v>1602</v>
      </c>
      <c r="J19" s="59">
        <f t="shared" si="0"/>
        <v>519.1575048786342</v>
      </c>
      <c r="K19" s="59">
        <f t="shared" si="1"/>
        <v>-57.874515733175144</v>
      </c>
      <c r="L19" s="59">
        <f t="shared" si="2"/>
        <v>3349.4595713495373</v>
      </c>
      <c r="M19" s="59">
        <f t="shared" si="3"/>
        <v>5365834.233301959</v>
      </c>
      <c r="N19" s="59">
        <f t="shared" si="4"/>
        <v>-0.76091749362630323</v>
      </c>
      <c r="O19" s="47">
        <f t="shared" si="9"/>
        <v>0.25</v>
      </c>
      <c r="P19">
        <v>-0.76091749362630323</v>
      </c>
      <c r="Q19" s="47">
        <f t="shared" si="9"/>
        <v>0.25</v>
      </c>
      <c r="R19" s="46">
        <f t="shared" si="10"/>
        <v>0</v>
      </c>
      <c r="S19" s="58">
        <f>Sheet1!B16*2</f>
        <v>1121205.340347294</v>
      </c>
      <c r="T19" s="67">
        <f t="shared" si="11"/>
        <v>49464.941485910029</v>
      </c>
      <c r="U19" s="67">
        <f t="shared" si="12"/>
        <v>0</v>
      </c>
    </row>
    <row r="20" spans="1:21" x14ac:dyDescent="0.25">
      <c r="A20" s="48">
        <f t="shared" si="5"/>
        <v>0</v>
      </c>
      <c r="B20" s="6" t="s">
        <v>178</v>
      </c>
      <c r="C20" s="72" t="s">
        <v>179</v>
      </c>
      <c r="D20" s="57">
        <v>9702918.4342038836</v>
      </c>
      <c r="E20" s="61"/>
      <c r="F20" s="61">
        <f t="shared" si="6"/>
        <v>9702918.4342038836</v>
      </c>
      <c r="G20" s="50">
        <f t="shared" si="7"/>
        <v>9702918.4342038836</v>
      </c>
      <c r="H20" s="58">
        <v>18501</v>
      </c>
      <c r="I20" s="53">
        <f t="shared" si="8"/>
        <v>18501</v>
      </c>
      <c r="J20" s="59">
        <f t="shared" si="0"/>
        <v>524.45372867433559</v>
      </c>
      <c r="K20" s="59">
        <f t="shared" si="1"/>
        <v>-52.57829193747375</v>
      </c>
      <c r="L20" s="59">
        <f t="shared" si="2"/>
        <v>2764.4767830622172</v>
      </c>
      <c r="M20" s="59">
        <f t="shared" si="3"/>
        <v>51145584.963434078</v>
      </c>
      <c r="N20" s="59">
        <f t="shared" si="4"/>
        <v>-0.69128426585315061</v>
      </c>
      <c r="O20" s="47">
        <f t="shared" si="9"/>
        <v>0.2</v>
      </c>
      <c r="P20">
        <v>-0.69128426585315061</v>
      </c>
      <c r="Q20" s="47">
        <f t="shared" si="9"/>
        <v>0.2</v>
      </c>
      <c r="R20" s="46">
        <f t="shared" si="10"/>
        <v>0</v>
      </c>
      <c r="S20" s="58">
        <f>Sheet1!B17*2</f>
        <v>10099711.74805194</v>
      </c>
      <c r="T20" s="67">
        <f t="shared" si="11"/>
        <v>356460.41463712731</v>
      </c>
      <c r="U20" s="67">
        <f t="shared" si="12"/>
        <v>0</v>
      </c>
    </row>
    <row r="21" spans="1:21" x14ac:dyDescent="0.25">
      <c r="A21" s="48">
        <f t="shared" si="5"/>
        <v>0</v>
      </c>
      <c r="B21" s="6" t="s">
        <v>25</v>
      </c>
      <c r="C21" s="73" t="s">
        <v>26</v>
      </c>
      <c r="D21" s="57">
        <v>3291511.2430330031</v>
      </c>
      <c r="E21" s="61"/>
      <c r="F21" s="61">
        <f t="shared" si="6"/>
        <v>3291511.2430330031</v>
      </c>
      <c r="G21" s="50">
        <f t="shared" si="7"/>
        <v>3291511.2430330031</v>
      </c>
      <c r="H21" s="58">
        <v>6246</v>
      </c>
      <c r="I21" s="53">
        <f t="shared" si="8"/>
        <v>6246</v>
      </c>
      <c r="J21" s="59">
        <f t="shared" si="0"/>
        <v>526.97906548719232</v>
      </c>
      <c r="K21" s="59">
        <f t="shared" si="1"/>
        <v>-50.052955124617029</v>
      </c>
      <c r="L21" s="59">
        <f t="shared" si="2"/>
        <v>2505.298316706926</v>
      </c>
      <c r="M21" s="59">
        <f t="shared" si="3"/>
        <v>15648093.286151459</v>
      </c>
      <c r="N21" s="59">
        <f t="shared" si="4"/>
        <v>-0.65808186348558007</v>
      </c>
      <c r="O21" s="47">
        <f t="shared" si="9"/>
        <v>0.2</v>
      </c>
      <c r="P21">
        <v>-0.65808186348558007</v>
      </c>
      <c r="Q21" s="47">
        <f t="shared" si="9"/>
        <v>0.2</v>
      </c>
      <c r="R21" s="46">
        <f t="shared" si="10"/>
        <v>0</v>
      </c>
      <c r="S21" s="58">
        <f>Sheet1!B18*2</f>
        <v>1121205.340347294</v>
      </c>
      <c r="T21" s="67">
        <f t="shared" si="11"/>
        <v>39571.953188728025</v>
      </c>
      <c r="U21" s="67">
        <f t="shared" si="12"/>
        <v>0</v>
      </c>
    </row>
    <row r="22" spans="1:21" x14ac:dyDescent="0.25">
      <c r="A22" s="48">
        <f t="shared" si="5"/>
        <v>0</v>
      </c>
      <c r="B22" s="6" t="s">
        <v>10</v>
      </c>
      <c r="C22" s="73" t="s">
        <v>236</v>
      </c>
      <c r="D22" s="57">
        <v>2158768.225358699</v>
      </c>
      <c r="E22" s="61"/>
      <c r="F22" s="61">
        <f t="shared" si="6"/>
        <v>2158768.225358699</v>
      </c>
      <c r="G22" s="50">
        <f t="shared" si="7"/>
        <v>2158768.225358699</v>
      </c>
      <c r="H22" s="58">
        <v>4101</v>
      </c>
      <c r="I22" s="53">
        <f t="shared" si="8"/>
        <v>4101</v>
      </c>
      <c r="J22" s="59">
        <f t="shared" si="0"/>
        <v>526.40044510087762</v>
      </c>
      <c r="K22" s="59">
        <f t="shared" si="1"/>
        <v>-50.631575510931725</v>
      </c>
      <c r="L22" s="59">
        <f t="shared" si="2"/>
        <v>2563.5564387191812</v>
      </c>
      <c r="M22" s="59">
        <f t="shared" si="3"/>
        <v>10513144.955187362</v>
      </c>
      <c r="N22" s="59">
        <f t="shared" si="4"/>
        <v>-0.66568939796838322</v>
      </c>
      <c r="O22" s="47">
        <f t="shared" si="9"/>
        <v>0.2</v>
      </c>
      <c r="P22">
        <v>-0.66568939796838322</v>
      </c>
      <c r="Q22" s="47">
        <f t="shared" si="9"/>
        <v>0.2</v>
      </c>
      <c r="R22" s="46">
        <f t="shared" si="10"/>
        <v>0</v>
      </c>
      <c r="S22" s="58">
        <f>Sheet1!B19*2</f>
        <v>1121205.340347294</v>
      </c>
      <c r="T22" s="67">
        <f t="shared" si="11"/>
        <v>39571.953188728025</v>
      </c>
      <c r="U22" s="67">
        <f t="shared" si="12"/>
        <v>0</v>
      </c>
    </row>
    <row r="23" spans="1:21" x14ac:dyDescent="0.25">
      <c r="A23" s="48">
        <f t="shared" si="5"/>
        <v>0</v>
      </c>
      <c r="B23" s="6" t="s">
        <v>40</v>
      </c>
      <c r="C23" s="73" t="s">
        <v>41</v>
      </c>
      <c r="D23" s="57">
        <v>4324220.5798457898</v>
      </c>
      <c r="E23" s="61"/>
      <c r="F23" s="61">
        <f t="shared" si="6"/>
        <v>4324220.5798457898</v>
      </c>
      <c r="G23" s="50">
        <f t="shared" si="7"/>
        <v>4324220.5798457898</v>
      </c>
      <c r="H23" s="58">
        <v>8197</v>
      </c>
      <c r="I23" s="53">
        <f t="shared" si="8"/>
        <v>8197</v>
      </c>
      <c r="J23" s="59">
        <f t="shared" si="0"/>
        <v>527.53697448405387</v>
      </c>
      <c r="K23" s="59">
        <f t="shared" si="1"/>
        <v>-49.495046127755472</v>
      </c>
      <c r="L23" s="59">
        <f t="shared" si="2"/>
        <v>2449.7595911886419</v>
      </c>
      <c r="M23" s="59">
        <f t="shared" si="3"/>
        <v>20080679.368973296</v>
      </c>
      <c r="N23" s="59">
        <f t="shared" si="4"/>
        <v>-0.6507466363966713</v>
      </c>
      <c r="O23" s="47">
        <f t="shared" si="9"/>
        <v>0.2</v>
      </c>
      <c r="P23">
        <v>-0.6507466363966713</v>
      </c>
      <c r="Q23" s="47">
        <f t="shared" si="9"/>
        <v>0.2</v>
      </c>
      <c r="R23" s="46">
        <f t="shared" si="10"/>
        <v>0</v>
      </c>
      <c r="S23" s="58">
        <f>Sheet1!B20*2</f>
        <v>1121205.340347294</v>
      </c>
      <c r="T23" s="67">
        <f t="shared" si="11"/>
        <v>39571.953188728025</v>
      </c>
      <c r="U23" s="67">
        <f t="shared" si="12"/>
        <v>0</v>
      </c>
    </row>
    <row r="24" spans="1:21" x14ac:dyDescent="0.25">
      <c r="A24" s="48">
        <f t="shared" si="5"/>
        <v>0</v>
      </c>
      <c r="B24" s="6" t="s">
        <v>126</v>
      </c>
      <c r="C24" s="73" t="s">
        <v>127</v>
      </c>
      <c r="D24" s="57">
        <v>7594392.1045804266</v>
      </c>
      <c r="E24" s="61"/>
      <c r="F24" s="61">
        <f t="shared" si="6"/>
        <v>7594392.1045804266</v>
      </c>
      <c r="G24" s="50">
        <f t="shared" si="7"/>
        <v>7594392.1045804266</v>
      </c>
      <c r="H24" s="58">
        <v>10263</v>
      </c>
      <c r="I24" s="53">
        <f t="shared" si="8"/>
        <v>10263</v>
      </c>
      <c r="J24" s="59">
        <f t="shared" si="0"/>
        <v>739.97779446364871</v>
      </c>
      <c r="K24" s="59">
        <f t="shared" si="1"/>
        <v>162.94577385183936</v>
      </c>
      <c r="L24" s="59">
        <f t="shared" si="2"/>
        <v>26551.325216174777</v>
      </c>
      <c r="M24" s="59">
        <f t="shared" si="3"/>
        <v>272496250.69360173</v>
      </c>
      <c r="N24" s="59">
        <f t="shared" si="4"/>
        <v>2.142364186820604</v>
      </c>
      <c r="O24" s="47">
        <f t="shared" si="9"/>
        <v>0.1</v>
      </c>
      <c r="P24">
        <v>2.142364186820604</v>
      </c>
      <c r="Q24" s="47">
        <f t="shared" si="9"/>
        <v>0.1</v>
      </c>
      <c r="R24" s="46">
        <f t="shared" si="10"/>
        <v>0</v>
      </c>
      <c r="S24" s="58">
        <f>Sheet1!B21*2</f>
        <v>1121205.340347294</v>
      </c>
      <c r="T24" s="67">
        <f t="shared" si="11"/>
        <v>19785.976594364012</v>
      </c>
      <c r="U24" s="67">
        <f t="shared" si="12"/>
        <v>0</v>
      </c>
    </row>
    <row r="25" spans="1:21" x14ac:dyDescent="0.25">
      <c r="A25" s="48">
        <f t="shared" si="5"/>
        <v>0</v>
      </c>
      <c r="B25" s="6" t="s">
        <v>128</v>
      </c>
      <c r="C25" s="73" t="s">
        <v>129</v>
      </c>
      <c r="D25" s="57">
        <v>7823481.9924855661</v>
      </c>
      <c r="E25" s="61"/>
      <c r="F25" s="61">
        <f t="shared" si="6"/>
        <v>7823481.9924855661</v>
      </c>
      <c r="G25" s="50">
        <f t="shared" si="7"/>
        <v>7823481.9924855661</v>
      </c>
      <c r="H25" s="58">
        <v>9782</v>
      </c>
      <c r="I25" s="53">
        <f t="shared" si="8"/>
        <v>9782</v>
      </c>
      <c r="J25" s="59">
        <f t="shared" si="0"/>
        <v>799.7834790927792</v>
      </c>
      <c r="K25" s="59">
        <f t="shared" si="1"/>
        <v>222.75145848096986</v>
      </c>
      <c r="L25" s="59">
        <f t="shared" si="2"/>
        <v>49618.212255399238</v>
      </c>
      <c r="M25" s="59">
        <f t="shared" si="3"/>
        <v>485365352.28231531</v>
      </c>
      <c r="N25" s="59">
        <f t="shared" si="4"/>
        <v>2.9286721338695196</v>
      </c>
      <c r="O25" s="47">
        <f t="shared" si="9"/>
        <v>0.1</v>
      </c>
      <c r="P25">
        <v>2.9286721338695196</v>
      </c>
      <c r="Q25" s="47">
        <f t="shared" si="9"/>
        <v>0.1</v>
      </c>
      <c r="R25" s="46">
        <f t="shared" si="10"/>
        <v>0</v>
      </c>
      <c r="S25" s="58">
        <f>Sheet1!B22*2</f>
        <v>1121205.340347294</v>
      </c>
      <c r="T25" s="67">
        <f t="shared" si="11"/>
        <v>19785.976594364012</v>
      </c>
      <c r="U25" s="67">
        <f t="shared" si="12"/>
        <v>0</v>
      </c>
    </row>
    <row r="26" spans="1:21" x14ac:dyDescent="0.25">
      <c r="A26" s="48">
        <f t="shared" si="5"/>
        <v>0</v>
      </c>
      <c r="B26" s="6" t="s">
        <v>114</v>
      </c>
      <c r="C26" s="73" t="s">
        <v>115</v>
      </c>
      <c r="D26" s="57">
        <v>3228288.6428983184</v>
      </c>
      <c r="E26" s="61"/>
      <c r="F26" s="61">
        <f t="shared" si="6"/>
        <v>3228288.6428983184</v>
      </c>
      <c r="G26" s="50">
        <f t="shared" si="7"/>
        <v>3228288.6428983184</v>
      </c>
      <c r="H26" s="58">
        <v>5701</v>
      </c>
      <c r="I26" s="53">
        <f t="shared" si="8"/>
        <v>5701</v>
      </c>
      <c r="J26" s="59">
        <f t="shared" si="0"/>
        <v>566.26708347628812</v>
      </c>
      <c r="K26" s="59">
        <f t="shared" si="1"/>
        <v>-10.764937135521222</v>
      </c>
      <c r="L26" s="59">
        <f t="shared" si="2"/>
        <v>115.88387153172386</v>
      </c>
      <c r="M26" s="59">
        <f t="shared" si="3"/>
        <v>660653.95160235767</v>
      </c>
      <c r="N26" s="59">
        <f t="shared" si="4"/>
        <v>-0.14153429848070598</v>
      </c>
      <c r="O26" s="47">
        <f t="shared" si="9"/>
        <v>0.2</v>
      </c>
      <c r="P26">
        <v>-0.14153429848070598</v>
      </c>
      <c r="Q26" s="47">
        <f t="shared" si="9"/>
        <v>0.2</v>
      </c>
      <c r="R26" s="46">
        <f t="shared" si="10"/>
        <v>0</v>
      </c>
      <c r="S26" s="58">
        <f>Sheet1!B23*2</f>
        <v>1121205.340347294</v>
      </c>
      <c r="T26" s="67">
        <f t="shared" si="11"/>
        <v>39571.953188728025</v>
      </c>
      <c r="U26" s="67">
        <f t="shared" si="12"/>
        <v>0</v>
      </c>
    </row>
    <row r="27" spans="1:21" x14ac:dyDescent="0.25">
      <c r="A27" s="48">
        <f t="shared" si="5"/>
        <v>0</v>
      </c>
      <c r="B27" s="6" t="s">
        <v>13</v>
      </c>
      <c r="C27" s="73" t="s">
        <v>14</v>
      </c>
      <c r="D27" s="57">
        <v>653474.63179119886</v>
      </c>
      <c r="E27" s="61"/>
      <c r="F27" s="61">
        <f t="shared" si="6"/>
        <v>653474.63179119886</v>
      </c>
      <c r="G27" s="50">
        <f t="shared" si="7"/>
        <v>653474.63179119886</v>
      </c>
      <c r="H27" s="58">
        <v>1288</v>
      </c>
      <c r="I27" s="53">
        <f t="shared" si="8"/>
        <v>1288</v>
      </c>
      <c r="J27" s="59">
        <f t="shared" si="0"/>
        <v>507.3560805832289</v>
      </c>
      <c r="K27" s="59">
        <f t="shared" si="1"/>
        <v>-69.675940028580442</v>
      </c>
      <c r="L27" s="59">
        <f t="shared" si="2"/>
        <v>4854.7366188663382</v>
      </c>
      <c r="M27" s="59">
        <f t="shared" si="3"/>
        <v>6252900.765099844</v>
      </c>
      <c r="N27" s="59">
        <f t="shared" si="4"/>
        <v>-0.91607922728955093</v>
      </c>
      <c r="O27" s="47">
        <f t="shared" si="9"/>
        <v>0.25</v>
      </c>
      <c r="P27">
        <v>-0.91607922728955093</v>
      </c>
      <c r="Q27" s="47">
        <f t="shared" si="9"/>
        <v>0.25</v>
      </c>
      <c r="R27" s="46">
        <f t="shared" si="10"/>
        <v>0</v>
      </c>
      <c r="S27" s="58">
        <f>Sheet1!B24*2</f>
        <v>1121205.340347294</v>
      </c>
      <c r="T27" s="67">
        <f t="shared" si="11"/>
        <v>49464.941485910029</v>
      </c>
      <c r="U27" s="67">
        <f t="shared" si="12"/>
        <v>0</v>
      </c>
    </row>
    <row r="28" spans="1:21" x14ac:dyDescent="0.25">
      <c r="A28" s="48">
        <f t="shared" si="5"/>
        <v>0</v>
      </c>
      <c r="B28" s="6" t="s">
        <v>180</v>
      </c>
      <c r="C28" s="72" t="s">
        <v>181</v>
      </c>
      <c r="D28" s="57">
        <v>7771151.8241535313</v>
      </c>
      <c r="E28" s="61"/>
      <c r="F28" s="61">
        <f t="shared" si="6"/>
        <v>7771151.8241535313</v>
      </c>
      <c r="G28" s="50">
        <f t="shared" si="7"/>
        <v>7771151.8241535313</v>
      </c>
      <c r="H28" s="58">
        <v>14972</v>
      </c>
      <c r="I28" s="53">
        <f t="shared" si="8"/>
        <v>14972</v>
      </c>
      <c r="J28" s="59">
        <f t="shared" si="0"/>
        <v>519.04567353416587</v>
      </c>
      <c r="K28" s="59">
        <f t="shared" si="1"/>
        <v>-57.986347077643472</v>
      </c>
      <c r="L28" s="59">
        <f t="shared" si="2"/>
        <v>3362.4164474089316</v>
      </c>
      <c r="M28" s="59">
        <f t="shared" si="3"/>
        <v>50342099.050606526</v>
      </c>
      <c r="N28" s="59">
        <f t="shared" si="4"/>
        <v>-0.76238781999126182</v>
      </c>
      <c r="O28" s="47">
        <f t="shared" si="9"/>
        <v>0.25</v>
      </c>
      <c r="P28">
        <v>-0.76238781999126182</v>
      </c>
      <c r="Q28" s="47">
        <f t="shared" si="9"/>
        <v>0.25</v>
      </c>
      <c r="R28" s="46">
        <f t="shared" si="10"/>
        <v>0</v>
      </c>
      <c r="S28" s="58">
        <f>Sheet1!B25*2</f>
        <v>25027433.462337658</v>
      </c>
      <c r="T28" s="67">
        <f t="shared" si="11"/>
        <v>1104151.4762796026</v>
      </c>
      <c r="U28" s="67">
        <f t="shared" si="12"/>
        <v>0</v>
      </c>
    </row>
    <row r="29" spans="1:21" x14ac:dyDescent="0.25">
      <c r="A29" s="48">
        <f t="shared" si="5"/>
        <v>0</v>
      </c>
      <c r="B29" s="6" t="s">
        <v>182</v>
      </c>
      <c r="C29" s="73" t="s">
        <v>183</v>
      </c>
      <c r="D29" s="57">
        <v>14081037.282837829</v>
      </c>
      <c r="E29" s="61"/>
      <c r="F29" s="61">
        <f t="shared" si="6"/>
        <v>14081037.282837829</v>
      </c>
      <c r="G29" s="50">
        <f t="shared" si="7"/>
        <v>14081037.282837829</v>
      </c>
      <c r="H29" s="58">
        <v>26841</v>
      </c>
      <c r="I29" s="53">
        <f t="shared" si="8"/>
        <v>26841</v>
      </c>
      <c r="J29" s="59">
        <f t="shared" si="0"/>
        <v>524.6092650362441</v>
      </c>
      <c r="K29" s="59">
        <f t="shared" si="1"/>
        <v>-52.422755575565247</v>
      </c>
      <c r="L29" s="59">
        <f t="shared" si="2"/>
        <v>2748.1453021354573</v>
      </c>
      <c r="M29" s="59">
        <f t="shared" si="3"/>
        <v>73762968.054617807</v>
      </c>
      <c r="N29" s="59">
        <f t="shared" si="4"/>
        <v>-0.6892393184843153</v>
      </c>
      <c r="O29" s="47">
        <f t="shared" si="9"/>
        <v>0.2</v>
      </c>
      <c r="P29">
        <v>-0.6892393184843153</v>
      </c>
      <c r="Q29" s="47">
        <f t="shared" si="9"/>
        <v>0.2</v>
      </c>
      <c r="R29" s="46">
        <f t="shared" si="10"/>
        <v>0</v>
      </c>
      <c r="S29" s="58">
        <f>Sheet1!B26*2</f>
        <v>10099711.74805194</v>
      </c>
      <c r="T29" s="67">
        <f t="shared" si="11"/>
        <v>356460.41463712731</v>
      </c>
      <c r="U29" s="67">
        <f t="shared" si="12"/>
        <v>0</v>
      </c>
    </row>
    <row r="30" spans="1:21" x14ac:dyDescent="0.25">
      <c r="A30" s="48">
        <f t="shared" si="5"/>
        <v>0</v>
      </c>
      <c r="B30" s="6" t="s">
        <v>163</v>
      </c>
      <c r="C30" s="73" t="s">
        <v>164</v>
      </c>
      <c r="D30" s="57">
        <v>1861245.6199208482</v>
      </c>
      <c r="E30" s="61"/>
      <c r="F30" s="61">
        <f t="shared" si="6"/>
        <v>1861245.6199208482</v>
      </c>
      <c r="G30" s="50">
        <f t="shared" si="7"/>
        <v>1861245.6199208482</v>
      </c>
      <c r="H30" s="58">
        <v>3516</v>
      </c>
      <c r="I30" s="53">
        <f t="shared" si="8"/>
        <v>3516</v>
      </c>
      <c r="J30" s="59">
        <f t="shared" si="0"/>
        <v>529.36451078522418</v>
      </c>
      <c r="K30" s="59">
        <f t="shared" si="1"/>
        <v>-47.66750982658516</v>
      </c>
      <c r="L30" s="59">
        <f t="shared" si="2"/>
        <v>2272.191493067593</v>
      </c>
      <c r="M30" s="59">
        <f t="shared" si="3"/>
        <v>7989025.2896256568</v>
      </c>
      <c r="N30" s="59">
        <f t="shared" si="4"/>
        <v>-0.62671871453536632</v>
      </c>
      <c r="O30" s="47">
        <f t="shared" si="9"/>
        <v>0.2</v>
      </c>
      <c r="P30">
        <v>-0.62671871453536632</v>
      </c>
      <c r="Q30" s="47">
        <f t="shared" si="9"/>
        <v>0.2</v>
      </c>
      <c r="R30" s="46">
        <f t="shared" si="10"/>
        <v>0</v>
      </c>
      <c r="S30" s="58">
        <f>Sheet1!B27*2</f>
        <v>1121205.340347294</v>
      </c>
      <c r="T30" s="67">
        <f t="shared" si="11"/>
        <v>39571.953188728025</v>
      </c>
      <c r="U30" s="67">
        <f t="shared" si="12"/>
        <v>0</v>
      </c>
    </row>
    <row r="31" spans="1:21" x14ac:dyDescent="0.25">
      <c r="A31" s="48">
        <f t="shared" si="5"/>
        <v>0</v>
      </c>
      <c r="B31" s="6" t="s">
        <v>145</v>
      </c>
      <c r="C31" s="73" t="s">
        <v>146</v>
      </c>
      <c r="D31" s="57">
        <v>3623895.8190412554</v>
      </c>
      <c r="E31" s="61"/>
      <c r="F31" s="61">
        <f t="shared" si="6"/>
        <v>3623895.8190412554</v>
      </c>
      <c r="G31" s="50">
        <f t="shared" si="7"/>
        <v>3623895.8190412554</v>
      </c>
      <c r="H31" s="58">
        <v>6710</v>
      </c>
      <c r="I31" s="53">
        <f t="shared" si="8"/>
        <v>6710</v>
      </c>
      <c r="J31" s="59">
        <f t="shared" si="0"/>
        <v>540.07389255458349</v>
      </c>
      <c r="K31" s="59">
        <f t="shared" si="1"/>
        <v>-36.958128057225849</v>
      </c>
      <c r="L31" s="59">
        <f t="shared" si="2"/>
        <v>1365.9032294943045</v>
      </c>
      <c r="M31" s="59">
        <f t="shared" si="3"/>
        <v>9165210.6699067838</v>
      </c>
      <c r="N31" s="59">
        <f t="shared" si="4"/>
        <v>-0.4859148420364916</v>
      </c>
      <c r="O31" s="47">
        <f t="shared" si="9"/>
        <v>0.2</v>
      </c>
      <c r="P31">
        <v>-0.4859148420364916</v>
      </c>
      <c r="Q31" s="47">
        <f t="shared" si="9"/>
        <v>0.2</v>
      </c>
      <c r="R31" s="46">
        <f t="shared" si="10"/>
        <v>0</v>
      </c>
      <c r="S31" s="58">
        <f>Sheet1!B28*2</f>
        <v>1121205.340347294</v>
      </c>
      <c r="T31" s="67">
        <f t="shared" si="11"/>
        <v>39571.953188728025</v>
      </c>
      <c r="U31" s="67">
        <f t="shared" si="12"/>
        <v>0</v>
      </c>
    </row>
    <row r="32" spans="1:21" x14ac:dyDescent="0.25">
      <c r="A32" s="48">
        <f t="shared" si="5"/>
        <v>0</v>
      </c>
      <c r="B32" s="6" t="s">
        <v>165</v>
      </c>
      <c r="C32" s="73" t="s">
        <v>166</v>
      </c>
      <c r="D32" s="57">
        <v>4257321.3032651879</v>
      </c>
      <c r="E32" s="61"/>
      <c r="F32" s="61">
        <f t="shared" si="6"/>
        <v>4257321.3032651879</v>
      </c>
      <c r="G32" s="50">
        <f t="shared" si="7"/>
        <v>4257321.3032651879</v>
      </c>
      <c r="H32" s="58">
        <v>8215</v>
      </c>
      <c r="I32" s="53">
        <f t="shared" si="8"/>
        <v>8215</v>
      </c>
      <c r="J32" s="59">
        <f t="shared" si="0"/>
        <v>518.23752930799606</v>
      </c>
      <c r="K32" s="59">
        <f t="shared" si="1"/>
        <v>-58.794491303813288</v>
      </c>
      <c r="L32" s="59">
        <f t="shared" si="2"/>
        <v>3456.7922076741766</v>
      </c>
      <c r="M32" s="59">
        <f t="shared" si="3"/>
        <v>28397547.98604336</v>
      </c>
      <c r="N32" s="59">
        <f t="shared" si="4"/>
        <v>-0.77301306793114588</v>
      </c>
      <c r="O32" s="47">
        <f t="shared" si="9"/>
        <v>0.25</v>
      </c>
      <c r="P32">
        <v>-0.77301306793114588</v>
      </c>
      <c r="Q32" s="47">
        <f t="shared" si="9"/>
        <v>0.25</v>
      </c>
      <c r="R32" s="46">
        <f t="shared" si="10"/>
        <v>0</v>
      </c>
      <c r="S32" s="58">
        <f>Sheet1!B29*2</f>
        <v>1121205.340347294</v>
      </c>
      <c r="T32" s="67">
        <f t="shared" si="11"/>
        <v>49464.941485910029</v>
      </c>
      <c r="U32" s="67">
        <f t="shared" si="12"/>
        <v>0</v>
      </c>
    </row>
    <row r="33" spans="1:21" x14ac:dyDescent="0.25">
      <c r="A33" s="48">
        <f t="shared" si="5"/>
        <v>0</v>
      </c>
      <c r="B33" s="6" t="s">
        <v>130</v>
      </c>
      <c r="C33" s="73" t="s">
        <v>131</v>
      </c>
      <c r="D33" s="57">
        <v>5113224.0081814332</v>
      </c>
      <c r="E33" s="61"/>
      <c r="F33" s="61">
        <f t="shared" si="6"/>
        <v>5113224.0081814332</v>
      </c>
      <c r="G33" s="50">
        <f t="shared" si="7"/>
        <v>5113224.0081814332</v>
      </c>
      <c r="H33" s="58">
        <v>6838</v>
      </c>
      <c r="I33" s="53">
        <f t="shared" si="8"/>
        <v>6838</v>
      </c>
      <c r="J33" s="59">
        <f t="shared" si="0"/>
        <v>747.76601465069223</v>
      </c>
      <c r="K33" s="59">
        <f t="shared" si="1"/>
        <v>170.73399403888288</v>
      </c>
      <c r="L33" s="59">
        <f t="shared" si="2"/>
        <v>29150.096720469297</v>
      </c>
      <c r="M33" s="59">
        <f t="shared" si="3"/>
        <v>199328361.37456906</v>
      </c>
      <c r="N33" s="59">
        <f t="shared" si="4"/>
        <v>2.2447614666848033</v>
      </c>
      <c r="O33" s="47">
        <f t="shared" si="9"/>
        <v>0.1</v>
      </c>
      <c r="P33">
        <v>2.2447614666848033</v>
      </c>
      <c r="Q33" s="47">
        <f t="shared" si="9"/>
        <v>0.1</v>
      </c>
      <c r="R33" s="46">
        <f t="shared" si="10"/>
        <v>0</v>
      </c>
      <c r="S33" s="58">
        <f>Sheet1!B30*2</f>
        <v>1121205.340347294</v>
      </c>
      <c r="T33" s="67">
        <f t="shared" si="11"/>
        <v>19785.976594364012</v>
      </c>
      <c r="U33" s="67">
        <f t="shared" si="12"/>
        <v>0</v>
      </c>
    </row>
    <row r="34" spans="1:21" x14ac:dyDescent="0.25">
      <c r="A34" s="48">
        <f t="shared" si="5"/>
        <v>0</v>
      </c>
      <c r="B34" s="6" t="s">
        <v>92</v>
      </c>
      <c r="C34" s="73" t="s">
        <v>93</v>
      </c>
      <c r="D34" s="57">
        <v>1590208.8416597887</v>
      </c>
      <c r="E34" s="61"/>
      <c r="F34" s="61">
        <f t="shared" si="6"/>
        <v>1590208.8416597887</v>
      </c>
      <c r="G34" s="50">
        <f t="shared" si="7"/>
        <v>1590208.8416597887</v>
      </c>
      <c r="H34" s="58">
        <v>3033</v>
      </c>
      <c r="I34" s="53">
        <f t="shared" si="8"/>
        <v>3033</v>
      </c>
      <c r="J34" s="59">
        <f t="shared" si="0"/>
        <v>524.3022887107777</v>
      </c>
      <c r="K34" s="59">
        <f t="shared" si="1"/>
        <v>-52.729731901031641</v>
      </c>
      <c r="L34" s="59">
        <f t="shared" si="2"/>
        <v>2780.4246263546738</v>
      </c>
      <c r="M34" s="59">
        <f t="shared" si="3"/>
        <v>8433027.8917337265</v>
      </c>
      <c r="N34" s="59">
        <f t="shared" si="4"/>
        <v>-0.69327535495420844</v>
      </c>
      <c r="O34" s="47">
        <f t="shared" si="9"/>
        <v>0.2</v>
      </c>
      <c r="P34">
        <v>-0.69327535495420844</v>
      </c>
      <c r="Q34" s="47">
        <f t="shared" si="9"/>
        <v>0.2</v>
      </c>
      <c r="R34" s="46">
        <f t="shared" si="10"/>
        <v>0</v>
      </c>
      <c r="S34" s="58">
        <f>Sheet1!B31*2</f>
        <v>1121205.340347294</v>
      </c>
      <c r="T34" s="67">
        <f t="shared" si="11"/>
        <v>39571.953188728025</v>
      </c>
      <c r="U34" s="67">
        <f t="shared" si="12"/>
        <v>0</v>
      </c>
    </row>
    <row r="35" spans="1:21" x14ac:dyDescent="0.25">
      <c r="A35" s="48">
        <f t="shared" si="5"/>
        <v>0</v>
      </c>
      <c r="B35" s="6" t="s">
        <v>184</v>
      </c>
      <c r="C35" s="72" t="s">
        <v>185</v>
      </c>
      <c r="D35" s="57">
        <v>10088749.41677163</v>
      </c>
      <c r="E35" s="61"/>
      <c r="F35" s="61">
        <f t="shared" si="6"/>
        <v>10088749.41677163</v>
      </c>
      <c r="G35" s="50">
        <f t="shared" si="7"/>
        <v>10088749.41677163</v>
      </c>
      <c r="H35" s="58">
        <v>19155</v>
      </c>
      <c r="I35" s="53">
        <f t="shared" si="8"/>
        <v>19155</v>
      </c>
      <c r="J35" s="59">
        <f t="shared" si="0"/>
        <v>526.69012877951604</v>
      </c>
      <c r="K35" s="59">
        <f t="shared" si="1"/>
        <v>-50.3418918322933</v>
      </c>
      <c r="L35" s="59">
        <f t="shared" si="2"/>
        <v>2534.306073254319</v>
      </c>
      <c r="M35" s="59">
        <f t="shared" si="3"/>
        <v>48544632.833186477</v>
      </c>
      <c r="N35" s="59">
        <f t="shared" si="4"/>
        <v>-0.66188072024725553</v>
      </c>
      <c r="O35" s="47">
        <f t="shared" si="9"/>
        <v>0.2</v>
      </c>
      <c r="P35">
        <v>-0.66188072024725553</v>
      </c>
      <c r="Q35" s="47">
        <f t="shared" si="9"/>
        <v>0.2</v>
      </c>
      <c r="R35" s="46">
        <f t="shared" si="10"/>
        <v>0</v>
      </c>
      <c r="S35" s="58">
        <f>Sheet1!B32*2</f>
        <v>10099711.74805194</v>
      </c>
      <c r="T35" s="67">
        <f t="shared" si="11"/>
        <v>356460.41463712731</v>
      </c>
      <c r="U35" s="67">
        <f t="shared" si="12"/>
        <v>0</v>
      </c>
    </row>
    <row r="36" spans="1:21" x14ac:dyDescent="0.25">
      <c r="A36" s="48">
        <f t="shared" si="5"/>
        <v>0</v>
      </c>
      <c r="B36" s="6" t="s">
        <v>90</v>
      </c>
      <c r="C36" s="73" t="s">
        <v>91</v>
      </c>
      <c r="D36" s="57">
        <v>1567528.6381439753</v>
      </c>
      <c r="E36" s="61"/>
      <c r="F36" s="61">
        <f t="shared" si="6"/>
        <v>1567528.6381439753</v>
      </c>
      <c r="G36" s="50">
        <f t="shared" si="7"/>
        <v>1567528.6381439753</v>
      </c>
      <c r="H36" s="58">
        <v>3166</v>
      </c>
      <c r="I36" s="53">
        <f t="shared" si="8"/>
        <v>3166</v>
      </c>
      <c r="J36" s="59">
        <f t="shared" si="0"/>
        <v>495.11327799872879</v>
      </c>
      <c r="K36" s="59">
        <f t="shared" si="1"/>
        <v>-81.918742613080553</v>
      </c>
      <c r="L36" s="59">
        <f t="shared" si="2"/>
        <v>6710.6803913081394</v>
      </c>
      <c r="M36" s="59">
        <f t="shared" si="3"/>
        <v>21246014.118881568</v>
      </c>
      <c r="N36" s="59">
        <f t="shared" si="4"/>
        <v>-1.0770440757991933</v>
      </c>
      <c r="O36" s="47">
        <f t="shared" si="9"/>
        <v>0.25</v>
      </c>
      <c r="P36">
        <v>-1.0770440757991933</v>
      </c>
      <c r="Q36" s="47">
        <f t="shared" si="9"/>
        <v>0.25</v>
      </c>
      <c r="R36" s="46">
        <f t="shared" si="10"/>
        <v>0</v>
      </c>
      <c r="S36" s="58">
        <f>Sheet1!B33*2</f>
        <v>1121205.340347294</v>
      </c>
      <c r="T36" s="67">
        <f t="shared" si="11"/>
        <v>49464.941485910029</v>
      </c>
      <c r="U36" s="67">
        <f t="shared" si="12"/>
        <v>0</v>
      </c>
    </row>
    <row r="37" spans="1:21" x14ac:dyDescent="0.25">
      <c r="A37" s="48">
        <f t="shared" si="5"/>
        <v>0</v>
      </c>
      <c r="B37" s="6" t="s">
        <v>58</v>
      </c>
      <c r="C37" s="73" t="s">
        <v>59</v>
      </c>
      <c r="D37" s="57">
        <v>4562594.1414563432</v>
      </c>
      <c r="E37" s="61"/>
      <c r="F37" s="61">
        <f t="shared" si="6"/>
        <v>4562594.1414563432</v>
      </c>
      <c r="G37" s="50">
        <f t="shared" si="7"/>
        <v>4562594.1414563432</v>
      </c>
      <c r="H37" s="58">
        <v>8886</v>
      </c>
      <c r="I37" s="53">
        <f t="shared" si="8"/>
        <v>8886</v>
      </c>
      <c r="J37" s="59">
        <f t="shared" si="0"/>
        <v>513.45871499621239</v>
      </c>
      <c r="K37" s="59">
        <f t="shared" si="1"/>
        <v>-63.573305615596951</v>
      </c>
      <c r="L37" s="59">
        <f t="shared" si="2"/>
        <v>4041.5651868940909</v>
      </c>
      <c r="M37" s="59">
        <f t="shared" si="3"/>
        <v>35913348.250740893</v>
      </c>
      <c r="N37" s="59">
        <f t="shared" si="4"/>
        <v>-0.83584354456774812</v>
      </c>
      <c r="O37" s="47">
        <f t="shared" si="9"/>
        <v>0.25</v>
      </c>
      <c r="P37">
        <v>-0.83584354456774812</v>
      </c>
      <c r="Q37" s="47">
        <f t="shared" si="9"/>
        <v>0.25</v>
      </c>
      <c r="R37" s="46">
        <f t="shared" si="10"/>
        <v>0</v>
      </c>
      <c r="S37" s="58">
        <f>Sheet1!B34*2</f>
        <v>1121205.340347294</v>
      </c>
      <c r="T37" s="67">
        <f t="shared" si="11"/>
        <v>49464.941485910029</v>
      </c>
      <c r="U37" s="67">
        <f t="shared" si="12"/>
        <v>0</v>
      </c>
    </row>
    <row r="38" spans="1:21" x14ac:dyDescent="0.25">
      <c r="A38" s="48">
        <f t="shared" si="5"/>
        <v>0</v>
      </c>
      <c r="B38" s="6" t="s">
        <v>36</v>
      </c>
      <c r="C38" s="73" t="s">
        <v>37</v>
      </c>
      <c r="D38" s="57">
        <v>13469253.117960943</v>
      </c>
      <c r="E38" s="61"/>
      <c r="F38" s="61">
        <f t="shared" si="6"/>
        <v>13469253.117960943</v>
      </c>
      <c r="G38" s="50">
        <f t="shared" si="7"/>
        <v>13469253.117960943</v>
      </c>
      <c r="H38" s="58">
        <v>26913</v>
      </c>
      <c r="I38" s="53">
        <f t="shared" si="8"/>
        <v>26913</v>
      </c>
      <c r="J38" s="59">
        <f t="shared" si="0"/>
        <v>500.4738645992993</v>
      </c>
      <c r="K38" s="59">
        <f t="shared" si="1"/>
        <v>-76.55815601251004</v>
      </c>
      <c r="L38" s="59">
        <f t="shared" si="2"/>
        <v>5861.1512520358274</v>
      </c>
      <c r="M38" s="59">
        <f t="shared" si="3"/>
        <v>157741163.64604023</v>
      </c>
      <c r="N38" s="59">
        <f t="shared" si="4"/>
        <v>-1.0065646243722728</v>
      </c>
      <c r="O38" s="47">
        <f t="shared" si="9"/>
        <v>0.25</v>
      </c>
      <c r="P38">
        <v>-1.0065646243722728</v>
      </c>
      <c r="Q38" s="47">
        <f t="shared" si="9"/>
        <v>0.25</v>
      </c>
      <c r="R38" s="46">
        <f t="shared" si="10"/>
        <v>0</v>
      </c>
      <c r="S38" s="58">
        <f>Sheet1!B35*2</f>
        <v>1121205.340347294</v>
      </c>
      <c r="T38" s="67">
        <f t="shared" si="11"/>
        <v>49464.941485910029</v>
      </c>
      <c r="U38" s="67">
        <f t="shared" si="12"/>
        <v>0</v>
      </c>
    </row>
    <row r="39" spans="1:21" x14ac:dyDescent="0.25">
      <c r="A39" s="48">
        <f t="shared" si="5"/>
        <v>0</v>
      </c>
      <c r="B39" s="6" t="s">
        <v>187</v>
      </c>
      <c r="C39" s="72" t="s">
        <v>188</v>
      </c>
      <c r="D39" s="57">
        <v>12531450.451046228</v>
      </c>
      <c r="E39" s="61"/>
      <c r="F39" s="61">
        <f t="shared" si="6"/>
        <v>12531450.451046228</v>
      </c>
      <c r="G39" s="50">
        <f t="shared" si="7"/>
        <v>12531450.451046228</v>
      </c>
      <c r="H39" s="58">
        <v>23532</v>
      </c>
      <c r="I39" s="53">
        <f t="shared" si="8"/>
        <v>23532</v>
      </c>
      <c r="J39" s="59">
        <f t="shared" si="0"/>
        <v>532.52806608219566</v>
      </c>
      <c r="K39" s="59">
        <f t="shared" si="1"/>
        <v>-44.503954529613679</v>
      </c>
      <c r="L39" s="59">
        <f t="shared" si="2"/>
        <v>1980.601968773922</v>
      </c>
      <c r="M39" s="59">
        <f t="shared" si="3"/>
        <v>46607525.529187933</v>
      </c>
      <c r="N39" s="59">
        <f t="shared" si="4"/>
        <v>-0.58512519902989002</v>
      </c>
      <c r="O39" s="47">
        <f t="shared" si="9"/>
        <v>0.2</v>
      </c>
      <c r="P39">
        <v>-0.58512519902989002</v>
      </c>
      <c r="Q39" s="47">
        <f t="shared" si="9"/>
        <v>0.2</v>
      </c>
      <c r="R39" s="46">
        <f t="shared" si="10"/>
        <v>0</v>
      </c>
      <c r="S39" s="58">
        <f>Sheet1!B36*2</f>
        <v>10099711.74805194</v>
      </c>
      <c r="T39" s="67">
        <f t="shared" si="11"/>
        <v>356460.41463712731</v>
      </c>
      <c r="U39" s="67">
        <f t="shared" si="12"/>
        <v>0</v>
      </c>
    </row>
    <row r="40" spans="1:21" x14ac:dyDescent="0.25">
      <c r="A40" s="48">
        <f t="shared" si="5"/>
        <v>0</v>
      </c>
      <c r="B40" s="6" t="s">
        <v>147</v>
      </c>
      <c r="C40" s="73" t="s">
        <v>148</v>
      </c>
      <c r="D40" s="57">
        <v>2417812.3680186742</v>
      </c>
      <c r="E40" s="61"/>
      <c r="F40" s="61">
        <f t="shared" si="6"/>
        <v>2417812.3680186742</v>
      </c>
      <c r="G40" s="50">
        <f t="shared" si="7"/>
        <v>2417812.3680186742</v>
      </c>
      <c r="H40" s="58">
        <v>4638</v>
      </c>
      <c r="I40" s="53">
        <f t="shared" si="8"/>
        <v>4638</v>
      </c>
      <c r="J40" s="59">
        <f t="shared" si="0"/>
        <v>521.30495213856705</v>
      </c>
      <c r="K40" s="59">
        <f t="shared" si="1"/>
        <v>-55.727068473242298</v>
      </c>
      <c r="L40" s="59">
        <f t="shared" si="2"/>
        <v>3105.5061606214358</v>
      </c>
      <c r="M40" s="59">
        <f t="shared" si="3"/>
        <v>14403337.572962219</v>
      </c>
      <c r="N40" s="59">
        <f t="shared" si="4"/>
        <v>-0.7326834744553038</v>
      </c>
      <c r="O40" s="47">
        <f t="shared" si="9"/>
        <v>0.25</v>
      </c>
      <c r="P40">
        <v>-0.7326834744553038</v>
      </c>
      <c r="Q40" s="47">
        <f t="shared" si="9"/>
        <v>0.25</v>
      </c>
      <c r="R40" s="46">
        <f t="shared" si="10"/>
        <v>0</v>
      </c>
      <c r="S40" s="58">
        <f>Sheet1!B37*2</f>
        <v>1121205.340347294</v>
      </c>
      <c r="T40" s="67">
        <f t="shared" si="11"/>
        <v>49464.941485910029</v>
      </c>
      <c r="U40" s="67">
        <f t="shared" si="12"/>
        <v>0</v>
      </c>
    </row>
    <row r="41" spans="1:21" x14ac:dyDescent="0.25">
      <c r="A41" s="48">
        <f t="shared" si="5"/>
        <v>0</v>
      </c>
      <c r="B41" s="6" t="s">
        <v>68</v>
      </c>
      <c r="C41" s="73" t="s">
        <v>69</v>
      </c>
      <c r="D41" s="57">
        <v>1714311.5594677441</v>
      </c>
      <c r="E41" s="61"/>
      <c r="F41" s="61">
        <f t="shared" si="6"/>
        <v>1714311.5594677441</v>
      </c>
      <c r="G41" s="50">
        <f t="shared" si="7"/>
        <v>1714311.5594677441</v>
      </c>
      <c r="H41" s="58">
        <v>3264</v>
      </c>
      <c r="I41" s="53">
        <f t="shared" si="8"/>
        <v>3264</v>
      </c>
      <c r="J41" s="59">
        <f t="shared" si="0"/>
        <v>525.21800228791176</v>
      </c>
      <c r="K41" s="59">
        <f t="shared" si="1"/>
        <v>-51.814018323897585</v>
      </c>
      <c r="L41" s="59">
        <f t="shared" si="2"/>
        <v>2684.6924948691949</v>
      </c>
      <c r="M41" s="59">
        <f t="shared" si="3"/>
        <v>8762836.3032530528</v>
      </c>
      <c r="N41" s="59">
        <f t="shared" si="4"/>
        <v>-0.68123581611461159</v>
      </c>
      <c r="O41" s="47">
        <f t="shared" si="9"/>
        <v>0.2</v>
      </c>
      <c r="P41">
        <v>-0.68123581611461159</v>
      </c>
      <c r="Q41" s="47">
        <f t="shared" si="9"/>
        <v>0.2</v>
      </c>
      <c r="R41" s="46">
        <f t="shared" si="10"/>
        <v>0</v>
      </c>
      <c r="S41" s="58">
        <f>Sheet1!B38*2</f>
        <v>1121205.340347294</v>
      </c>
      <c r="T41" s="67">
        <f t="shared" si="11"/>
        <v>39571.953188728025</v>
      </c>
      <c r="U41" s="67">
        <f t="shared" si="12"/>
        <v>0</v>
      </c>
    </row>
    <row r="42" spans="1:21" x14ac:dyDescent="0.25">
      <c r="A42" s="48">
        <f t="shared" si="5"/>
        <v>0</v>
      </c>
      <c r="B42" s="6" t="s">
        <v>152</v>
      </c>
      <c r="C42" s="73" t="s">
        <v>153</v>
      </c>
      <c r="D42" s="57">
        <v>4179204.2864694963</v>
      </c>
      <c r="E42" s="61"/>
      <c r="F42" s="61">
        <f t="shared" si="6"/>
        <v>4179204.2864694963</v>
      </c>
      <c r="G42" s="50">
        <f t="shared" si="7"/>
        <v>4179204.2864694963</v>
      </c>
      <c r="H42" s="58">
        <v>7870</v>
      </c>
      <c r="I42" s="53">
        <f t="shared" si="8"/>
        <v>7870</v>
      </c>
      <c r="J42" s="59">
        <f t="shared" si="0"/>
        <v>531.02976956410373</v>
      </c>
      <c r="K42" s="59">
        <f t="shared" si="1"/>
        <v>-46.002251047705613</v>
      </c>
      <c r="L42" s="59">
        <f t="shared" si="2"/>
        <v>2116.207101456132</v>
      </c>
      <c r="M42" s="59">
        <f t="shared" si="3"/>
        <v>16654549.888459759</v>
      </c>
      <c r="N42" s="59">
        <f t="shared" si="4"/>
        <v>-0.60482437088148289</v>
      </c>
      <c r="O42" s="47">
        <f t="shared" si="9"/>
        <v>0.2</v>
      </c>
      <c r="P42">
        <v>-0.60482437088148289</v>
      </c>
      <c r="Q42" s="47">
        <f t="shared" si="9"/>
        <v>0.2</v>
      </c>
      <c r="R42" s="46">
        <f t="shared" si="10"/>
        <v>0</v>
      </c>
      <c r="S42" s="58">
        <f>Sheet1!B39*2</f>
        <v>1121205.340347294</v>
      </c>
      <c r="T42" s="67">
        <f t="shared" si="11"/>
        <v>39571.953188728025</v>
      </c>
      <c r="U42" s="67">
        <f t="shared" si="12"/>
        <v>0</v>
      </c>
    </row>
    <row r="43" spans="1:21" x14ac:dyDescent="0.25">
      <c r="A43" s="48">
        <f t="shared" si="5"/>
        <v>0</v>
      </c>
      <c r="B43" s="6" t="s">
        <v>98</v>
      </c>
      <c r="C43" s="73" t="s">
        <v>99</v>
      </c>
      <c r="D43" s="57">
        <v>1731636.2193648994</v>
      </c>
      <c r="E43" s="61"/>
      <c r="F43" s="61">
        <f t="shared" si="6"/>
        <v>1731636.2193648994</v>
      </c>
      <c r="G43" s="50">
        <f t="shared" si="7"/>
        <v>1731636.2193648994</v>
      </c>
      <c r="H43" s="58">
        <v>3399</v>
      </c>
      <c r="I43" s="53">
        <f t="shared" si="8"/>
        <v>3399</v>
      </c>
      <c r="J43" s="59">
        <f t="shared" si="0"/>
        <v>509.4546099926153</v>
      </c>
      <c r="K43" s="59">
        <f t="shared" si="1"/>
        <v>-67.57741061919404</v>
      </c>
      <c r="L43" s="59">
        <f t="shared" si="2"/>
        <v>4566.7064259951594</v>
      </c>
      <c r="M43" s="59">
        <f t="shared" si="3"/>
        <v>15522235.141957548</v>
      </c>
      <c r="N43" s="59">
        <f t="shared" si="4"/>
        <v>-0.88848836595339198</v>
      </c>
      <c r="O43" s="47">
        <f t="shared" si="9"/>
        <v>0.25</v>
      </c>
      <c r="P43">
        <v>-0.88848836595339198</v>
      </c>
      <c r="Q43" s="47">
        <f t="shared" si="9"/>
        <v>0.25</v>
      </c>
      <c r="R43" s="46">
        <f t="shared" si="10"/>
        <v>0</v>
      </c>
      <c r="S43" s="58">
        <f>Sheet1!B40*2</f>
        <v>1121205.340347294</v>
      </c>
      <c r="T43" s="67">
        <f t="shared" si="11"/>
        <v>49464.941485910029</v>
      </c>
      <c r="U43" s="67">
        <f t="shared" si="12"/>
        <v>0</v>
      </c>
    </row>
    <row r="44" spans="1:21" x14ac:dyDescent="0.25">
      <c r="A44" s="48">
        <f t="shared" si="5"/>
        <v>0</v>
      </c>
      <c r="B44" s="6" t="s">
        <v>132</v>
      </c>
      <c r="C44" s="73" t="s">
        <v>133</v>
      </c>
      <c r="D44" s="57">
        <v>6841651.4586953381</v>
      </c>
      <c r="E44" s="61"/>
      <c r="F44" s="61">
        <f t="shared" si="6"/>
        <v>6841651.4586953381</v>
      </c>
      <c r="G44" s="50">
        <f t="shared" si="7"/>
        <v>6841651.4586953381</v>
      </c>
      <c r="H44" s="58">
        <v>7821</v>
      </c>
      <c r="I44" s="53">
        <f t="shared" si="8"/>
        <v>7821</v>
      </c>
      <c r="J44" s="59">
        <f t="shared" si="0"/>
        <v>874.77962647939364</v>
      </c>
      <c r="K44" s="59">
        <f t="shared" si="1"/>
        <v>297.7476058675843</v>
      </c>
      <c r="L44" s="59">
        <f t="shared" si="2"/>
        <v>88653.636799878324</v>
      </c>
      <c r="M44" s="59">
        <f t="shared" si="3"/>
        <v>693360093.41184843</v>
      </c>
      <c r="N44" s="59">
        <f t="shared" si="4"/>
        <v>3.9146999179143696</v>
      </c>
      <c r="O44" s="47">
        <f t="shared" si="9"/>
        <v>0.1</v>
      </c>
      <c r="P44">
        <v>3.9146999179143696</v>
      </c>
      <c r="Q44" s="47">
        <f t="shared" si="9"/>
        <v>0.1</v>
      </c>
      <c r="R44" s="46">
        <f t="shared" si="10"/>
        <v>0</v>
      </c>
      <c r="S44" s="58">
        <f>Sheet1!B41*2</f>
        <v>1121205.340347294</v>
      </c>
      <c r="T44" s="67">
        <f t="shared" si="11"/>
        <v>19785.976594364012</v>
      </c>
      <c r="U44" s="67">
        <f t="shared" si="12"/>
        <v>0</v>
      </c>
    </row>
    <row r="45" spans="1:21" x14ac:dyDescent="0.25">
      <c r="A45" s="48">
        <f t="shared" si="5"/>
        <v>0</v>
      </c>
      <c r="B45" s="6" t="s">
        <v>70</v>
      </c>
      <c r="C45" s="73" t="s">
        <v>71</v>
      </c>
      <c r="D45" s="57">
        <v>5393782.6647388106</v>
      </c>
      <c r="E45" s="61"/>
      <c r="F45" s="61">
        <f t="shared" si="6"/>
        <v>5393782.6647388106</v>
      </c>
      <c r="G45" s="50">
        <f t="shared" si="7"/>
        <v>5393782.6647388106</v>
      </c>
      <c r="H45" s="58">
        <v>10000</v>
      </c>
      <c r="I45" s="53">
        <f t="shared" si="8"/>
        <v>10000</v>
      </c>
      <c r="J45" s="59">
        <f t="shared" si="0"/>
        <v>539.37826647388101</v>
      </c>
      <c r="K45" s="59">
        <f t="shared" si="1"/>
        <v>-37.653754137928331</v>
      </c>
      <c r="L45" s="59">
        <f t="shared" si="2"/>
        <v>1417.8052006795549</v>
      </c>
      <c r="M45" s="59">
        <f t="shared" si="3"/>
        <v>14178052.00679555</v>
      </c>
      <c r="N45" s="59">
        <f t="shared" si="4"/>
        <v>-0.49506073374934106</v>
      </c>
      <c r="O45" s="47">
        <f t="shared" si="9"/>
        <v>0.2</v>
      </c>
      <c r="P45">
        <v>-0.49506073374934106</v>
      </c>
      <c r="Q45" s="47">
        <f t="shared" si="9"/>
        <v>0.2</v>
      </c>
      <c r="R45" s="46">
        <f t="shared" si="10"/>
        <v>0</v>
      </c>
      <c r="S45" s="58">
        <f>Sheet1!B42*2</f>
        <v>1121205.340347294</v>
      </c>
      <c r="T45" s="67">
        <f t="shared" si="11"/>
        <v>39571.953188728025</v>
      </c>
      <c r="U45" s="67">
        <f t="shared" si="12"/>
        <v>0</v>
      </c>
    </row>
    <row r="46" spans="1:21" x14ac:dyDescent="0.25">
      <c r="A46" s="48">
        <f t="shared" si="5"/>
        <v>0</v>
      </c>
      <c r="B46" s="6" t="s">
        <v>189</v>
      </c>
      <c r="C46" s="72" t="s">
        <v>190</v>
      </c>
      <c r="D46" s="57">
        <v>12690377.459840357</v>
      </c>
      <c r="E46" s="61"/>
      <c r="F46" s="61">
        <f t="shared" si="6"/>
        <v>12690377.459840357</v>
      </c>
      <c r="G46" s="50">
        <f t="shared" si="7"/>
        <v>12690377.459840357</v>
      </c>
      <c r="H46" s="58">
        <v>24311</v>
      </c>
      <c r="I46" s="53">
        <f t="shared" si="8"/>
        <v>24311</v>
      </c>
      <c r="J46" s="59">
        <f t="shared" si="0"/>
        <v>522.00145859242139</v>
      </c>
      <c r="K46" s="59">
        <f t="shared" si="1"/>
        <v>-55.030562019387958</v>
      </c>
      <c r="L46" s="59">
        <f t="shared" si="2"/>
        <v>3028.3627561697044</v>
      </c>
      <c r="M46" s="59">
        <f t="shared" si="3"/>
        <v>73622526.965241686</v>
      </c>
      <c r="N46" s="59">
        <f t="shared" si="4"/>
        <v>-0.72352600784936572</v>
      </c>
      <c r="O46" s="47">
        <f t="shared" si="9"/>
        <v>0.25</v>
      </c>
      <c r="P46">
        <v>-0.72352600784936572</v>
      </c>
      <c r="Q46" s="47">
        <f t="shared" si="9"/>
        <v>0.25</v>
      </c>
      <c r="R46" s="46">
        <f t="shared" si="10"/>
        <v>0</v>
      </c>
      <c r="S46" s="58">
        <f>Sheet1!B43*2</f>
        <v>10099711.74805194</v>
      </c>
      <c r="T46" s="67">
        <f t="shared" si="11"/>
        <v>445575.51829640911</v>
      </c>
      <c r="U46" s="67">
        <f t="shared" si="12"/>
        <v>0</v>
      </c>
    </row>
    <row r="47" spans="1:21" x14ac:dyDescent="0.25">
      <c r="A47" s="48">
        <f t="shared" si="5"/>
        <v>0</v>
      </c>
      <c r="B47" s="6" t="s">
        <v>17</v>
      </c>
      <c r="C47" s="73" t="s">
        <v>18</v>
      </c>
      <c r="D47" s="57">
        <v>5217021.7951670894</v>
      </c>
      <c r="E47" s="61"/>
      <c r="F47" s="61">
        <f t="shared" si="6"/>
        <v>5217021.7951670894</v>
      </c>
      <c r="G47" s="50">
        <f t="shared" si="7"/>
        <v>5217021.7951670894</v>
      </c>
      <c r="H47" s="58">
        <v>9600</v>
      </c>
      <c r="I47" s="53">
        <f t="shared" si="8"/>
        <v>9600</v>
      </c>
      <c r="J47" s="59">
        <f t="shared" si="0"/>
        <v>543.43977032990517</v>
      </c>
      <c r="K47" s="59">
        <f t="shared" si="1"/>
        <v>-33.592250281904171</v>
      </c>
      <c r="L47" s="59">
        <f t="shared" si="2"/>
        <v>1128.4392790020909</v>
      </c>
      <c r="M47" s="59">
        <f t="shared" si="3"/>
        <v>10833017.078420073</v>
      </c>
      <c r="N47" s="59">
        <f t="shared" si="4"/>
        <v>-0.44166124875446389</v>
      </c>
      <c r="O47" s="47">
        <f t="shared" si="9"/>
        <v>0.2</v>
      </c>
      <c r="P47">
        <v>-0.44166124875446389</v>
      </c>
      <c r="Q47" s="47">
        <f t="shared" si="9"/>
        <v>0.2</v>
      </c>
      <c r="R47" s="46">
        <f t="shared" si="10"/>
        <v>0</v>
      </c>
      <c r="S47" s="58">
        <f>Sheet1!B44*2</f>
        <v>1121205.340347294</v>
      </c>
      <c r="T47" s="67">
        <f t="shared" si="11"/>
        <v>39571.953188728025</v>
      </c>
      <c r="U47" s="67">
        <f t="shared" si="12"/>
        <v>0</v>
      </c>
    </row>
    <row r="48" spans="1:21" x14ac:dyDescent="0.25">
      <c r="A48" s="48">
        <f t="shared" si="5"/>
        <v>0</v>
      </c>
      <c r="B48" s="6" t="s">
        <v>100</v>
      </c>
      <c r="C48" s="73" t="s">
        <v>101</v>
      </c>
      <c r="D48" s="57">
        <v>6762639.7364218049</v>
      </c>
      <c r="E48" s="61"/>
      <c r="F48" s="61">
        <f t="shared" si="6"/>
        <v>6762639.7364218049</v>
      </c>
      <c r="G48" s="50">
        <f t="shared" si="7"/>
        <v>6762639.7364218049</v>
      </c>
      <c r="H48" s="58">
        <v>9088</v>
      </c>
      <c r="I48" s="53">
        <f t="shared" si="8"/>
        <v>9088</v>
      </c>
      <c r="J48" s="59">
        <f t="shared" si="0"/>
        <v>744.12849212387823</v>
      </c>
      <c r="K48" s="59">
        <f t="shared" si="1"/>
        <v>167.09647151206889</v>
      </c>
      <c r="L48" s="59">
        <f t="shared" si="2"/>
        <v>27921.230791783648</v>
      </c>
      <c r="M48" s="59">
        <f t="shared" si="3"/>
        <v>253748145.4357298</v>
      </c>
      <c r="N48" s="59">
        <f t="shared" si="4"/>
        <v>2.1969363663094765</v>
      </c>
      <c r="O48" s="47">
        <f t="shared" si="9"/>
        <v>0.1</v>
      </c>
      <c r="P48">
        <v>2.1969363663094765</v>
      </c>
      <c r="Q48" s="47">
        <f t="shared" si="9"/>
        <v>0.1</v>
      </c>
      <c r="R48" s="46">
        <f t="shared" si="10"/>
        <v>0</v>
      </c>
      <c r="S48" s="58">
        <f>Sheet1!B45*2</f>
        <v>1121205.340347294</v>
      </c>
      <c r="T48" s="67">
        <f t="shared" si="11"/>
        <v>19785.976594364012</v>
      </c>
      <c r="U48" s="67">
        <f t="shared" si="12"/>
        <v>0</v>
      </c>
    </row>
    <row r="49" spans="1:21" x14ac:dyDescent="0.25">
      <c r="A49" s="48">
        <f t="shared" si="5"/>
        <v>0</v>
      </c>
      <c r="B49" s="6" t="s">
        <v>38</v>
      </c>
      <c r="C49" s="73" t="s">
        <v>39</v>
      </c>
      <c r="D49" s="57">
        <v>4396095.4359731609</v>
      </c>
      <c r="E49" s="61"/>
      <c r="F49" s="61">
        <f t="shared" si="6"/>
        <v>4396095.4359731609</v>
      </c>
      <c r="G49" s="50">
        <f t="shared" si="7"/>
        <v>4396095.4359731609</v>
      </c>
      <c r="H49" s="60">
        <v>8699</v>
      </c>
      <c r="I49" s="53">
        <f t="shared" si="8"/>
        <v>8699</v>
      </c>
      <c r="J49" s="57">
        <f t="shared" si="0"/>
        <v>505.35641291794008</v>
      </c>
      <c r="K49" s="57">
        <f t="shared" si="1"/>
        <v>-71.675607693869267</v>
      </c>
      <c r="L49" s="57">
        <f t="shared" si="2"/>
        <v>5137.3927382854517</v>
      </c>
      <c r="M49" s="57">
        <f t="shared" si="3"/>
        <v>44690179.430345148</v>
      </c>
      <c r="N49" s="57">
        <f t="shared" si="4"/>
        <v>-0.94237028283759627</v>
      </c>
      <c r="O49" s="47">
        <f t="shared" si="9"/>
        <v>0.25</v>
      </c>
      <c r="P49">
        <v>-0.94237028283759627</v>
      </c>
      <c r="Q49" s="47">
        <f t="shared" si="9"/>
        <v>0.25</v>
      </c>
      <c r="R49" s="46">
        <f t="shared" si="10"/>
        <v>0</v>
      </c>
      <c r="S49" s="58">
        <f>Sheet1!B46*2</f>
        <v>1121205.340347294</v>
      </c>
      <c r="T49" s="67">
        <f t="shared" si="11"/>
        <v>49464.941485910029</v>
      </c>
      <c r="U49" s="67">
        <f t="shared" si="12"/>
        <v>0</v>
      </c>
    </row>
    <row r="50" spans="1:21" x14ac:dyDescent="0.25">
      <c r="A50" s="48">
        <f t="shared" si="5"/>
        <v>0</v>
      </c>
      <c r="B50" s="6" t="s">
        <v>124</v>
      </c>
      <c r="C50" s="73" t="s">
        <v>125</v>
      </c>
      <c r="D50" s="57">
        <v>4583220.228621576</v>
      </c>
      <c r="E50" s="61"/>
      <c r="F50" s="61">
        <f t="shared" si="6"/>
        <v>4583220.228621576</v>
      </c>
      <c r="G50" s="50">
        <f t="shared" si="7"/>
        <v>4583220.228621576</v>
      </c>
      <c r="H50" s="60">
        <v>8422</v>
      </c>
      <c r="I50" s="53">
        <f t="shared" si="8"/>
        <v>8422</v>
      </c>
      <c r="J50" s="57">
        <f t="shared" si="0"/>
        <v>544.19618007855331</v>
      </c>
      <c r="K50" s="57">
        <f t="shared" si="1"/>
        <v>-32.835840533256032</v>
      </c>
      <c r="L50" s="57">
        <f t="shared" si="2"/>
        <v>1078.1924235254198</v>
      </c>
      <c r="M50" s="57">
        <f t="shared" si="3"/>
        <v>9080536.5909310859</v>
      </c>
      <c r="N50" s="57">
        <f t="shared" si="4"/>
        <v>-0.43171619085109525</v>
      </c>
      <c r="O50" s="47">
        <f t="shared" si="9"/>
        <v>0.2</v>
      </c>
      <c r="P50">
        <v>-0.43171619085109525</v>
      </c>
      <c r="Q50" s="47">
        <f t="shared" si="9"/>
        <v>0.2</v>
      </c>
      <c r="R50" s="46">
        <f t="shared" si="10"/>
        <v>0</v>
      </c>
      <c r="S50" s="58">
        <f>Sheet1!B47*2</f>
        <v>1121205.340347294</v>
      </c>
      <c r="T50" s="67">
        <f t="shared" si="11"/>
        <v>39571.953188728025</v>
      </c>
      <c r="U50" s="67">
        <f t="shared" si="12"/>
        <v>0</v>
      </c>
    </row>
    <row r="51" spans="1:21" x14ac:dyDescent="0.25">
      <c r="A51" s="48">
        <f t="shared" si="5"/>
        <v>0</v>
      </c>
      <c r="B51" s="6" t="s">
        <v>0</v>
      </c>
      <c r="C51" s="73" t="s">
        <v>1</v>
      </c>
      <c r="D51" s="57">
        <v>3282814.4111980624</v>
      </c>
      <c r="E51" s="61"/>
      <c r="F51" s="61">
        <f t="shared" si="6"/>
        <v>3282814.4111980624</v>
      </c>
      <c r="G51" s="50">
        <f t="shared" si="7"/>
        <v>3282814.4111980624</v>
      </c>
      <c r="H51" s="58">
        <v>6350</v>
      </c>
      <c r="I51" s="53">
        <f t="shared" si="8"/>
        <v>6350</v>
      </c>
      <c r="J51" s="59">
        <f t="shared" si="0"/>
        <v>516.97864743276568</v>
      </c>
      <c r="K51" s="59">
        <f t="shared" si="1"/>
        <v>-60.05337317904366</v>
      </c>
      <c r="L51" s="59">
        <f t="shared" si="2"/>
        <v>3606.4076301814803</v>
      </c>
      <c r="M51" s="59">
        <f t="shared" si="3"/>
        <v>22900688.4516524</v>
      </c>
      <c r="N51" s="59">
        <f t="shared" si="4"/>
        <v>-0.78956448489138797</v>
      </c>
      <c r="O51" s="47">
        <f t="shared" si="9"/>
        <v>0.25</v>
      </c>
      <c r="P51">
        <v>-0.78956448489138797</v>
      </c>
      <c r="Q51" s="47">
        <f t="shared" si="9"/>
        <v>0.25</v>
      </c>
      <c r="R51" s="46">
        <f t="shared" si="10"/>
        <v>0</v>
      </c>
      <c r="S51" s="58">
        <f>Sheet1!B48*2</f>
        <v>1121205.340347294</v>
      </c>
      <c r="T51" s="67">
        <f t="shared" si="11"/>
        <v>49464.941485910029</v>
      </c>
      <c r="U51" s="67">
        <f t="shared" si="12"/>
        <v>0</v>
      </c>
    </row>
    <row r="52" spans="1:21" x14ac:dyDescent="0.25">
      <c r="A52" s="48">
        <f t="shared" si="5"/>
        <v>0</v>
      </c>
      <c r="B52" s="6" t="s">
        <v>27</v>
      </c>
      <c r="C52" s="73" t="s">
        <v>28</v>
      </c>
      <c r="D52" s="57">
        <v>1343243.320843234</v>
      </c>
      <c r="E52" s="61"/>
      <c r="F52" s="61">
        <f t="shared" si="6"/>
        <v>1343243.320843234</v>
      </c>
      <c r="G52" s="50">
        <f t="shared" si="7"/>
        <v>1343243.320843234</v>
      </c>
      <c r="H52" s="58">
        <v>2554</v>
      </c>
      <c r="I52" s="53">
        <f t="shared" si="8"/>
        <v>2554</v>
      </c>
      <c r="J52" s="59">
        <f t="shared" si="0"/>
        <v>525.93708725263662</v>
      </c>
      <c r="K52" s="59">
        <f t="shared" si="1"/>
        <v>-51.094933359172728</v>
      </c>
      <c r="L52" s="59">
        <f t="shared" si="2"/>
        <v>2610.6922149783022</v>
      </c>
      <c r="M52" s="59">
        <f t="shared" si="3"/>
        <v>6667707.9170545842</v>
      </c>
      <c r="N52" s="59">
        <f t="shared" si="4"/>
        <v>-0.67178149373919094</v>
      </c>
      <c r="O52" s="47">
        <f t="shared" si="9"/>
        <v>0.2</v>
      </c>
      <c r="P52">
        <v>-0.67178149373919094</v>
      </c>
      <c r="Q52" s="47">
        <f t="shared" si="9"/>
        <v>0.2</v>
      </c>
      <c r="R52" s="46">
        <f t="shared" si="10"/>
        <v>0</v>
      </c>
      <c r="S52" s="58">
        <f>Sheet1!B49*2</f>
        <v>1121205.340347294</v>
      </c>
      <c r="T52" s="67">
        <f t="shared" si="11"/>
        <v>39571.953188728025</v>
      </c>
      <c r="U52" s="67">
        <f t="shared" si="12"/>
        <v>0</v>
      </c>
    </row>
    <row r="53" spans="1:21" x14ac:dyDescent="0.25">
      <c r="A53" s="48">
        <f t="shared" si="5"/>
        <v>0</v>
      </c>
      <c r="B53" s="6" t="s">
        <v>154</v>
      </c>
      <c r="C53" s="73" t="s">
        <v>155</v>
      </c>
      <c r="D53" s="57">
        <v>1439322.1371907478</v>
      </c>
      <c r="E53" s="61"/>
      <c r="F53" s="61">
        <f t="shared" si="6"/>
        <v>1439322.1371907478</v>
      </c>
      <c r="G53" s="50">
        <f t="shared" si="7"/>
        <v>1439322.1371907478</v>
      </c>
      <c r="H53" s="58">
        <v>2698</v>
      </c>
      <c r="I53" s="53">
        <f t="shared" si="8"/>
        <v>2698</v>
      </c>
      <c r="J53" s="59">
        <f t="shared" si="0"/>
        <v>533.47744150880203</v>
      </c>
      <c r="K53" s="59">
        <f t="shared" si="1"/>
        <v>-43.554579103007313</v>
      </c>
      <c r="L53" s="59">
        <f t="shared" si="2"/>
        <v>1897.0013608401214</v>
      </c>
      <c r="M53" s="59">
        <f t="shared" si="3"/>
        <v>5118109.6715466473</v>
      </c>
      <c r="N53" s="59">
        <f t="shared" si="4"/>
        <v>-0.57264308387139329</v>
      </c>
      <c r="O53" s="47">
        <f t="shared" si="9"/>
        <v>0.2</v>
      </c>
      <c r="P53">
        <v>-0.57264308387139329</v>
      </c>
      <c r="Q53" s="47">
        <f t="shared" si="9"/>
        <v>0.2</v>
      </c>
      <c r="R53" s="46">
        <f t="shared" si="10"/>
        <v>0</v>
      </c>
      <c r="S53" s="58">
        <f>Sheet1!B50*2</f>
        <v>1121205.340347294</v>
      </c>
      <c r="T53" s="67">
        <f t="shared" si="11"/>
        <v>39571.953188728025</v>
      </c>
      <c r="U53" s="67">
        <f t="shared" si="12"/>
        <v>0</v>
      </c>
    </row>
    <row r="54" spans="1:21" x14ac:dyDescent="0.25">
      <c r="A54" s="48">
        <f t="shared" si="5"/>
        <v>0</v>
      </c>
      <c r="B54" s="6" t="s">
        <v>44</v>
      </c>
      <c r="C54" s="73" t="s">
        <v>45</v>
      </c>
      <c r="D54" s="57">
        <v>13726315.251046812</v>
      </c>
      <c r="E54" s="61"/>
      <c r="F54" s="61">
        <f t="shared" si="6"/>
        <v>13726315.251046812</v>
      </c>
      <c r="G54" s="50">
        <f t="shared" si="7"/>
        <v>13726315.251046812</v>
      </c>
      <c r="H54" s="58">
        <v>26439</v>
      </c>
      <c r="I54" s="53">
        <f t="shared" si="8"/>
        <v>26439</v>
      </c>
      <c r="J54" s="59">
        <f t="shared" si="0"/>
        <v>519.16922920862407</v>
      </c>
      <c r="K54" s="59">
        <f t="shared" si="1"/>
        <v>-57.86279140318527</v>
      </c>
      <c r="L54" s="59">
        <f t="shared" si="2"/>
        <v>3348.102628968531</v>
      </c>
      <c r="M54" s="59">
        <f t="shared" si="3"/>
        <v>88520485.407298997</v>
      </c>
      <c r="N54" s="59">
        <f t="shared" si="4"/>
        <v>-0.76076334550640412</v>
      </c>
      <c r="O54" s="47">
        <f t="shared" si="9"/>
        <v>0.25</v>
      </c>
      <c r="P54">
        <v>-0.76076334550640412</v>
      </c>
      <c r="Q54" s="47">
        <f t="shared" si="9"/>
        <v>0.25</v>
      </c>
      <c r="R54" s="46">
        <f t="shared" si="10"/>
        <v>0</v>
      </c>
      <c r="S54" s="58">
        <f>Sheet1!B51*2</f>
        <v>1121205.340347294</v>
      </c>
      <c r="T54" s="67">
        <f t="shared" si="11"/>
        <v>49464.941485910029</v>
      </c>
      <c r="U54" s="67">
        <f t="shared" si="12"/>
        <v>0</v>
      </c>
    </row>
    <row r="55" spans="1:21" x14ac:dyDescent="0.25">
      <c r="A55" s="48">
        <f t="shared" si="5"/>
        <v>0</v>
      </c>
      <c r="B55" s="6" t="s">
        <v>48</v>
      </c>
      <c r="C55" s="73" t="s">
        <v>49</v>
      </c>
      <c r="D55" s="57">
        <v>2756829.7289812583</v>
      </c>
      <c r="E55" s="61"/>
      <c r="F55" s="61">
        <f t="shared" si="6"/>
        <v>2756829.7289812583</v>
      </c>
      <c r="G55" s="50">
        <f t="shared" si="7"/>
        <v>2756829.7289812583</v>
      </c>
      <c r="H55" s="58">
        <v>5462</v>
      </c>
      <c r="I55" s="53">
        <f t="shared" si="8"/>
        <v>5462</v>
      </c>
      <c r="J55" s="59">
        <f t="shared" si="0"/>
        <v>504.72898736383348</v>
      </c>
      <c r="K55" s="59">
        <f t="shared" si="1"/>
        <v>-72.303033247975861</v>
      </c>
      <c r="L55" s="59">
        <f t="shared" si="2"/>
        <v>5227.728616857903</v>
      </c>
      <c r="M55" s="59">
        <f t="shared" si="3"/>
        <v>28553853.705277868</v>
      </c>
      <c r="N55" s="59">
        <f t="shared" si="4"/>
        <v>-0.95061949363478004</v>
      </c>
      <c r="O55" s="47">
        <f t="shared" si="9"/>
        <v>0.25</v>
      </c>
      <c r="P55">
        <v>-0.95061949363478004</v>
      </c>
      <c r="Q55" s="47">
        <f t="shared" si="9"/>
        <v>0.25</v>
      </c>
      <c r="R55" s="46">
        <f t="shared" si="10"/>
        <v>0</v>
      </c>
      <c r="S55" s="58">
        <f>Sheet1!B52*2</f>
        <v>1121205.340347294</v>
      </c>
      <c r="T55" s="67">
        <f t="shared" si="11"/>
        <v>49464.941485910029</v>
      </c>
      <c r="U55" s="67">
        <f t="shared" si="12"/>
        <v>0</v>
      </c>
    </row>
    <row r="56" spans="1:21" x14ac:dyDescent="0.25">
      <c r="A56" s="48">
        <f t="shared" si="5"/>
        <v>0</v>
      </c>
      <c r="B56" s="6" t="s">
        <v>150</v>
      </c>
      <c r="C56" s="73" t="s">
        <v>151</v>
      </c>
      <c r="D56" s="57">
        <v>5213336.9371140413</v>
      </c>
      <c r="E56" s="61"/>
      <c r="F56" s="61">
        <f t="shared" si="6"/>
        <v>5213336.9371140413</v>
      </c>
      <c r="G56" s="50">
        <f t="shared" si="7"/>
        <v>5213336.9371140413</v>
      </c>
      <c r="H56" s="58">
        <v>9605</v>
      </c>
      <c r="I56" s="53">
        <f t="shared" si="8"/>
        <v>9605</v>
      </c>
      <c r="J56" s="59">
        <f t="shared" si="0"/>
        <v>542.77323655534008</v>
      </c>
      <c r="K56" s="59">
        <f t="shared" si="1"/>
        <v>-34.258784056469267</v>
      </c>
      <c r="L56" s="59">
        <f t="shared" si="2"/>
        <v>1173.6642850277929</v>
      </c>
      <c r="M56" s="59">
        <f t="shared" si="3"/>
        <v>11273045.457691951</v>
      </c>
      <c r="N56" s="59">
        <f t="shared" si="4"/>
        <v>-0.45042464319041292</v>
      </c>
      <c r="O56" s="47">
        <f t="shared" si="9"/>
        <v>0.2</v>
      </c>
      <c r="P56">
        <v>-0.45042464319041292</v>
      </c>
      <c r="Q56" s="47">
        <f t="shared" si="9"/>
        <v>0.2</v>
      </c>
      <c r="R56" s="46">
        <f t="shared" si="10"/>
        <v>0</v>
      </c>
      <c r="S56" s="58">
        <f>Sheet1!B53*2</f>
        <v>1121205.340347294</v>
      </c>
      <c r="T56" s="67">
        <f t="shared" si="11"/>
        <v>39571.953188728025</v>
      </c>
      <c r="U56" s="67">
        <f t="shared" si="12"/>
        <v>0</v>
      </c>
    </row>
    <row r="57" spans="1:21" x14ac:dyDescent="0.25">
      <c r="A57" s="48">
        <f t="shared" si="5"/>
        <v>0</v>
      </c>
      <c r="B57" s="6" t="s">
        <v>86</v>
      </c>
      <c r="C57" s="73" t="s">
        <v>87</v>
      </c>
      <c r="D57" s="57">
        <v>3416111.2853932991</v>
      </c>
      <c r="E57" s="61"/>
      <c r="F57" s="61">
        <f t="shared" si="6"/>
        <v>3416111.2853932991</v>
      </c>
      <c r="G57" s="50">
        <f t="shared" si="7"/>
        <v>3416111.2853932991</v>
      </c>
      <c r="H57" s="58">
        <v>6630</v>
      </c>
      <c r="I57" s="53">
        <f t="shared" si="8"/>
        <v>6630</v>
      </c>
      <c r="J57" s="59">
        <f t="shared" si="0"/>
        <v>515.25057094921556</v>
      </c>
      <c r="K57" s="59">
        <f t="shared" si="1"/>
        <v>-61.781449662593786</v>
      </c>
      <c r="L57" s="59">
        <f t="shared" si="2"/>
        <v>3816.94752241161</v>
      </c>
      <c r="M57" s="59">
        <f t="shared" si="3"/>
        <v>25306362.073588975</v>
      </c>
      <c r="N57" s="59">
        <f t="shared" si="4"/>
        <v>-0.81228473766585352</v>
      </c>
      <c r="O57" s="47">
        <f t="shared" si="9"/>
        <v>0.25</v>
      </c>
      <c r="P57">
        <v>-0.81228473766585352</v>
      </c>
      <c r="Q57" s="47">
        <f t="shared" si="9"/>
        <v>0.25</v>
      </c>
      <c r="R57" s="46">
        <f t="shared" si="10"/>
        <v>0</v>
      </c>
      <c r="S57" s="58">
        <f>Sheet1!B54*2</f>
        <v>1121205.340347294</v>
      </c>
      <c r="T57" s="67">
        <f t="shared" si="11"/>
        <v>49464.941485910029</v>
      </c>
      <c r="U57" s="67">
        <f t="shared" si="12"/>
        <v>0</v>
      </c>
    </row>
    <row r="58" spans="1:21" x14ac:dyDescent="0.25">
      <c r="A58" s="48">
        <f t="shared" si="5"/>
        <v>0</v>
      </c>
      <c r="B58" s="6" t="s">
        <v>158</v>
      </c>
      <c r="C58" s="73" t="s">
        <v>174</v>
      </c>
      <c r="D58" s="57">
        <v>3544335.6442826893</v>
      </c>
      <c r="E58" s="61"/>
      <c r="F58" s="61">
        <f t="shared" si="6"/>
        <v>3544335.6442826893</v>
      </c>
      <c r="G58" s="50">
        <f t="shared" si="7"/>
        <v>3544335.6442826893</v>
      </c>
      <c r="H58" s="58">
        <v>6820</v>
      </c>
      <c r="I58" s="53">
        <f t="shared" si="8"/>
        <v>6820</v>
      </c>
      <c r="J58" s="59">
        <f t="shared" si="0"/>
        <v>519.69730854584884</v>
      </c>
      <c r="K58" s="59">
        <f t="shared" si="1"/>
        <v>-57.334712065960503</v>
      </c>
      <c r="L58" s="59">
        <f t="shared" si="2"/>
        <v>3287.2692076865969</v>
      </c>
      <c r="M58" s="59">
        <f t="shared" si="3"/>
        <v>22419175.996422593</v>
      </c>
      <c r="N58" s="59">
        <f t="shared" si="4"/>
        <v>-0.75382031020621287</v>
      </c>
      <c r="O58" s="47">
        <f t="shared" si="9"/>
        <v>0.25</v>
      </c>
      <c r="P58">
        <v>-0.75382031020621287</v>
      </c>
      <c r="Q58" s="47">
        <f t="shared" si="9"/>
        <v>0.25</v>
      </c>
      <c r="R58" s="46">
        <f t="shared" si="10"/>
        <v>0</v>
      </c>
      <c r="S58" s="58">
        <f>Sheet1!B55*2</f>
        <v>1121205.340347294</v>
      </c>
      <c r="T58" s="67">
        <f t="shared" si="11"/>
        <v>49464.941485910029</v>
      </c>
      <c r="U58" s="67">
        <f t="shared" si="12"/>
        <v>0</v>
      </c>
    </row>
    <row r="59" spans="1:21" x14ac:dyDescent="0.25">
      <c r="A59" s="48">
        <f t="shared" si="5"/>
        <v>0</v>
      </c>
      <c r="B59" s="6" t="s">
        <v>4</v>
      </c>
      <c r="C59" s="73" t="s">
        <v>5</v>
      </c>
      <c r="D59" s="57">
        <v>3170420.7090343391</v>
      </c>
      <c r="E59" s="61"/>
      <c r="F59" s="61">
        <f t="shared" si="6"/>
        <v>3170420.7090343391</v>
      </c>
      <c r="G59" s="50">
        <f t="shared" si="7"/>
        <v>3170420.7090343391</v>
      </c>
      <c r="H59" s="58">
        <v>5901</v>
      </c>
      <c r="I59" s="53">
        <f t="shared" si="8"/>
        <v>5901</v>
      </c>
      <c r="J59" s="59">
        <f t="shared" si="0"/>
        <v>537.26837977196055</v>
      </c>
      <c r="K59" s="59">
        <f t="shared" si="1"/>
        <v>-39.76364083984879</v>
      </c>
      <c r="L59" s="59">
        <f t="shared" si="2"/>
        <v>1581.1471328404905</v>
      </c>
      <c r="M59" s="59">
        <f t="shared" si="3"/>
        <v>9330349.2308917344</v>
      </c>
      <c r="N59" s="59">
        <f t="shared" si="4"/>
        <v>-0.52280091750245539</v>
      </c>
      <c r="O59" s="47">
        <f t="shared" si="9"/>
        <v>0.2</v>
      </c>
      <c r="P59">
        <v>-0.52280091750245539</v>
      </c>
      <c r="Q59" s="47">
        <f t="shared" si="9"/>
        <v>0.2</v>
      </c>
      <c r="R59" s="46">
        <f t="shared" si="10"/>
        <v>0</v>
      </c>
      <c r="S59" s="58">
        <f>Sheet1!B56*2</f>
        <v>1121205.340347294</v>
      </c>
      <c r="T59" s="67">
        <f t="shared" si="11"/>
        <v>39571.953188728025</v>
      </c>
      <c r="U59" s="67">
        <f t="shared" si="12"/>
        <v>0</v>
      </c>
    </row>
    <row r="60" spans="1:21" x14ac:dyDescent="0.25">
      <c r="A60" s="48">
        <f t="shared" si="5"/>
        <v>0</v>
      </c>
      <c r="B60" s="6" t="s">
        <v>194</v>
      </c>
      <c r="C60" s="72" t="s">
        <v>195</v>
      </c>
      <c r="D60" s="57">
        <v>9599761.8241905626</v>
      </c>
      <c r="E60" s="61"/>
      <c r="F60" s="61">
        <f t="shared" si="6"/>
        <v>9599761.8241905626</v>
      </c>
      <c r="G60" s="50">
        <f t="shared" si="7"/>
        <v>9599761.8241905626</v>
      </c>
      <c r="H60" s="58">
        <v>18936</v>
      </c>
      <c r="I60" s="53">
        <f t="shared" si="8"/>
        <v>18936</v>
      </c>
      <c r="J60" s="59">
        <f t="shared" si="0"/>
        <v>506.95827123946782</v>
      </c>
      <c r="K60" s="59">
        <f t="shared" si="1"/>
        <v>-70.073749372341524</v>
      </c>
      <c r="L60" s="59">
        <f t="shared" si="2"/>
        <v>4910.3303510977339</v>
      </c>
      <c r="M60" s="59">
        <f t="shared" si="3"/>
        <v>92982015.528386682</v>
      </c>
      <c r="N60" s="59">
        <f t="shared" si="4"/>
        <v>-0.92130951016900309</v>
      </c>
      <c r="O60" s="47">
        <f t="shared" si="9"/>
        <v>0.25</v>
      </c>
      <c r="P60">
        <v>-0.92130951016900309</v>
      </c>
      <c r="Q60" s="47">
        <f t="shared" si="9"/>
        <v>0.25</v>
      </c>
      <c r="R60" s="46">
        <f t="shared" si="10"/>
        <v>0</v>
      </c>
      <c r="S60" s="58">
        <f>Sheet1!B57*2</f>
        <v>25027433.462337658</v>
      </c>
      <c r="T60" s="67">
        <f t="shared" si="11"/>
        <v>1104151.4762796026</v>
      </c>
      <c r="U60" s="67">
        <f t="shared" si="12"/>
        <v>0</v>
      </c>
    </row>
    <row r="61" spans="1:21" x14ac:dyDescent="0.25">
      <c r="A61" s="48">
        <f t="shared" si="5"/>
        <v>0</v>
      </c>
      <c r="B61" s="6" t="s">
        <v>134</v>
      </c>
      <c r="C61" s="73" t="s">
        <v>135</v>
      </c>
      <c r="D61" s="57">
        <v>2912818.880360438</v>
      </c>
      <c r="E61" s="61"/>
      <c r="F61" s="61">
        <f t="shared" si="6"/>
        <v>2912818.880360438</v>
      </c>
      <c r="G61" s="50">
        <f t="shared" si="7"/>
        <v>2912818.880360438</v>
      </c>
      <c r="H61" s="58">
        <v>5609</v>
      </c>
      <c r="I61" s="53">
        <f t="shared" si="8"/>
        <v>5609</v>
      </c>
      <c r="J61" s="59">
        <f t="shared" si="0"/>
        <v>519.31162067399498</v>
      </c>
      <c r="K61" s="59">
        <f t="shared" si="1"/>
        <v>-57.720399937814364</v>
      </c>
      <c r="L61" s="59">
        <f t="shared" si="2"/>
        <v>3331.6445689812404</v>
      </c>
      <c r="M61" s="59">
        <f t="shared" si="3"/>
        <v>18687194.387415778</v>
      </c>
      <c r="N61" s="59">
        <f t="shared" si="4"/>
        <v>-0.75889122345801696</v>
      </c>
      <c r="O61" s="47">
        <f t="shared" si="9"/>
        <v>0.25</v>
      </c>
      <c r="P61">
        <v>-0.75889122345801696</v>
      </c>
      <c r="Q61" s="47">
        <f t="shared" si="9"/>
        <v>0.25</v>
      </c>
      <c r="R61" s="46">
        <f t="shared" si="10"/>
        <v>0</v>
      </c>
      <c r="S61" s="58">
        <f>Sheet1!B58*2</f>
        <v>1121205.340347294</v>
      </c>
      <c r="T61" s="67">
        <f t="shared" si="11"/>
        <v>49464.941485910029</v>
      </c>
      <c r="U61" s="67">
        <f t="shared" si="12"/>
        <v>0</v>
      </c>
    </row>
    <row r="62" spans="1:21" x14ac:dyDescent="0.25">
      <c r="A62" s="48">
        <f t="shared" si="5"/>
        <v>0</v>
      </c>
      <c r="B62" s="6" t="s">
        <v>54</v>
      </c>
      <c r="C62" s="73" t="s">
        <v>55</v>
      </c>
      <c r="D62" s="57">
        <v>3500439.0246335268</v>
      </c>
      <c r="E62" s="61"/>
      <c r="F62" s="61">
        <f t="shared" si="6"/>
        <v>3500439.0246335268</v>
      </c>
      <c r="G62" s="50">
        <f t="shared" si="7"/>
        <v>3500439.0246335268</v>
      </c>
      <c r="H62" s="58">
        <v>6622</v>
      </c>
      <c r="I62" s="53">
        <f t="shared" si="8"/>
        <v>6622</v>
      </c>
      <c r="J62" s="59">
        <f t="shared" si="0"/>
        <v>528.60752410654288</v>
      </c>
      <c r="K62" s="59">
        <f t="shared" si="1"/>
        <v>-48.424496505266461</v>
      </c>
      <c r="L62" s="59">
        <f t="shared" si="2"/>
        <v>2344.9318617885638</v>
      </c>
      <c r="M62" s="59">
        <f t="shared" si="3"/>
        <v>15528138.78876387</v>
      </c>
      <c r="N62" s="59">
        <f t="shared" si="4"/>
        <v>-0.63667135774894046</v>
      </c>
      <c r="O62" s="47">
        <f t="shared" si="9"/>
        <v>0.2</v>
      </c>
      <c r="P62">
        <v>-0.63667135774894046</v>
      </c>
      <c r="Q62" s="47">
        <f t="shared" si="9"/>
        <v>0.2</v>
      </c>
      <c r="R62" s="46">
        <f t="shared" si="10"/>
        <v>0</v>
      </c>
      <c r="S62" s="58">
        <f>Sheet1!B59*2</f>
        <v>1121205.340347294</v>
      </c>
      <c r="T62" s="67">
        <f t="shared" si="11"/>
        <v>39571.953188728025</v>
      </c>
      <c r="U62" s="67">
        <f t="shared" si="12"/>
        <v>0</v>
      </c>
    </row>
    <row r="63" spans="1:21" x14ac:dyDescent="0.25">
      <c r="A63" s="48">
        <f t="shared" si="5"/>
        <v>0</v>
      </c>
      <c r="B63" s="6" t="s">
        <v>196</v>
      </c>
      <c r="C63" s="72" t="s">
        <v>197</v>
      </c>
      <c r="D63" s="57">
        <v>14411995.24321438</v>
      </c>
      <c r="E63" s="61"/>
      <c r="F63" s="61">
        <f t="shared" si="6"/>
        <v>14411995.24321438</v>
      </c>
      <c r="G63" s="50">
        <f t="shared" si="7"/>
        <v>14411995.24321438</v>
      </c>
      <c r="H63" s="58">
        <v>26530</v>
      </c>
      <c r="I63" s="53">
        <f t="shared" si="8"/>
        <v>26530</v>
      </c>
      <c r="J63" s="59">
        <f t="shared" si="0"/>
        <v>543.2338953341266</v>
      </c>
      <c r="K63" s="59">
        <f t="shared" si="1"/>
        <v>-33.798125277682743</v>
      </c>
      <c r="L63" s="59">
        <f t="shared" si="2"/>
        <v>1142.3132722859373</v>
      </c>
      <c r="M63" s="59">
        <f t="shared" si="3"/>
        <v>30305571.113745917</v>
      </c>
      <c r="N63" s="59">
        <f t="shared" si="4"/>
        <v>-0.44436803400879576</v>
      </c>
      <c r="O63" s="47">
        <f t="shared" si="9"/>
        <v>0.2</v>
      </c>
      <c r="P63">
        <v>-0.44436803400879576</v>
      </c>
      <c r="Q63" s="47">
        <f t="shared" si="9"/>
        <v>0.2</v>
      </c>
      <c r="R63" s="46">
        <f t="shared" si="10"/>
        <v>0</v>
      </c>
      <c r="S63" s="58">
        <f>Sheet1!B60*2</f>
        <v>10099711.74805194</v>
      </c>
      <c r="T63" s="67">
        <f t="shared" si="11"/>
        <v>356460.41463712731</v>
      </c>
      <c r="U63" s="67">
        <f t="shared" si="12"/>
        <v>0</v>
      </c>
    </row>
    <row r="64" spans="1:21" x14ac:dyDescent="0.25">
      <c r="A64" s="48">
        <f t="shared" si="5"/>
        <v>0</v>
      </c>
      <c r="B64" s="6" t="s">
        <v>102</v>
      </c>
      <c r="C64" s="73" t="s">
        <v>103</v>
      </c>
      <c r="D64" s="57">
        <v>3169924.4965055715</v>
      </c>
      <c r="E64" s="61"/>
      <c r="F64" s="61">
        <f t="shared" si="6"/>
        <v>3169924.4965055715</v>
      </c>
      <c r="G64" s="50">
        <f t="shared" si="7"/>
        <v>3169924.4965055715</v>
      </c>
      <c r="H64" s="58">
        <v>6171</v>
      </c>
      <c r="I64" s="53">
        <f t="shared" si="8"/>
        <v>6171</v>
      </c>
      <c r="J64" s="59">
        <f t="shared" si="0"/>
        <v>513.68084532580963</v>
      </c>
      <c r="K64" s="59">
        <f t="shared" si="1"/>
        <v>-63.351175285999716</v>
      </c>
      <c r="L64" s="59">
        <f t="shared" si="2"/>
        <v>4013.371410117461</v>
      </c>
      <c r="M64" s="59">
        <f t="shared" si="3"/>
        <v>24766514.971834853</v>
      </c>
      <c r="N64" s="59">
        <f t="shared" si="4"/>
        <v>-0.83292303885786412</v>
      </c>
      <c r="O64" s="47">
        <f t="shared" si="9"/>
        <v>0.25</v>
      </c>
      <c r="P64">
        <v>-0.83292303885786412</v>
      </c>
      <c r="Q64" s="47">
        <f t="shared" si="9"/>
        <v>0.25</v>
      </c>
      <c r="R64" s="46">
        <f t="shared" si="10"/>
        <v>0</v>
      </c>
      <c r="S64" s="58">
        <f>Sheet1!B61*2</f>
        <v>1121205.340347294</v>
      </c>
      <c r="T64" s="67">
        <f t="shared" si="11"/>
        <v>49464.941485910029</v>
      </c>
      <c r="U64" s="67">
        <f t="shared" si="12"/>
        <v>0</v>
      </c>
    </row>
    <row r="65" spans="1:21" x14ac:dyDescent="0.25">
      <c r="A65" s="48">
        <f t="shared" si="5"/>
        <v>0</v>
      </c>
      <c r="B65" s="6" t="s">
        <v>116</v>
      </c>
      <c r="C65" s="73" t="s">
        <v>117</v>
      </c>
      <c r="D65" s="57">
        <v>16604269.161895458</v>
      </c>
      <c r="E65" s="61"/>
      <c r="F65" s="61">
        <f t="shared" si="6"/>
        <v>16604269.161895458</v>
      </c>
      <c r="G65" s="50">
        <f t="shared" si="7"/>
        <v>16604269.161895458</v>
      </c>
      <c r="H65" s="58">
        <v>22412</v>
      </c>
      <c r="I65" s="53">
        <f t="shared" si="8"/>
        <v>22412</v>
      </c>
      <c r="J65" s="59">
        <f t="shared" si="0"/>
        <v>740.86512412526588</v>
      </c>
      <c r="K65" s="59">
        <f t="shared" si="1"/>
        <v>163.83310351345654</v>
      </c>
      <c r="L65" s="59">
        <f t="shared" si="2"/>
        <v>26841.285806850963</v>
      </c>
      <c r="M65" s="59">
        <f t="shared" si="3"/>
        <v>601566897.50314379</v>
      </c>
      <c r="N65" s="59">
        <f t="shared" si="4"/>
        <v>2.1540305420995129</v>
      </c>
      <c r="O65" s="47">
        <f t="shared" si="9"/>
        <v>0.1</v>
      </c>
      <c r="P65">
        <v>2.1540305420995129</v>
      </c>
      <c r="Q65" s="47">
        <f t="shared" si="9"/>
        <v>0.1</v>
      </c>
      <c r="R65" s="46">
        <f t="shared" si="10"/>
        <v>0</v>
      </c>
      <c r="S65" s="58">
        <f>Sheet1!B62*2</f>
        <v>1121205.340347294</v>
      </c>
      <c r="T65" s="67">
        <f t="shared" si="11"/>
        <v>19785.976594364012</v>
      </c>
      <c r="U65" s="67">
        <f t="shared" si="12"/>
        <v>0</v>
      </c>
    </row>
    <row r="66" spans="1:21" x14ac:dyDescent="0.25">
      <c r="A66" s="48">
        <f t="shared" si="5"/>
        <v>0</v>
      </c>
      <c r="B66" s="6" t="s">
        <v>104</v>
      </c>
      <c r="C66" s="73" t="s">
        <v>105</v>
      </c>
      <c r="D66" s="57">
        <v>5973200.0086177997</v>
      </c>
      <c r="E66" s="61"/>
      <c r="F66" s="61">
        <f t="shared" si="6"/>
        <v>5973200.0086177997</v>
      </c>
      <c r="G66" s="50">
        <f t="shared" si="7"/>
        <v>5973200.0086177997</v>
      </c>
      <c r="H66" s="58">
        <v>11131</v>
      </c>
      <c r="I66" s="53">
        <f t="shared" si="8"/>
        <v>11131</v>
      </c>
      <c r="J66" s="59">
        <f t="shared" si="0"/>
        <v>536.62743766218671</v>
      </c>
      <c r="K66" s="59">
        <f t="shared" si="1"/>
        <v>-40.404582949622636</v>
      </c>
      <c r="L66" s="59">
        <f t="shared" si="2"/>
        <v>1632.5303233329362</v>
      </c>
      <c r="M66" s="59">
        <f t="shared" si="3"/>
        <v>18171695.029018912</v>
      </c>
      <c r="N66" s="59">
        <f t="shared" si="4"/>
        <v>-0.53122784008746982</v>
      </c>
      <c r="O66" s="47">
        <f t="shared" si="9"/>
        <v>0.2</v>
      </c>
      <c r="P66">
        <v>-0.53122784008746982</v>
      </c>
      <c r="Q66" s="47">
        <f t="shared" si="9"/>
        <v>0.2</v>
      </c>
      <c r="R66" s="46">
        <f t="shared" si="10"/>
        <v>0</v>
      </c>
      <c r="S66" s="58">
        <f>Sheet1!B63*2</f>
        <v>1121205.340347294</v>
      </c>
      <c r="T66" s="67">
        <f t="shared" si="11"/>
        <v>39571.953188728025</v>
      </c>
      <c r="U66" s="67">
        <f t="shared" si="12"/>
        <v>0</v>
      </c>
    </row>
    <row r="67" spans="1:21" x14ac:dyDescent="0.25">
      <c r="A67" s="48">
        <f t="shared" si="5"/>
        <v>0</v>
      </c>
      <c r="B67" s="6" t="s">
        <v>199</v>
      </c>
      <c r="C67" s="72" t="s">
        <v>200</v>
      </c>
      <c r="D67" s="57">
        <v>9896418.0034927409</v>
      </c>
      <c r="E67" s="61"/>
      <c r="F67" s="61">
        <f t="shared" si="6"/>
        <v>9896418.0034927409</v>
      </c>
      <c r="G67" s="50">
        <f t="shared" si="7"/>
        <v>9896418.0034927409</v>
      </c>
      <c r="H67" s="58">
        <v>18895</v>
      </c>
      <c r="I67" s="53">
        <f t="shared" si="8"/>
        <v>18895</v>
      </c>
      <c r="J67" s="59">
        <f t="shared" si="0"/>
        <v>523.75856065058167</v>
      </c>
      <c r="K67" s="59">
        <f t="shared" si="1"/>
        <v>-53.273459961227672</v>
      </c>
      <c r="L67" s="59">
        <f t="shared" si="2"/>
        <v>2838.0615362405279</v>
      </c>
      <c r="M67" s="59">
        <f t="shared" si="3"/>
        <v>53625172.727264777</v>
      </c>
      <c r="N67" s="59">
        <f t="shared" si="4"/>
        <v>-0.70042413516493418</v>
      </c>
      <c r="O67" s="47">
        <f t="shared" si="9"/>
        <v>0.25</v>
      </c>
      <c r="P67">
        <v>-0.70042413516493418</v>
      </c>
      <c r="Q67" s="47">
        <f t="shared" si="9"/>
        <v>0.25</v>
      </c>
      <c r="R67" s="46">
        <f t="shared" si="10"/>
        <v>0</v>
      </c>
      <c r="S67" s="58">
        <f>Sheet1!B64*2</f>
        <v>10099711.74805194</v>
      </c>
      <c r="T67" s="67">
        <f t="shared" si="11"/>
        <v>445575.51829640911</v>
      </c>
      <c r="U67" s="67">
        <f t="shared" si="12"/>
        <v>0</v>
      </c>
    </row>
    <row r="68" spans="1:21" x14ac:dyDescent="0.25">
      <c r="A68" s="48">
        <f t="shared" si="5"/>
        <v>0</v>
      </c>
      <c r="B68" s="6" t="s">
        <v>23</v>
      </c>
      <c r="C68" s="73" t="s">
        <v>24</v>
      </c>
      <c r="D68" s="57">
        <v>1987033.2248813994</v>
      </c>
      <c r="E68" s="61"/>
      <c r="F68" s="61">
        <f t="shared" si="6"/>
        <v>1987033.2248813994</v>
      </c>
      <c r="G68" s="50">
        <f t="shared" si="7"/>
        <v>1987033.2248813994</v>
      </c>
      <c r="H68" s="58">
        <v>3869</v>
      </c>
      <c r="I68" s="53">
        <f t="shared" si="8"/>
        <v>3869</v>
      </c>
      <c r="J68" s="59">
        <f t="shared" si="0"/>
        <v>513.57798523685688</v>
      </c>
      <c r="K68" s="59">
        <f t="shared" si="1"/>
        <v>-63.454035374952468</v>
      </c>
      <c r="L68" s="59">
        <f t="shared" si="2"/>
        <v>4026.4146053657191</v>
      </c>
      <c r="M68" s="59">
        <f t="shared" si="3"/>
        <v>15578198.108159967</v>
      </c>
      <c r="N68" s="59">
        <f t="shared" si="4"/>
        <v>-0.83427541373458802</v>
      </c>
      <c r="O68" s="47">
        <f t="shared" si="9"/>
        <v>0.25</v>
      </c>
      <c r="P68">
        <v>-0.83427541373458802</v>
      </c>
      <c r="Q68" s="47">
        <f t="shared" si="9"/>
        <v>0.25</v>
      </c>
      <c r="R68" s="46">
        <f t="shared" si="10"/>
        <v>0</v>
      </c>
      <c r="S68" s="58">
        <f>Sheet1!B65*2</f>
        <v>1121205.340347294</v>
      </c>
      <c r="T68" s="67">
        <f t="shared" si="11"/>
        <v>49464.941485910029</v>
      </c>
      <c r="U68" s="67">
        <f t="shared" si="12"/>
        <v>0</v>
      </c>
    </row>
    <row r="69" spans="1:21" x14ac:dyDescent="0.25">
      <c r="A69" s="48">
        <f t="shared" si="5"/>
        <v>0</v>
      </c>
      <c r="B69" s="6" t="s">
        <v>201</v>
      </c>
      <c r="C69" s="72" t="s">
        <v>202</v>
      </c>
      <c r="D69" s="57">
        <v>6925914.1119046612</v>
      </c>
      <c r="E69" s="61"/>
      <c r="F69" s="61">
        <f t="shared" si="6"/>
        <v>6925914.1119046612</v>
      </c>
      <c r="G69" s="50">
        <f t="shared" si="7"/>
        <v>6925914.1119046612</v>
      </c>
      <c r="H69" s="58">
        <v>13538</v>
      </c>
      <c r="I69" s="53">
        <f t="shared" si="8"/>
        <v>13538</v>
      </c>
      <c r="J69" s="59">
        <f t="shared" ref="J69:J124" si="13">G69/I69</f>
        <v>511.59064203757282</v>
      </c>
      <c r="K69" s="59">
        <f t="shared" ref="K69:K123" si="14">J69-J$124</f>
        <v>-65.441378574236523</v>
      </c>
      <c r="L69" s="59">
        <f t="shared" ref="L69:L123" si="15">K69^2</f>
        <v>4282.5740296965432</v>
      </c>
      <c r="M69" s="59">
        <f t="shared" ref="M69:M123" si="16">L69*I69</f>
        <v>57977487.214031801</v>
      </c>
      <c r="N69" s="59">
        <f t="shared" ref="N69:N123" si="17">K69/M$127</f>
        <v>-0.86040443074695272</v>
      </c>
      <c r="O69" s="47">
        <f t="shared" si="9"/>
        <v>0.25</v>
      </c>
      <c r="P69">
        <v>-0.86040443074695272</v>
      </c>
      <c r="Q69" s="47">
        <f t="shared" si="9"/>
        <v>0.25</v>
      </c>
      <c r="R69" s="46">
        <f t="shared" si="10"/>
        <v>0</v>
      </c>
      <c r="S69" s="58">
        <f>Sheet1!B66*2</f>
        <v>25027433.462337658</v>
      </c>
      <c r="T69" s="67">
        <f t="shared" si="11"/>
        <v>1104151.4762796026</v>
      </c>
      <c r="U69" s="67">
        <f t="shared" si="12"/>
        <v>0</v>
      </c>
    </row>
    <row r="70" spans="1:21" x14ac:dyDescent="0.25">
      <c r="A70" s="48">
        <f t="shared" ref="A70:A124" si="18">(D70+H70-G70-I70)^2</f>
        <v>0</v>
      </c>
      <c r="B70" s="6" t="s">
        <v>94</v>
      </c>
      <c r="C70" s="73" t="s">
        <v>95</v>
      </c>
      <c r="D70" s="57">
        <v>1408495.276187144</v>
      </c>
      <c r="E70" s="61"/>
      <c r="F70" s="61">
        <f t="shared" ref="F70:F124" si="19">D70+E70*$F$4</f>
        <v>1408495.276187144</v>
      </c>
      <c r="G70" s="50">
        <f t="shared" ref="G70:G124" si="20">F70</f>
        <v>1408495.276187144</v>
      </c>
      <c r="H70" s="58">
        <v>2765</v>
      </c>
      <c r="I70" s="53">
        <f t="shared" ref="I70:I123" si="21">H70</f>
        <v>2765</v>
      </c>
      <c r="J70" s="59">
        <f t="shared" si="13"/>
        <v>509.40154654146255</v>
      </c>
      <c r="K70" s="59">
        <f t="shared" si="14"/>
        <v>-67.630474070346793</v>
      </c>
      <c r="L70" s="59">
        <f t="shared" si="15"/>
        <v>4573.8810229798501</v>
      </c>
      <c r="M70" s="59">
        <f t="shared" si="16"/>
        <v>12646781.028539285</v>
      </c>
      <c r="N70" s="59">
        <f t="shared" si="17"/>
        <v>-0.88918602895312171</v>
      </c>
      <c r="O70" s="47">
        <f t="shared" ref="O70:Q123" si="22">IF(N70&lt;=-0.7,25%,IF(N70&lt;0,20%,IF(N70&lt;2.1,15%,10%)))</f>
        <v>0.25</v>
      </c>
      <c r="P70">
        <v>-0.88918602895312171</v>
      </c>
      <c r="Q70" s="47">
        <f t="shared" si="22"/>
        <v>0.25</v>
      </c>
      <c r="R70" s="46">
        <f t="shared" ref="R70:R123" si="23">O70-Q70</f>
        <v>0</v>
      </c>
      <c r="S70" s="58">
        <f>Sheet1!B67*2</f>
        <v>1121205.340347294</v>
      </c>
      <c r="T70" s="67">
        <f t="shared" ref="T70:T123" si="24">S70/85*100*0.15*O70</f>
        <v>49464.941485910029</v>
      </c>
      <c r="U70" s="67">
        <f t="shared" si="12"/>
        <v>0</v>
      </c>
    </row>
    <row r="71" spans="1:21" x14ac:dyDescent="0.25">
      <c r="A71" s="48">
        <f t="shared" si="18"/>
        <v>0</v>
      </c>
      <c r="B71" s="6" t="s">
        <v>203</v>
      </c>
      <c r="C71" s="72" t="s">
        <v>204</v>
      </c>
      <c r="D71" s="57">
        <v>7503382.3283227235</v>
      </c>
      <c r="E71" s="61"/>
      <c r="F71" s="61">
        <f t="shared" si="19"/>
        <v>7503382.3283227235</v>
      </c>
      <c r="G71" s="50">
        <f t="shared" si="20"/>
        <v>7503382.3283227235</v>
      </c>
      <c r="H71" s="58">
        <v>14900</v>
      </c>
      <c r="I71" s="53">
        <f t="shared" si="21"/>
        <v>14900</v>
      </c>
      <c r="J71" s="59">
        <f t="shared" si="13"/>
        <v>503.5827065988405</v>
      </c>
      <c r="K71" s="59">
        <f t="shared" si="14"/>
        <v>-73.449314012968841</v>
      </c>
      <c r="L71" s="59">
        <f t="shared" si="15"/>
        <v>5394.8017289757008</v>
      </c>
      <c r="M71" s="59">
        <f t="shared" si="16"/>
        <v>80382545.761737943</v>
      </c>
      <c r="N71" s="59">
        <f t="shared" si="17"/>
        <v>-0.9656904635710436</v>
      </c>
      <c r="O71" s="47">
        <f t="shared" si="22"/>
        <v>0.25</v>
      </c>
      <c r="P71">
        <v>-0.9656904635710436</v>
      </c>
      <c r="Q71" s="47">
        <f t="shared" si="22"/>
        <v>0.25</v>
      </c>
      <c r="R71" s="46">
        <f t="shared" si="23"/>
        <v>0</v>
      </c>
      <c r="S71" s="58">
        <f>Sheet1!B68*2</f>
        <v>25027433.462337658</v>
      </c>
      <c r="T71" s="67">
        <f t="shared" si="24"/>
        <v>1104151.4762796026</v>
      </c>
      <c r="U71" s="67">
        <f t="shared" ref="U71:U123" si="25">T71-S71/85*100*0.15*Q71</f>
        <v>0</v>
      </c>
    </row>
    <row r="72" spans="1:21" x14ac:dyDescent="0.25">
      <c r="A72" s="48">
        <f t="shared" si="18"/>
        <v>0</v>
      </c>
      <c r="B72" s="6" t="s">
        <v>205</v>
      </c>
      <c r="C72" s="72" t="s">
        <v>206</v>
      </c>
      <c r="D72" s="57">
        <v>13909981.986960387</v>
      </c>
      <c r="E72" s="61"/>
      <c r="F72" s="61">
        <f t="shared" si="19"/>
        <v>13909981.986960387</v>
      </c>
      <c r="G72" s="50">
        <f t="shared" si="20"/>
        <v>13909981.986960387</v>
      </c>
      <c r="H72" s="58">
        <v>26953</v>
      </c>
      <c r="I72" s="53">
        <f t="shared" si="21"/>
        <v>26953</v>
      </c>
      <c r="J72" s="59">
        <f t="shared" si="13"/>
        <v>516.0828845382847</v>
      </c>
      <c r="K72" s="59">
        <f t="shared" si="14"/>
        <v>-60.949136073524642</v>
      </c>
      <c r="L72" s="59">
        <f t="shared" si="15"/>
        <v>3714.797188109023</v>
      </c>
      <c r="M72" s="59">
        <f t="shared" si="16"/>
        <v>100124928.61110249</v>
      </c>
      <c r="N72" s="59">
        <f t="shared" si="17"/>
        <v>-0.80134171789139041</v>
      </c>
      <c r="O72" s="47">
        <f t="shared" si="22"/>
        <v>0.25</v>
      </c>
      <c r="P72">
        <v>-0.80134171789139041</v>
      </c>
      <c r="Q72" s="47">
        <f t="shared" si="22"/>
        <v>0.25</v>
      </c>
      <c r="R72" s="46">
        <f t="shared" si="23"/>
        <v>0</v>
      </c>
      <c r="S72" s="58">
        <f>Sheet1!B69*2</f>
        <v>10099711.74805194</v>
      </c>
      <c r="T72" s="67">
        <f t="shared" si="24"/>
        <v>445575.51829640911</v>
      </c>
      <c r="U72" s="67">
        <f t="shared" si="25"/>
        <v>0</v>
      </c>
    </row>
    <row r="73" spans="1:21" x14ac:dyDescent="0.25">
      <c r="A73" s="48">
        <f t="shared" si="18"/>
        <v>0</v>
      </c>
      <c r="B73" s="6" t="s">
        <v>159</v>
      </c>
      <c r="C73" s="73" t="s">
        <v>160</v>
      </c>
      <c r="D73" s="57">
        <v>1967506.6398996406</v>
      </c>
      <c r="E73" s="61"/>
      <c r="F73" s="61">
        <f t="shared" si="19"/>
        <v>1967506.6398996406</v>
      </c>
      <c r="G73" s="50">
        <f t="shared" si="20"/>
        <v>1967506.6398996406</v>
      </c>
      <c r="H73" s="58">
        <v>3762</v>
      </c>
      <c r="I73" s="53">
        <f t="shared" si="21"/>
        <v>3762</v>
      </c>
      <c r="J73" s="59">
        <f t="shared" si="13"/>
        <v>522.99485377449241</v>
      </c>
      <c r="K73" s="59">
        <f t="shared" si="14"/>
        <v>-54.037166837316931</v>
      </c>
      <c r="L73" s="59">
        <f t="shared" si="15"/>
        <v>2920.0153998040246</v>
      </c>
      <c r="M73" s="59">
        <f t="shared" si="16"/>
        <v>10985097.93406274</v>
      </c>
      <c r="N73" s="59">
        <f t="shared" si="17"/>
        <v>-0.71046513360193542</v>
      </c>
      <c r="O73" s="47">
        <f t="shared" si="22"/>
        <v>0.25</v>
      </c>
      <c r="P73">
        <v>-0.71046513360193542</v>
      </c>
      <c r="Q73" s="47">
        <f t="shared" si="22"/>
        <v>0.25</v>
      </c>
      <c r="R73" s="46">
        <f t="shared" si="23"/>
        <v>0</v>
      </c>
      <c r="S73" s="58">
        <f>Sheet1!B70*2</f>
        <v>1121205.340347294</v>
      </c>
      <c r="T73" s="67">
        <f t="shared" si="24"/>
        <v>49464.941485910029</v>
      </c>
      <c r="U73" s="67">
        <f t="shared" si="25"/>
        <v>0</v>
      </c>
    </row>
    <row r="74" spans="1:21" x14ac:dyDescent="0.25">
      <c r="A74" s="48">
        <f t="shared" si="18"/>
        <v>0</v>
      </c>
      <c r="B74" s="6" t="s">
        <v>136</v>
      </c>
      <c r="C74" s="73" t="s">
        <v>175</v>
      </c>
      <c r="D74" s="57">
        <v>2033797.9831449443</v>
      </c>
      <c r="E74" s="61"/>
      <c r="F74" s="61">
        <f t="shared" si="19"/>
        <v>2033797.9831449443</v>
      </c>
      <c r="G74" s="50">
        <f t="shared" si="20"/>
        <v>2033797.9831449443</v>
      </c>
      <c r="H74" s="58">
        <v>3855</v>
      </c>
      <c r="I74" s="53">
        <f t="shared" si="21"/>
        <v>3855</v>
      </c>
      <c r="J74" s="59">
        <f t="shared" si="13"/>
        <v>527.57405529051732</v>
      </c>
      <c r="K74" s="59">
        <f t="shared" si="14"/>
        <v>-49.457965321292022</v>
      </c>
      <c r="L74" s="59">
        <f t="shared" si="15"/>
        <v>2446.0903337221243</v>
      </c>
      <c r="M74" s="59">
        <f t="shared" si="16"/>
        <v>9429678.2364987899</v>
      </c>
      <c r="N74" s="59">
        <f t="shared" si="17"/>
        <v>-0.65025910861422054</v>
      </c>
      <c r="O74" s="47">
        <f t="shared" si="22"/>
        <v>0.2</v>
      </c>
      <c r="P74">
        <v>-0.65025910861422054</v>
      </c>
      <c r="Q74" s="47">
        <f t="shared" si="22"/>
        <v>0.2</v>
      </c>
      <c r="R74" s="46">
        <f t="shared" si="23"/>
        <v>0</v>
      </c>
      <c r="S74" s="58">
        <f>Sheet1!B71*2</f>
        <v>1121205.340347294</v>
      </c>
      <c r="T74" s="67">
        <f t="shared" si="24"/>
        <v>39571.953188728025</v>
      </c>
      <c r="U74" s="67">
        <f t="shared" si="25"/>
        <v>0</v>
      </c>
    </row>
    <row r="75" spans="1:21" x14ac:dyDescent="0.25">
      <c r="A75" s="48">
        <f t="shared" si="18"/>
        <v>0</v>
      </c>
      <c r="B75" s="6" t="s">
        <v>137</v>
      </c>
      <c r="C75" s="73" t="s">
        <v>138</v>
      </c>
      <c r="D75" s="57">
        <v>14562491.888280185</v>
      </c>
      <c r="E75" s="61"/>
      <c r="F75" s="61">
        <f t="shared" si="19"/>
        <v>14562491.888280185</v>
      </c>
      <c r="G75" s="50">
        <f t="shared" si="20"/>
        <v>14562491.888280185</v>
      </c>
      <c r="H75" s="58">
        <v>16601</v>
      </c>
      <c r="I75" s="53">
        <f t="shared" si="21"/>
        <v>16601</v>
      </c>
      <c r="J75" s="59">
        <f t="shared" si="13"/>
        <v>877.20570376966361</v>
      </c>
      <c r="K75" s="59">
        <f t="shared" si="14"/>
        <v>300.17368315785427</v>
      </c>
      <c r="L75" s="59">
        <f t="shared" si="15"/>
        <v>90104.240060551878</v>
      </c>
      <c r="M75" s="59">
        <f t="shared" si="16"/>
        <v>1495820489.2452216</v>
      </c>
      <c r="N75" s="59">
        <f t="shared" si="17"/>
        <v>3.9465972846166144</v>
      </c>
      <c r="O75" s="47">
        <f t="shared" si="22"/>
        <v>0.1</v>
      </c>
      <c r="P75">
        <v>3.9465972846166144</v>
      </c>
      <c r="Q75" s="47">
        <f t="shared" si="22"/>
        <v>0.1</v>
      </c>
      <c r="R75" s="46">
        <f t="shared" si="23"/>
        <v>0</v>
      </c>
      <c r="S75" s="58">
        <f>Sheet1!B72*2</f>
        <v>1121205.340347294</v>
      </c>
      <c r="T75" s="67">
        <f t="shared" si="24"/>
        <v>19785.976594364012</v>
      </c>
      <c r="U75" s="67">
        <f t="shared" si="25"/>
        <v>0</v>
      </c>
    </row>
    <row r="76" spans="1:21" x14ac:dyDescent="0.25">
      <c r="A76" s="48">
        <f t="shared" si="18"/>
        <v>0</v>
      </c>
      <c r="B76" s="6" t="s">
        <v>171</v>
      </c>
      <c r="C76" s="73" t="s">
        <v>173</v>
      </c>
      <c r="D76" s="57">
        <v>913817.46337685804</v>
      </c>
      <c r="E76" s="61"/>
      <c r="F76" s="61">
        <f t="shared" si="19"/>
        <v>913817.46337685804</v>
      </c>
      <c r="G76" s="50">
        <f t="shared" si="20"/>
        <v>913817.46337685804</v>
      </c>
      <c r="H76" s="58">
        <v>1782</v>
      </c>
      <c r="I76" s="53">
        <f t="shared" si="21"/>
        <v>1782</v>
      </c>
      <c r="J76" s="59">
        <f t="shared" si="13"/>
        <v>512.80441266939283</v>
      </c>
      <c r="K76" s="59">
        <f t="shared" si="14"/>
        <v>-64.227607942416512</v>
      </c>
      <c r="L76" s="59">
        <f t="shared" si="15"/>
        <v>4125.1856220047648</v>
      </c>
      <c r="M76" s="59">
        <f t="shared" si="16"/>
        <v>7351080.7784124911</v>
      </c>
      <c r="N76" s="59">
        <f t="shared" si="17"/>
        <v>-0.84444612344534564</v>
      </c>
      <c r="O76" s="47">
        <f t="shared" si="22"/>
        <v>0.25</v>
      </c>
      <c r="P76">
        <v>-0.84444612344534564</v>
      </c>
      <c r="Q76" s="47">
        <f t="shared" si="22"/>
        <v>0.25</v>
      </c>
      <c r="R76" s="46">
        <f t="shared" si="23"/>
        <v>0</v>
      </c>
      <c r="S76" s="58">
        <f>Sheet1!B73*2</f>
        <v>1121205.340347294</v>
      </c>
      <c r="T76" s="67">
        <f t="shared" si="24"/>
        <v>49464.941485910029</v>
      </c>
      <c r="U76" s="67">
        <f t="shared" si="25"/>
        <v>0</v>
      </c>
    </row>
    <row r="77" spans="1:21" x14ac:dyDescent="0.25">
      <c r="A77" s="48">
        <f t="shared" si="18"/>
        <v>0</v>
      </c>
      <c r="B77" s="6" t="s">
        <v>167</v>
      </c>
      <c r="C77" s="73" t="s">
        <v>168</v>
      </c>
      <c r="D77" s="57">
        <v>1118793.8972279632</v>
      </c>
      <c r="E77" s="61"/>
      <c r="F77" s="61">
        <f t="shared" si="19"/>
        <v>1118793.8972279632</v>
      </c>
      <c r="G77" s="50">
        <f t="shared" si="20"/>
        <v>1118793.8972279632</v>
      </c>
      <c r="H77" s="58">
        <v>2158</v>
      </c>
      <c r="I77" s="53">
        <f t="shared" si="21"/>
        <v>2158</v>
      </c>
      <c r="J77" s="59">
        <f t="shared" si="13"/>
        <v>518.44017480443154</v>
      </c>
      <c r="K77" s="59">
        <f t="shared" si="14"/>
        <v>-58.591845807377808</v>
      </c>
      <c r="L77" s="59">
        <f t="shared" si="15"/>
        <v>3433.0043951155367</v>
      </c>
      <c r="M77" s="59">
        <f t="shared" si="16"/>
        <v>7408423.4846593281</v>
      </c>
      <c r="N77" s="59">
        <f t="shared" si="17"/>
        <v>-0.77034874320567859</v>
      </c>
      <c r="O77" s="47">
        <f t="shared" si="22"/>
        <v>0.25</v>
      </c>
      <c r="P77">
        <v>-0.77034874320567859</v>
      </c>
      <c r="Q77" s="47">
        <f t="shared" si="22"/>
        <v>0.25</v>
      </c>
      <c r="R77" s="46">
        <f t="shared" si="23"/>
        <v>0</v>
      </c>
      <c r="S77" s="58">
        <f>Sheet1!B74*2</f>
        <v>1121205.340347294</v>
      </c>
      <c r="T77" s="67">
        <f t="shared" si="24"/>
        <v>49464.941485910029</v>
      </c>
      <c r="U77" s="67">
        <f t="shared" si="25"/>
        <v>0</v>
      </c>
    </row>
    <row r="78" spans="1:21" x14ac:dyDescent="0.25">
      <c r="A78" s="48">
        <f t="shared" si="18"/>
        <v>0</v>
      </c>
      <c r="B78" s="6" t="s">
        <v>6</v>
      </c>
      <c r="C78" s="73" t="s">
        <v>7</v>
      </c>
      <c r="D78" s="57">
        <v>2084378.6354759824</v>
      </c>
      <c r="E78" s="61"/>
      <c r="F78" s="61">
        <f t="shared" si="19"/>
        <v>2084378.6354759824</v>
      </c>
      <c r="G78" s="50">
        <f t="shared" si="20"/>
        <v>2084378.6354759824</v>
      </c>
      <c r="H78" s="58">
        <v>4183</v>
      </c>
      <c r="I78" s="53">
        <f t="shared" si="21"/>
        <v>4183</v>
      </c>
      <c r="J78" s="59">
        <f t="shared" si="13"/>
        <v>498.29754613339287</v>
      </c>
      <c r="K78" s="59">
        <f t="shared" si="14"/>
        <v>-78.734474478416473</v>
      </c>
      <c r="L78" s="59">
        <f t="shared" si="15"/>
        <v>6199.1174713924147</v>
      </c>
      <c r="M78" s="59">
        <f t="shared" si="16"/>
        <v>25930908.382834472</v>
      </c>
      <c r="N78" s="59">
        <f t="shared" si="17"/>
        <v>-1.0351782338587865</v>
      </c>
      <c r="O78" s="47">
        <f t="shared" si="22"/>
        <v>0.25</v>
      </c>
      <c r="P78">
        <v>-1.0351782338587865</v>
      </c>
      <c r="Q78" s="47">
        <f t="shared" si="22"/>
        <v>0.25</v>
      </c>
      <c r="R78" s="46">
        <f t="shared" si="23"/>
        <v>0</v>
      </c>
      <c r="S78" s="58">
        <f>Sheet1!B75*2</f>
        <v>1121205.340347294</v>
      </c>
      <c r="T78" s="67">
        <f t="shared" si="24"/>
        <v>49464.941485910029</v>
      </c>
      <c r="U78" s="67">
        <f t="shared" si="25"/>
        <v>0</v>
      </c>
    </row>
    <row r="79" spans="1:21" x14ac:dyDescent="0.25">
      <c r="A79" s="48">
        <f t="shared" si="18"/>
        <v>0</v>
      </c>
      <c r="B79" s="6" t="s">
        <v>76</v>
      </c>
      <c r="C79" s="73" t="s">
        <v>77</v>
      </c>
      <c r="D79" s="57">
        <v>1927607.1852292814</v>
      </c>
      <c r="E79" s="61"/>
      <c r="F79" s="61">
        <f t="shared" si="19"/>
        <v>1927607.1852292814</v>
      </c>
      <c r="G79" s="50">
        <f t="shared" si="20"/>
        <v>1927607.1852292814</v>
      </c>
      <c r="H79" s="58">
        <v>3752</v>
      </c>
      <c r="I79" s="53">
        <f t="shared" si="21"/>
        <v>3752</v>
      </c>
      <c r="J79" s="59">
        <f t="shared" si="13"/>
        <v>513.75458028498974</v>
      </c>
      <c r="K79" s="59">
        <f t="shared" si="14"/>
        <v>-63.277440326819601</v>
      </c>
      <c r="L79" s="59">
        <f t="shared" si="15"/>
        <v>4004.0344543142155</v>
      </c>
      <c r="M79" s="59">
        <f t="shared" si="16"/>
        <v>15023137.272586936</v>
      </c>
      <c r="N79" s="59">
        <f t="shared" si="17"/>
        <v>-0.83195359281375991</v>
      </c>
      <c r="O79" s="47">
        <f t="shared" si="22"/>
        <v>0.25</v>
      </c>
      <c r="P79">
        <v>-0.83195359281375991</v>
      </c>
      <c r="Q79" s="47">
        <f t="shared" si="22"/>
        <v>0.25</v>
      </c>
      <c r="R79" s="46">
        <f t="shared" si="23"/>
        <v>0</v>
      </c>
      <c r="S79" s="58">
        <f>Sheet1!B76*2</f>
        <v>1121205.340347294</v>
      </c>
      <c r="T79" s="67">
        <f t="shared" si="24"/>
        <v>49464.941485910029</v>
      </c>
      <c r="U79" s="67">
        <f t="shared" si="25"/>
        <v>0</v>
      </c>
    </row>
    <row r="80" spans="1:21" x14ac:dyDescent="0.25">
      <c r="A80" s="48">
        <f t="shared" si="18"/>
        <v>0</v>
      </c>
      <c r="B80" s="6" t="s">
        <v>207</v>
      </c>
      <c r="C80" s="72" t="s">
        <v>208</v>
      </c>
      <c r="D80" s="57">
        <v>20350600.02562765</v>
      </c>
      <c r="E80" s="61"/>
      <c r="F80" s="61">
        <f t="shared" si="19"/>
        <v>20350600.02562765</v>
      </c>
      <c r="G80" s="50">
        <f t="shared" si="20"/>
        <v>20350600.02562765</v>
      </c>
      <c r="H80" s="58">
        <v>37951</v>
      </c>
      <c r="I80" s="53">
        <f t="shared" si="21"/>
        <v>37951</v>
      </c>
      <c r="J80" s="59">
        <f t="shared" si="13"/>
        <v>536.23356500823832</v>
      </c>
      <c r="K80" s="59">
        <f t="shared" si="14"/>
        <v>-40.798455603571028</v>
      </c>
      <c r="L80" s="59">
        <f t="shared" si="15"/>
        <v>1664.5139796365563</v>
      </c>
      <c r="M80" s="59">
        <f t="shared" si="16"/>
        <v>63169970.041186951</v>
      </c>
      <c r="N80" s="59">
        <f t="shared" si="17"/>
        <v>-0.53640636450108414</v>
      </c>
      <c r="O80" s="47">
        <f t="shared" si="22"/>
        <v>0.2</v>
      </c>
      <c r="P80">
        <v>-0.53640636450108414</v>
      </c>
      <c r="Q80" s="47">
        <f t="shared" si="22"/>
        <v>0.2</v>
      </c>
      <c r="R80" s="46">
        <f t="shared" si="23"/>
        <v>0</v>
      </c>
      <c r="S80" s="58">
        <f>Sheet1!B77*2</f>
        <v>10099711.74805194</v>
      </c>
      <c r="T80" s="67">
        <f t="shared" si="24"/>
        <v>356460.41463712731</v>
      </c>
      <c r="U80" s="67">
        <f t="shared" si="25"/>
        <v>0</v>
      </c>
    </row>
    <row r="81" spans="1:21" x14ac:dyDescent="0.25">
      <c r="A81" s="48">
        <f t="shared" si="18"/>
        <v>0</v>
      </c>
      <c r="B81" s="6" t="s">
        <v>118</v>
      </c>
      <c r="C81" s="73" t="s">
        <v>119</v>
      </c>
      <c r="D81" s="57">
        <v>12289624.948413448</v>
      </c>
      <c r="E81" s="61"/>
      <c r="F81" s="61">
        <f t="shared" si="19"/>
        <v>12289624.948413448</v>
      </c>
      <c r="G81" s="50">
        <f t="shared" si="20"/>
        <v>12289624.948413448</v>
      </c>
      <c r="H81" s="58">
        <v>20496</v>
      </c>
      <c r="I81" s="53">
        <f t="shared" si="21"/>
        <v>20496</v>
      </c>
      <c r="J81" s="59">
        <f t="shared" si="13"/>
        <v>599.61089717083564</v>
      </c>
      <c r="K81" s="59">
        <f t="shared" si="14"/>
        <v>22.578876559026298</v>
      </c>
      <c r="L81" s="59">
        <f t="shared" si="15"/>
        <v>509.80566666774723</v>
      </c>
      <c r="M81" s="59">
        <f t="shared" si="16"/>
        <v>10448976.944022147</v>
      </c>
      <c r="N81" s="59">
        <f t="shared" si="17"/>
        <v>0.29686057745004313</v>
      </c>
      <c r="O81" s="47">
        <f t="shared" si="22"/>
        <v>0.15</v>
      </c>
      <c r="P81">
        <v>0.29686057745004313</v>
      </c>
      <c r="Q81" s="47">
        <f t="shared" si="22"/>
        <v>0.15</v>
      </c>
      <c r="R81" s="46">
        <f t="shared" si="23"/>
        <v>0</v>
      </c>
      <c r="S81" s="58">
        <f>Sheet1!B78*2</f>
        <v>1121205.340347294</v>
      </c>
      <c r="T81" s="67">
        <f t="shared" si="24"/>
        <v>29678.964891546017</v>
      </c>
      <c r="U81" s="67">
        <f t="shared" si="25"/>
        <v>0</v>
      </c>
    </row>
    <row r="82" spans="1:21" x14ac:dyDescent="0.25">
      <c r="A82" s="48">
        <f t="shared" si="18"/>
        <v>0</v>
      </c>
      <c r="B82" s="6" t="s">
        <v>46</v>
      </c>
      <c r="C82" s="74" t="s">
        <v>47</v>
      </c>
      <c r="D82" s="57">
        <v>6001378.5039478168</v>
      </c>
      <c r="E82" s="61"/>
      <c r="F82" s="61">
        <f t="shared" si="19"/>
        <v>6001378.5039478168</v>
      </c>
      <c r="G82" s="50">
        <f t="shared" si="20"/>
        <v>6001378.5039478168</v>
      </c>
      <c r="H82" s="58">
        <v>10538</v>
      </c>
      <c r="I82" s="53">
        <f t="shared" si="21"/>
        <v>10538</v>
      </c>
      <c r="J82" s="59">
        <f t="shared" si="13"/>
        <v>569.49881419129031</v>
      </c>
      <c r="K82" s="59">
        <f t="shared" si="14"/>
        <v>-7.5332064205190363</v>
      </c>
      <c r="L82" s="59">
        <f t="shared" si="15"/>
        <v>56.74919897414923</v>
      </c>
      <c r="M82" s="59">
        <f t="shared" si="16"/>
        <v>598023.05878958455</v>
      </c>
      <c r="N82" s="59">
        <f t="shared" si="17"/>
        <v>-9.9044432179760028E-2</v>
      </c>
      <c r="O82" s="47">
        <f t="shared" si="22"/>
        <v>0.2</v>
      </c>
      <c r="P82">
        <v>-9.9044432179760028E-2</v>
      </c>
      <c r="Q82" s="47">
        <f t="shared" si="22"/>
        <v>0.2</v>
      </c>
      <c r="R82" s="46">
        <f t="shared" si="23"/>
        <v>0</v>
      </c>
      <c r="S82" s="58">
        <f>Sheet1!B79*2</f>
        <v>1121205.340347294</v>
      </c>
      <c r="T82" s="67">
        <f t="shared" si="24"/>
        <v>39571.953188728025</v>
      </c>
      <c r="U82" s="67">
        <f t="shared" si="25"/>
        <v>0</v>
      </c>
    </row>
    <row r="83" spans="1:21" x14ac:dyDescent="0.25">
      <c r="A83" s="48">
        <f t="shared" si="18"/>
        <v>0</v>
      </c>
      <c r="B83" s="6" t="s">
        <v>30</v>
      </c>
      <c r="C83" s="73" t="s">
        <v>31</v>
      </c>
      <c r="D83" s="57">
        <v>2233648.9027095642</v>
      </c>
      <c r="E83" s="61"/>
      <c r="F83" s="61">
        <f t="shared" si="19"/>
        <v>2233648.9027095642</v>
      </c>
      <c r="G83" s="50">
        <f t="shared" si="20"/>
        <v>2233648.9027095642</v>
      </c>
      <c r="H83" s="58">
        <v>4314</v>
      </c>
      <c r="I83" s="53">
        <f t="shared" si="21"/>
        <v>4314</v>
      </c>
      <c r="J83" s="59">
        <f t="shared" si="13"/>
        <v>517.76747860676039</v>
      </c>
      <c r="K83" s="59">
        <f t="shared" si="14"/>
        <v>-59.264542005048952</v>
      </c>
      <c r="L83" s="59">
        <f t="shared" si="15"/>
        <v>3512.2859390682115</v>
      </c>
      <c r="M83" s="59">
        <f t="shared" si="16"/>
        <v>15152001.541140264</v>
      </c>
      <c r="N83" s="59">
        <f t="shared" si="17"/>
        <v>-0.77919315940889633</v>
      </c>
      <c r="O83" s="47">
        <f t="shared" si="22"/>
        <v>0.25</v>
      </c>
      <c r="P83">
        <v>-0.77919315940889633</v>
      </c>
      <c r="Q83" s="47">
        <f t="shared" si="22"/>
        <v>0.25</v>
      </c>
      <c r="R83" s="46">
        <f t="shared" si="23"/>
        <v>0</v>
      </c>
      <c r="S83" s="58">
        <f>Sheet1!B80*2</f>
        <v>1121205.340347294</v>
      </c>
      <c r="T83" s="67">
        <f t="shared" si="24"/>
        <v>49464.941485910029</v>
      </c>
      <c r="U83" s="67">
        <f t="shared" si="25"/>
        <v>0</v>
      </c>
    </row>
    <row r="84" spans="1:21" x14ac:dyDescent="0.25">
      <c r="A84" s="48">
        <f t="shared" si="18"/>
        <v>0</v>
      </c>
      <c r="B84" s="6" t="s">
        <v>72</v>
      </c>
      <c r="C84" s="73" t="s">
        <v>73</v>
      </c>
      <c r="D84" s="57">
        <v>1631752.6437237961</v>
      </c>
      <c r="E84" s="61"/>
      <c r="F84" s="61">
        <f t="shared" si="19"/>
        <v>1631752.6437237961</v>
      </c>
      <c r="G84" s="50">
        <f t="shared" si="20"/>
        <v>1631752.6437237961</v>
      </c>
      <c r="H84" s="58">
        <v>3128</v>
      </c>
      <c r="I84" s="53">
        <f t="shared" si="21"/>
        <v>3128</v>
      </c>
      <c r="J84" s="59">
        <f t="shared" si="13"/>
        <v>521.66005234136708</v>
      </c>
      <c r="K84" s="59">
        <f t="shared" si="14"/>
        <v>-55.371968270442267</v>
      </c>
      <c r="L84" s="59">
        <f t="shared" si="15"/>
        <v>3066.0548701428652</v>
      </c>
      <c r="M84" s="59">
        <f t="shared" si="16"/>
        <v>9590619.6338068824</v>
      </c>
      <c r="N84" s="59">
        <f t="shared" si="17"/>
        <v>-0.72801471908210069</v>
      </c>
      <c r="O84" s="47">
        <f t="shared" si="22"/>
        <v>0.25</v>
      </c>
      <c r="P84">
        <v>-0.72801471908210069</v>
      </c>
      <c r="Q84" s="47">
        <f t="shared" si="22"/>
        <v>0.25</v>
      </c>
      <c r="R84" s="46">
        <f t="shared" si="23"/>
        <v>0</v>
      </c>
      <c r="S84" s="58">
        <f>Sheet1!B81*2</f>
        <v>1121205.340347294</v>
      </c>
      <c r="T84" s="67">
        <f t="shared" si="24"/>
        <v>49464.941485910029</v>
      </c>
      <c r="U84" s="67">
        <f t="shared" si="25"/>
        <v>0</v>
      </c>
    </row>
    <row r="85" spans="1:21" x14ac:dyDescent="0.25">
      <c r="A85" s="48">
        <f t="shared" si="18"/>
        <v>0</v>
      </c>
      <c r="B85" s="6" t="s">
        <v>2</v>
      </c>
      <c r="C85" s="73" t="s">
        <v>3</v>
      </c>
      <c r="D85" s="57">
        <v>3175254.849919342</v>
      </c>
      <c r="E85" s="61"/>
      <c r="F85" s="61">
        <f t="shared" si="19"/>
        <v>3175254.849919342</v>
      </c>
      <c r="G85" s="50">
        <f t="shared" si="20"/>
        <v>3175254.849919342</v>
      </c>
      <c r="H85" s="58">
        <v>6067</v>
      </c>
      <c r="I85" s="53">
        <f t="shared" si="21"/>
        <v>6067</v>
      </c>
      <c r="J85" s="59">
        <f t="shared" si="13"/>
        <v>523.36490026690979</v>
      </c>
      <c r="K85" s="59">
        <f t="shared" si="14"/>
        <v>-53.667120344899558</v>
      </c>
      <c r="L85" s="59">
        <f t="shared" si="15"/>
        <v>2880.1598061139321</v>
      </c>
      <c r="M85" s="59">
        <f t="shared" si="16"/>
        <v>17473929.543693226</v>
      </c>
      <c r="N85" s="59">
        <f t="shared" si="17"/>
        <v>-0.70559986870998181</v>
      </c>
      <c r="O85" s="47">
        <f t="shared" si="22"/>
        <v>0.25</v>
      </c>
      <c r="P85">
        <v>-0.70559986870998181</v>
      </c>
      <c r="Q85" s="47">
        <f t="shared" si="22"/>
        <v>0.25</v>
      </c>
      <c r="R85" s="46">
        <f t="shared" si="23"/>
        <v>0</v>
      </c>
      <c r="S85" s="58">
        <f>Sheet1!B82*2</f>
        <v>1121205.340347294</v>
      </c>
      <c r="T85" s="67">
        <f t="shared" si="24"/>
        <v>49464.941485910029</v>
      </c>
      <c r="U85" s="67">
        <f t="shared" si="25"/>
        <v>0</v>
      </c>
    </row>
    <row r="86" spans="1:21" x14ac:dyDescent="0.25">
      <c r="A86" s="48">
        <f t="shared" si="18"/>
        <v>0</v>
      </c>
      <c r="B86" s="6" t="s">
        <v>209</v>
      </c>
      <c r="C86" s="72" t="s">
        <v>210</v>
      </c>
      <c r="D86" s="57">
        <v>5694315.0728632016</v>
      </c>
      <c r="E86" s="61"/>
      <c r="F86" s="61">
        <f t="shared" si="19"/>
        <v>5694315.0728632016</v>
      </c>
      <c r="G86" s="50">
        <f t="shared" si="20"/>
        <v>5694315.0728632016</v>
      </c>
      <c r="H86" s="58">
        <v>11239</v>
      </c>
      <c r="I86" s="53">
        <f t="shared" si="21"/>
        <v>11239</v>
      </c>
      <c r="J86" s="59">
        <f t="shared" si="13"/>
        <v>506.65673750896002</v>
      </c>
      <c r="K86" s="59">
        <f t="shared" si="14"/>
        <v>-70.375283102849323</v>
      </c>
      <c r="L86" s="59">
        <f t="shared" si="15"/>
        <v>4952.6804718061894</v>
      </c>
      <c r="M86" s="59">
        <f t="shared" si="16"/>
        <v>55663175.822629765</v>
      </c>
      <c r="N86" s="59">
        <f t="shared" si="17"/>
        <v>-0.92527398896515578</v>
      </c>
      <c r="O86" s="47">
        <f t="shared" si="22"/>
        <v>0.25</v>
      </c>
      <c r="P86">
        <v>-0.92527398896515578</v>
      </c>
      <c r="Q86" s="47">
        <f t="shared" si="22"/>
        <v>0.25</v>
      </c>
      <c r="R86" s="46">
        <f t="shared" si="23"/>
        <v>0</v>
      </c>
      <c r="S86" s="58">
        <f>Sheet1!B83*2</f>
        <v>25027433.462337658</v>
      </c>
      <c r="T86" s="67">
        <f t="shared" si="24"/>
        <v>1104151.4762796026</v>
      </c>
      <c r="U86" s="67">
        <f t="shared" si="25"/>
        <v>0</v>
      </c>
    </row>
    <row r="87" spans="1:21" x14ac:dyDescent="0.25">
      <c r="A87" s="48">
        <f t="shared" si="18"/>
        <v>0</v>
      </c>
      <c r="B87" s="6" t="s">
        <v>74</v>
      </c>
      <c r="C87" s="73" t="s">
        <v>75</v>
      </c>
      <c r="D87" s="57">
        <v>3475431.2689399845</v>
      </c>
      <c r="E87" s="61"/>
      <c r="F87" s="61">
        <f t="shared" si="19"/>
        <v>3475431.2689399845</v>
      </c>
      <c r="G87" s="50">
        <f t="shared" si="20"/>
        <v>3475431.2689399845</v>
      </c>
      <c r="H87" s="58">
        <v>6337</v>
      </c>
      <c r="I87" s="53">
        <f t="shared" si="21"/>
        <v>6337</v>
      </c>
      <c r="J87" s="59">
        <f t="shared" si="13"/>
        <v>548.43479074325148</v>
      </c>
      <c r="K87" s="59">
        <f t="shared" si="14"/>
        <v>-28.597229868557861</v>
      </c>
      <c r="L87" s="59">
        <f t="shared" si="15"/>
        <v>817.80155615513786</v>
      </c>
      <c r="M87" s="59">
        <f t="shared" si="16"/>
        <v>5182408.4613551088</v>
      </c>
      <c r="N87" s="59">
        <f t="shared" si="17"/>
        <v>-0.37598815645492895</v>
      </c>
      <c r="O87" s="47">
        <f t="shared" si="22"/>
        <v>0.2</v>
      </c>
      <c r="P87">
        <v>-0.37598815645492895</v>
      </c>
      <c r="Q87" s="47">
        <f t="shared" si="22"/>
        <v>0.2</v>
      </c>
      <c r="R87" s="46">
        <f t="shared" si="23"/>
        <v>0</v>
      </c>
      <c r="S87" s="58">
        <f>Sheet1!B84*2</f>
        <v>1121205.340347294</v>
      </c>
      <c r="T87" s="67">
        <f t="shared" si="24"/>
        <v>39571.953188728025</v>
      </c>
      <c r="U87" s="67">
        <f t="shared" si="25"/>
        <v>0</v>
      </c>
    </row>
    <row r="88" spans="1:21" x14ac:dyDescent="0.25">
      <c r="A88" s="48">
        <f t="shared" si="18"/>
        <v>0</v>
      </c>
      <c r="B88" s="6" t="s">
        <v>29</v>
      </c>
      <c r="C88" s="73" t="s">
        <v>237</v>
      </c>
      <c r="D88" s="57">
        <v>4702345.7181831971</v>
      </c>
      <c r="E88" s="61"/>
      <c r="F88" s="61">
        <f t="shared" si="19"/>
        <v>4702345.7181831971</v>
      </c>
      <c r="G88" s="50">
        <f t="shared" si="20"/>
        <v>4702345.7181831971</v>
      </c>
      <c r="H88" s="58">
        <v>9057</v>
      </c>
      <c r="I88" s="53">
        <f t="shared" si="21"/>
        <v>9057</v>
      </c>
      <c r="J88" s="59">
        <f t="shared" si="13"/>
        <v>519.19462495121968</v>
      </c>
      <c r="K88" s="59">
        <f t="shared" si="14"/>
        <v>-57.837395660589664</v>
      </c>
      <c r="L88" s="59">
        <f t="shared" si="15"/>
        <v>3345.1643367995962</v>
      </c>
      <c r="M88" s="59">
        <f t="shared" si="16"/>
        <v>30297153.398393944</v>
      </c>
      <c r="N88" s="59">
        <f t="shared" si="17"/>
        <v>-0.76042944958416914</v>
      </c>
      <c r="O88" s="47">
        <f t="shared" si="22"/>
        <v>0.25</v>
      </c>
      <c r="P88">
        <v>-0.76042944958416914</v>
      </c>
      <c r="Q88" s="47">
        <f t="shared" si="22"/>
        <v>0.25</v>
      </c>
      <c r="R88" s="46">
        <f t="shared" si="23"/>
        <v>0</v>
      </c>
      <c r="S88" s="58">
        <f>Sheet1!B85*2</f>
        <v>1121205.340347294</v>
      </c>
      <c r="T88" s="67">
        <f t="shared" si="24"/>
        <v>49464.941485910029</v>
      </c>
      <c r="U88" s="67">
        <f t="shared" si="25"/>
        <v>0</v>
      </c>
    </row>
    <row r="89" spans="1:21" x14ac:dyDescent="0.25">
      <c r="A89" s="48">
        <f t="shared" si="18"/>
        <v>0</v>
      </c>
      <c r="B89" s="6" t="s">
        <v>32</v>
      </c>
      <c r="C89" s="73" t="s">
        <v>33</v>
      </c>
      <c r="D89" s="57">
        <v>1980984.9726900277</v>
      </c>
      <c r="E89" s="61"/>
      <c r="F89" s="61">
        <f t="shared" si="19"/>
        <v>1980984.9726900277</v>
      </c>
      <c r="G89" s="50">
        <f t="shared" si="20"/>
        <v>1980984.9726900277</v>
      </c>
      <c r="H89" s="58">
        <v>3865</v>
      </c>
      <c r="I89" s="53">
        <f t="shared" si="21"/>
        <v>3865</v>
      </c>
      <c r="J89" s="59">
        <f t="shared" si="13"/>
        <v>512.54462424062808</v>
      </c>
      <c r="K89" s="59">
        <f t="shared" si="14"/>
        <v>-64.487396371181262</v>
      </c>
      <c r="L89" s="59">
        <f t="shared" si="15"/>
        <v>4158.6242907338419</v>
      </c>
      <c r="M89" s="59">
        <f t="shared" si="16"/>
        <v>16073082.883686299</v>
      </c>
      <c r="N89" s="59">
        <f t="shared" si="17"/>
        <v>-0.84786174701617889</v>
      </c>
      <c r="O89" s="47">
        <f t="shared" si="22"/>
        <v>0.25</v>
      </c>
      <c r="P89">
        <v>-0.84786174701617889</v>
      </c>
      <c r="Q89" s="47">
        <f t="shared" si="22"/>
        <v>0.25</v>
      </c>
      <c r="R89" s="46">
        <f t="shared" si="23"/>
        <v>0</v>
      </c>
      <c r="S89" s="58">
        <f>Sheet1!B86*2</f>
        <v>1121205.340347294</v>
      </c>
      <c r="T89" s="67">
        <f t="shared" si="24"/>
        <v>49464.941485910029</v>
      </c>
      <c r="U89" s="67">
        <f t="shared" si="25"/>
        <v>0</v>
      </c>
    </row>
    <row r="90" spans="1:21" x14ac:dyDescent="0.25">
      <c r="A90" s="48">
        <f t="shared" si="18"/>
        <v>0</v>
      </c>
      <c r="B90" s="6" t="s">
        <v>110</v>
      </c>
      <c r="C90" s="73" t="s">
        <v>111</v>
      </c>
      <c r="D90" s="57">
        <v>16105421.41243376</v>
      </c>
      <c r="E90" s="61"/>
      <c r="F90" s="61">
        <f t="shared" si="19"/>
        <v>16105421.41243376</v>
      </c>
      <c r="G90" s="50">
        <f t="shared" si="20"/>
        <v>16105421.41243376</v>
      </c>
      <c r="H90" s="58">
        <v>30901</v>
      </c>
      <c r="I90" s="53">
        <f t="shared" si="21"/>
        <v>30901</v>
      </c>
      <c r="J90" s="59">
        <f t="shared" si="13"/>
        <v>521.19418182045115</v>
      </c>
      <c r="K90" s="59">
        <f t="shared" si="14"/>
        <v>-55.837838791358195</v>
      </c>
      <c r="L90" s="59">
        <f t="shared" si="15"/>
        <v>3117.8642408897058</v>
      </c>
      <c r="M90" s="59">
        <f t="shared" si="16"/>
        <v>96345122.9077328</v>
      </c>
      <c r="N90" s="59">
        <f t="shared" si="17"/>
        <v>-0.73413985075083144</v>
      </c>
      <c r="O90" s="47">
        <f t="shared" si="22"/>
        <v>0.25</v>
      </c>
      <c r="P90">
        <v>-0.73413985075083144</v>
      </c>
      <c r="Q90" s="47">
        <f t="shared" si="22"/>
        <v>0.25</v>
      </c>
      <c r="R90" s="46">
        <f t="shared" si="23"/>
        <v>0</v>
      </c>
      <c r="S90" s="58">
        <f>Sheet1!B87*2</f>
        <v>1121205.340347294</v>
      </c>
      <c r="T90" s="67">
        <f t="shared" si="24"/>
        <v>49464.941485910029</v>
      </c>
      <c r="U90" s="67">
        <f t="shared" si="25"/>
        <v>0</v>
      </c>
    </row>
    <row r="91" spans="1:21" x14ac:dyDescent="0.25">
      <c r="A91" s="48">
        <f t="shared" si="18"/>
        <v>0</v>
      </c>
      <c r="B91" s="6" t="s">
        <v>106</v>
      </c>
      <c r="C91" s="73" t="s">
        <v>107</v>
      </c>
      <c r="D91" s="57">
        <v>3023091.4870939758</v>
      </c>
      <c r="E91" s="61"/>
      <c r="F91" s="61">
        <f t="shared" si="19"/>
        <v>3023091.4870939758</v>
      </c>
      <c r="G91" s="50">
        <f t="shared" si="20"/>
        <v>3023091.4870939758</v>
      </c>
      <c r="H91" s="58">
        <v>5913</v>
      </c>
      <c r="I91" s="53">
        <f t="shared" si="21"/>
        <v>5913</v>
      </c>
      <c r="J91" s="59">
        <f t="shared" si="13"/>
        <v>511.26187841941078</v>
      </c>
      <c r="K91" s="59">
        <f t="shared" si="14"/>
        <v>-65.770142192398566</v>
      </c>
      <c r="L91" s="59">
        <f t="shared" si="15"/>
        <v>4325.7116040083265</v>
      </c>
      <c r="M91" s="59">
        <f t="shared" si="16"/>
        <v>25577932.714501236</v>
      </c>
      <c r="N91" s="59">
        <f t="shared" si="17"/>
        <v>-0.86472692027724485</v>
      </c>
      <c r="O91" s="47">
        <f t="shared" si="22"/>
        <v>0.25</v>
      </c>
      <c r="P91">
        <v>-0.86472692027724485</v>
      </c>
      <c r="Q91" s="47">
        <f t="shared" si="22"/>
        <v>0.25</v>
      </c>
      <c r="R91" s="46">
        <f t="shared" si="23"/>
        <v>0</v>
      </c>
      <c r="S91" s="58">
        <f>Sheet1!B88*2</f>
        <v>1121205.340347294</v>
      </c>
      <c r="T91" s="67">
        <f t="shared" si="24"/>
        <v>49464.941485910029</v>
      </c>
      <c r="U91" s="67">
        <f t="shared" si="25"/>
        <v>0</v>
      </c>
    </row>
    <row r="92" spans="1:21" x14ac:dyDescent="0.25">
      <c r="A92" s="48">
        <f t="shared" si="18"/>
        <v>0</v>
      </c>
      <c r="B92" s="6" t="s">
        <v>172</v>
      </c>
      <c r="C92" s="73" t="s">
        <v>149</v>
      </c>
      <c r="D92" s="57">
        <v>2226153.909638172</v>
      </c>
      <c r="E92" s="61"/>
      <c r="F92" s="61">
        <f t="shared" si="19"/>
        <v>2226153.909638172</v>
      </c>
      <c r="G92" s="50">
        <f t="shared" si="20"/>
        <v>2226153.909638172</v>
      </c>
      <c r="H92" s="58">
        <v>4361</v>
      </c>
      <c r="I92" s="53">
        <f t="shared" si="21"/>
        <v>4361</v>
      </c>
      <c r="J92" s="59">
        <f t="shared" si="13"/>
        <v>510.46867911904883</v>
      </c>
      <c r="K92" s="59">
        <f t="shared" si="14"/>
        <v>-66.563341492760514</v>
      </c>
      <c r="L92" s="59">
        <f t="shared" si="15"/>
        <v>4430.6784306818536</v>
      </c>
      <c r="M92" s="59">
        <f t="shared" si="16"/>
        <v>19322188.636203565</v>
      </c>
      <c r="N92" s="59">
        <f t="shared" si="17"/>
        <v>-0.87515567662935323</v>
      </c>
      <c r="O92" s="47">
        <f t="shared" si="22"/>
        <v>0.25</v>
      </c>
      <c r="P92">
        <v>-0.87515567662935323</v>
      </c>
      <c r="Q92" s="47">
        <f t="shared" si="22"/>
        <v>0.25</v>
      </c>
      <c r="R92" s="46">
        <f t="shared" si="23"/>
        <v>0</v>
      </c>
      <c r="S92" s="58">
        <f>Sheet1!B89*2</f>
        <v>1121205.340347294</v>
      </c>
      <c r="T92" s="67">
        <f t="shared" si="24"/>
        <v>49464.941485910029</v>
      </c>
      <c r="U92" s="67">
        <f t="shared" si="25"/>
        <v>0</v>
      </c>
    </row>
    <row r="93" spans="1:21" x14ac:dyDescent="0.25">
      <c r="A93" s="48">
        <f t="shared" si="18"/>
        <v>0</v>
      </c>
      <c r="B93" s="6" t="s">
        <v>139</v>
      </c>
      <c r="C93" s="73" t="s">
        <v>140</v>
      </c>
      <c r="D93" s="57">
        <v>3803113.5601593722</v>
      </c>
      <c r="E93" s="61"/>
      <c r="F93" s="61">
        <f t="shared" si="19"/>
        <v>3803113.5601593722</v>
      </c>
      <c r="G93" s="50">
        <f t="shared" si="20"/>
        <v>3803113.5601593722</v>
      </c>
      <c r="H93" s="58">
        <v>7142</v>
      </c>
      <c r="I93" s="53">
        <f t="shared" si="21"/>
        <v>7142</v>
      </c>
      <c r="J93" s="59">
        <f t="shared" si="13"/>
        <v>532.49979839811988</v>
      </c>
      <c r="K93" s="59">
        <f t="shared" si="14"/>
        <v>-44.532222213689465</v>
      </c>
      <c r="L93" s="59">
        <f t="shared" si="15"/>
        <v>1983.1188152894174</v>
      </c>
      <c r="M93" s="59">
        <f t="shared" si="16"/>
        <v>14163434.578797018</v>
      </c>
      <c r="N93" s="59">
        <f t="shared" si="17"/>
        <v>-0.58549685441300769</v>
      </c>
      <c r="O93" s="47">
        <f t="shared" si="22"/>
        <v>0.2</v>
      </c>
      <c r="P93">
        <v>-0.58549685441300769</v>
      </c>
      <c r="Q93" s="47">
        <f t="shared" si="22"/>
        <v>0.2</v>
      </c>
      <c r="R93" s="46">
        <f t="shared" si="23"/>
        <v>0</v>
      </c>
      <c r="S93" s="58">
        <f>Sheet1!B90*2</f>
        <v>1121205.340347294</v>
      </c>
      <c r="T93" s="67">
        <f t="shared" si="24"/>
        <v>39571.953188728025</v>
      </c>
      <c r="U93" s="67">
        <f t="shared" si="25"/>
        <v>0</v>
      </c>
    </row>
    <row r="94" spans="1:21" x14ac:dyDescent="0.25">
      <c r="A94" s="48">
        <f t="shared" si="18"/>
        <v>0</v>
      </c>
      <c r="B94" s="6" t="s">
        <v>78</v>
      </c>
      <c r="C94" s="73" t="s">
        <v>79</v>
      </c>
      <c r="D94" s="57">
        <v>996083.45444130118</v>
      </c>
      <c r="E94" s="61"/>
      <c r="F94" s="61">
        <f t="shared" si="19"/>
        <v>996083.45444130118</v>
      </c>
      <c r="G94" s="50">
        <f t="shared" si="20"/>
        <v>996083.45444130118</v>
      </c>
      <c r="H94" s="58">
        <v>1930</v>
      </c>
      <c r="I94" s="53">
        <f t="shared" si="21"/>
        <v>1930</v>
      </c>
      <c r="J94" s="59">
        <f t="shared" si="13"/>
        <v>516.10541680896438</v>
      </c>
      <c r="K94" s="59">
        <f t="shared" si="14"/>
        <v>-60.926603802844966</v>
      </c>
      <c r="L94" s="59">
        <f t="shared" si="15"/>
        <v>3712.0510509488427</v>
      </c>
      <c r="M94" s="59">
        <f t="shared" si="16"/>
        <v>7164258.5283312667</v>
      </c>
      <c r="N94" s="59">
        <f t="shared" si="17"/>
        <v>-0.80104547007464266</v>
      </c>
      <c r="O94" s="47">
        <f t="shared" si="22"/>
        <v>0.25</v>
      </c>
      <c r="P94">
        <v>-0.80104547007464266</v>
      </c>
      <c r="Q94" s="47">
        <f t="shared" si="22"/>
        <v>0.25</v>
      </c>
      <c r="R94" s="46">
        <f t="shared" si="23"/>
        <v>0</v>
      </c>
      <c r="S94" s="58">
        <f>Sheet1!B91*2</f>
        <v>1121205.340347294</v>
      </c>
      <c r="T94" s="67">
        <f t="shared" si="24"/>
        <v>49464.941485910029</v>
      </c>
      <c r="U94" s="67">
        <f t="shared" si="25"/>
        <v>0</v>
      </c>
    </row>
    <row r="95" spans="1:21" x14ac:dyDescent="0.25">
      <c r="A95" s="48">
        <f t="shared" si="18"/>
        <v>0</v>
      </c>
      <c r="B95" s="6" t="s">
        <v>15</v>
      </c>
      <c r="C95" s="73" t="s">
        <v>16</v>
      </c>
      <c r="D95" s="57">
        <v>1374680.335853572</v>
      </c>
      <c r="E95" s="61"/>
      <c r="F95" s="61">
        <f t="shared" si="19"/>
        <v>1374680.335853572</v>
      </c>
      <c r="G95" s="50">
        <f t="shared" si="20"/>
        <v>1374680.335853572</v>
      </c>
      <c r="H95" s="58">
        <v>2589</v>
      </c>
      <c r="I95" s="53">
        <f t="shared" si="21"/>
        <v>2589</v>
      </c>
      <c r="J95" s="59">
        <f t="shared" si="13"/>
        <v>530.9696160114222</v>
      </c>
      <c r="K95" s="59">
        <f t="shared" si="14"/>
        <v>-46.06240460038714</v>
      </c>
      <c r="L95" s="59">
        <f t="shared" si="15"/>
        <v>2121.7451175697665</v>
      </c>
      <c r="M95" s="59">
        <f t="shared" si="16"/>
        <v>5493198.1093881251</v>
      </c>
      <c r="N95" s="59">
        <f t="shared" si="17"/>
        <v>-0.60561525249767079</v>
      </c>
      <c r="O95" s="47">
        <f t="shared" si="22"/>
        <v>0.2</v>
      </c>
      <c r="P95">
        <v>-0.60561525249767079</v>
      </c>
      <c r="Q95" s="47">
        <f t="shared" si="22"/>
        <v>0.2</v>
      </c>
      <c r="R95" s="46">
        <f t="shared" si="23"/>
        <v>0</v>
      </c>
      <c r="S95" s="58">
        <f>Sheet1!B92*2</f>
        <v>1121205.340347294</v>
      </c>
      <c r="T95" s="67">
        <f t="shared" si="24"/>
        <v>39571.953188728025</v>
      </c>
      <c r="U95" s="67">
        <f t="shared" si="25"/>
        <v>0</v>
      </c>
    </row>
    <row r="96" spans="1:21" x14ac:dyDescent="0.25">
      <c r="A96" s="48">
        <f t="shared" si="18"/>
        <v>0</v>
      </c>
      <c r="B96" s="6" t="s">
        <v>19</v>
      </c>
      <c r="C96" s="73" t="s">
        <v>20</v>
      </c>
      <c r="D96" s="57">
        <v>2133777.457985105</v>
      </c>
      <c r="E96" s="61"/>
      <c r="F96" s="61">
        <f t="shared" si="19"/>
        <v>2133777.457985105</v>
      </c>
      <c r="G96" s="50">
        <f t="shared" si="20"/>
        <v>2133777.457985105</v>
      </c>
      <c r="H96" s="58">
        <v>4157</v>
      </c>
      <c r="I96" s="53">
        <f t="shared" si="21"/>
        <v>4157</v>
      </c>
      <c r="J96" s="59">
        <f t="shared" si="13"/>
        <v>513.29743997717219</v>
      </c>
      <c r="K96" s="59">
        <f t="shared" si="14"/>
        <v>-63.734580634637155</v>
      </c>
      <c r="L96" s="59">
        <f t="shared" si="15"/>
        <v>4062.0967686730655</v>
      </c>
      <c r="M96" s="59">
        <f t="shared" si="16"/>
        <v>16886136.267373934</v>
      </c>
      <c r="N96" s="59">
        <f t="shared" si="17"/>
        <v>-0.83796394215065639</v>
      </c>
      <c r="O96" s="47">
        <f t="shared" si="22"/>
        <v>0.25</v>
      </c>
      <c r="P96">
        <v>-0.83796394215065639</v>
      </c>
      <c r="Q96" s="47">
        <f t="shared" si="22"/>
        <v>0.25</v>
      </c>
      <c r="R96" s="46">
        <f t="shared" si="23"/>
        <v>0</v>
      </c>
      <c r="S96" s="58">
        <f>Sheet1!B93*2</f>
        <v>1121205.340347294</v>
      </c>
      <c r="T96" s="67">
        <f t="shared" si="24"/>
        <v>49464.941485910029</v>
      </c>
      <c r="U96" s="67">
        <f t="shared" si="25"/>
        <v>0</v>
      </c>
    </row>
    <row r="97" spans="1:21" x14ac:dyDescent="0.25">
      <c r="A97" s="48">
        <f t="shared" si="18"/>
        <v>0</v>
      </c>
      <c r="B97" s="6" t="s">
        <v>161</v>
      </c>
      <c r="C97" s="73" t="s">
        <v>162</v>
      </c>
      <c r="D97" s="57">
        <v>3034328.0593930245</v>
      </c>
      <c r="E97" s="61"/>
      <c r="F97" s="61">
        <f t="shared" si="19"/>
        <v>3034328.0593930245</v>
      </c>
      <c r="G97" s="50">
        <f t="shared" si="20"/>
        <v>3034328.0593930245</v>
      </c>
      <c r="H97" s="58">
        <v>5941</v>
      </c>
      <c r="I97" s="53">
        <f t="shared" si="21"/>
        <v>5941</v>
      </c>
      <c r="J97" s="59">
        <f t="shared" si="13"/>
        <v>510.7436558480095</v>
      </c>
      <c r="K97" s="59">
        <f t="shared" si="14"/>
        <v>-66.288364763799848</v>
      </c>
      <c r="L97" s="59">
        <f t="shared" si="15"/>
        <v>4394.1473030585812</v>
      </c>
      <c r="M97" s="59">
        <f t="shared" si="16"/>
        <v>26105629.12747103</v>
      </c>
      <c r="N97" s="59">
        <f t="shared" si="17"/>
        <v>-0.87154036165426185</v>
      </c>
      <c r="O97" s="47">
        <f t="shared" si="22"/>
        <v>0.25</v>
      </c>
      <c r="P97">
        <v>-0.87154036165426185</v>
      </c>
      <c r="Q97" s="47">
        <f t="shared" si="22"/>
        <v>0.25</v>
      </c>
      <c r="R97" s="46">
        <f t="shared" si="23"/>
        <v>0</v>
      </c>
      <c r="S97" s="58">
        <f>Sheet1!B94*2</f>
        <v>1121205.340347294</v>
      </c>
      <c r="T97" s="67">
        <f t="shared" si="24"/>
        <v>49464.941485910029</v>
      </c>
      <c r="U97" s="67">
        <f t="shared" si="25"/>
        <v>0</v>
      </c>
    </row>
    <row r="98" spans="1:21" x14ac:dyDescent="0.25">
      <c r="A98" s="48">
        <f t="shared" si="18"/>
        <v>0</v>
      </c>
      <c r="B98" s="6" t="s">
        <v>84</v>
      </c>
      <c r="C98" s="73" t="s">
        <v>85</v>
      </c>
      <c r="D98" s="57">
        <v>4547740.3354368424</v>
      </c>
      <c r="E98" s="61"/>
      <c r="F98" s="61">
        <f t="shared" si="19"/>
        <v>4547740.3354368424</v>
      </c>
      <c r="G98" s="50">
        <f t="shared" si="20"/>
        <v>4547740.3354368424</v>
      </c>
      <c r="H98" s="58">
        <v>9021</v>
      </c>
      <c r="I98" s="53">
        <f t="shared" si="21"/>
        <v>9021</v>
      </c>
      <c r="J98" s="59">
        <f t="shared" si="13"/>
        <v>504.12818262241905</v>
      </c>
      <c r="K98" s="59">
        <f t="shared" si="14"/>
        <v>-72.903837989390297</v>
      </c>
      <c r="L98" s="59">
        <f t="shared" si="15"/>
        <v>5314.9695935832679</v>
      </c>
      <c r="M98" s="59">
        <f t="shared" si="16"/>
        <v>47946340.703714661</v>
      </c>
      <c r="N98" s="59">
        <f t="shared" si="17"/>
        <v>-0.9585187016403135</v>
      </c>
      <c r="O98" s="47">
        <f t="shared" si="22"/>
        <v>0.25</v>
      </c>
      <c r="P98">
        <v>-0.9585187016403135</v>
      </c>
      <c r="Q98" s="47">
        <f t="shared" si="22"/>
        <v>0.25</v>
      </c>
      <c r="R98" s="46">
        <f t="shared" si="23"/>
        <v>0</v>
      </c>
      <c r="S98" s="58">
        <f>Sheet1!B95*2</f>
        <v>1121205.340347294</v>
      </c>
      <c r="T98" s="67">
        <f t="shared" si="24"/>
        <v>49464.941485910029</v>
      </c>
      <c r="U98" s="67">
        <f t="shared" si="25"/>
        <v>0</v>
      </c>
    </row>
    <row r="99" spans="1:21" x14ac:dyDescent="0.25">
      <c r="A99" s="48">
        <f t="shared" si="18"/>
        <v>0</v>
      </c>
      <c r="B99" s="6" t="s">
        <v>56</v>
      </c>
      <c r="C99" s="73" t="s">
        <v>57</v>
      </c>
      <c r="D99" s="57">
        <v>2242847.3186318334</v>
      </c>
      <c r="E99" s="61"/>
      <c r="F99" s="61">
        <f t="shared" si="19"/>
        <v>2242847.3186318334</v>
      </c>
      <c r="G99" s="50">
        <f t="shared" si="20"/>
        <v>2242847.3186318334</v>
      </c>
      <c r="H99" s="58">
        <v>4229</v>
      </c>
      <c r="I99" s="53">
        <f t="shared" si="21"/>
        <v>4229</v>
      </c>
      <c r="J99" s="59">
        <f t="shared" si="13"/>
        <v>530.34933048754635</v>
      </c>
      <c r="K99" s="59">
        <f t="shared" si="14"/>
        <v>-46.68269012426299</v>
      </c>
      <c r="L99" s="59">
        <f t="shared" si="15"/>
        <v>2179.2735572379611</v>
      </c>
      <c r="M99" s="59">
        <f t="shared" si="16"/>
        <v>9216147.8735593371</v>
      </c>
      <c r="N99" s="59">
        <f t="shared" si="17"/>
        <v>-0.61377058823017749</v>
      </c>
      <c r="O99" s="47">
        <f t="shared" si="22"/>
        <v>0.2</v>
      </c>
      <c r="P99">
        <v>-0.61377058823017749</v>
      </c>
      <c r="Q99" s="47">
        <f t="shared" si="22"/>
        <v>0.2</v>
      </c>
      <c r="R99" s="46">
        <f t="shared" si="23"/>
        <v>0</v>
      </c>
      <c r="S99" s="58">
        <f>Sheet1!B96*2</f>
        <v>1121205.340347294</v>
      </c>
      <c r="T99" s="67">
        <f t="shared" si="24"/>
        <v>39571.953188728025</v>
      </c>
      <c r="U99" s="67">
        <f t="shared" si="25"/>
        <v>0</v>
      </c>
    </row>
    <row r="100" spans="1:21" x14ac:dyDescent="0.25">
      <c r="A100" s="48">
        <f t="shared" si="18"/>
        <v>0</v>
      </c>
      <c r="B100" s="6" t="s">
        <v>120</v>
      </c>
      <c r="C100" s="73" t="s">
        <v>121</v>
      </c>
      <c r="D100" s="57">
        <v>14683134.097871976</v>
      </c>
      <c r="E100" s="61"/>
      <c r="F100" s="61">
        <f t="shared" si="19"/>
        <v>14683134.097871976</v>
      </c>
      <c r="G100" s="50">
        <f t="shared" si="20"/>
        <v>14683134.097871976</v>
      </c>
      <c r="H100" s="58">
        <v>23352</v>
      </c>
      <c r="I100" s="53">
        <f t="shared" si="21"/>
        <v>23352</v>
      </c>
      <c r="J100" s="59">
        <f t="shared" si="13"/>
        <v>628.77415629804625</v>
      </c>
      <c r="K100" s="59">
        <f t="shared" si="14"/>
        <v>51.742135686236907</v>
      </c>
      <c r="L100" s="59">
        <f t="shared" si="15"/>
        <v>2677.2486053729508</v>
      </c>
      <c r="M100" s="59">
        <f t="shared" si="16"/>
        <v>62519109.432669148</v>
      </c>
      <c r="N100" s="59">
        <f t="shared" si="17"/>
        <v>0.68029072386129263</v>
      </c>
      <c r="O100" s="47">
        <f t="shared" si="22"/>
        <v>0.15</v>
      </c>
      <c r="P100">
        <v>0.68029072386129263</v>
      </c>
      <c r="Q100" s="47">
        <f t="shared" si="22"/>
        <v>0.15</v>
      </c>
      <c r="R100" s="46">
        <f t="shared" si="23"/>
        <v>0</v>
      </c>
      <c r="S100" s="58">
        <f>Sheet1!B97*2</f>
        <v>1121205.340347294</v>
      </c>
      <c r="T100" s="67">
        <f t="shared" si="24"/>
        <v>29678.964891546017</v>
      </c>
      <c r="U100" s="67">
        <f t="shared" si="25"/>
        <v>0</v>
      </c>
    </row>
    <row r="101" spans="1:21" x14ac:dyDescent="0.25">
      <c r="A101" s="48">
        <f t="shared" si="18"/>
        <v>0</v>
      </c>
      <c r="B101" s="6" t="s">
        <v>213</v>
      </c>
      <c r="C101" s="72" t="s">
        <v>214</v>
      </c>
      <c r="D101" s="57">
        <v>14906713.081659319</v>
      </c>
      <c r="E101" s="61"/>
      <c r="F101" s="61">
        <f t="shared" si="19"/>
        <v>14906713.081659319</v>
      </c>
      <c r="G101" s="50">
        <f t="shared" si="20"/>
        <v>14906713.081659319</v>
      </c>
      <c r="H101" s="58">
        <v>27772</v>
      </c>
      <c r="I101" s="53">
        <f t="shared" si="21"/>
        <v>27772</v>
      </c>
      <c r="J101" s="59">
        <f t="shared" si="13"/>
        <v>536.75331562938641</v>
      </c>
      <c r="K101" s="59">
        <f t="shared" si="14"/>
        <v>-40.278704982422937</v>
      </c>
      <c r="L101" s="59">
        <f t="shared" si="15"/>
        <v>1622.3740750610623</v>
      </c>
      <c r="M101" s="59">
        <f t="shared" si="16"/>
        <v>45056572.812595822</v>
      </c>
      <c r="N101" s="59">
        <f t="shared" si="17"/>
        <v>-0.52957283276531852</v>
      </c>
      <c r="O101" s="47">
        <f t="shared" si="22"/>
        <v>0.2</v>
      </c>
      <c r="P101">
        <v>-0.52957283276531852</v>
      </c>
      <c r="Q101" s="47">
        <f t="shared" si="22"/>
        <v>0.2</v>
      </c>
      <c r="R101" s="46">
        <f t="shared" si="23"/>
        <v>0</v>
      </c>
      <c r="S101" s="58">
        <f>Sheet1!B98*2</f>
        <v>10099711.74805194</v>
      </c>
      <c r="T101" s="67">
        <f t="shared" si="24"/>
        <v>356460.41463712731</v>
      </c>
      <c r="U101" s="67">
        <f t="shared" si="25"/>
        <v>0</v>
      </c>
    </row>
    <row r="102" spans="1:21" x14ac:dyDescent="0.25">
      <c r="A102" s="48">
        <f t="shared" si="18"/>
        <v>0</v>
      </c>
      <c r="B102" s="6" t="s">
        <v>122</v>
      </c>
      <c r="C102" s="73" t="s">
        <v>123</v>
      </c>
      <c r="D102" s="57">
        <v>4133254.1262041</v>
      </c>
      <c r="E102" s="61"/>
      <c r="F102" s="61">
        <f t="shared" si="19"/>
        <v>4133254.1262041</v>
      </c>
      <c r="G102" s="50">
        <f t="shared" si="20"/>
        <v>4133254.1262041</v>
      </c>
      <c r="H102" s="58">
        <v>6226</v>
      </c>
      <c r="I102" s="53">
        <f t="shared" si="21"/>
        <v>6226</v>
      </c>
      <c r="J102" s="59">
        <f t="shared" si="13"/>
        <v>663.86992068809832</v>
      </c>
      <c r="K102" s="59">
        <f t="shared" si="14"/>
        <v>86.837900076288975</v>
      </c>
      <c r="L102" s="59">
        <f t="shared" si="15"/>
        <v>7540.8208896595488</v>
      </c>
      <c r="M102" s="59">
        <f t="shared" si="16"/>
        <v>46949150.859020352</v>
      </c>
      <c r="N102" s="59">
        <f t="shared" si="17"/>
        <v>1.14171974384132</v>
      </c>
      <c r="O102" s="47">
        <f t="shared" si="22"/>
        <v>0.15</v>
      </c>
      <c r="P102">
        <v>1.14171974384132</v>
      </c>
      <c r="Q102" s="47">
        <f t="shared" si="22"/>
        <v>0.15</v>
      </c>
      <c r="R102" s="46">
        <f t="shared" si="23"/>
        <v>0</v>
      </c>
      <c r="S102" s="58">
        <f>Sheet1!B99*2</f>
        <v>1121205.340347294</v>
      </c>
      <c r="T102" s="67">
        <f t="shared" si="24"/>
        <v>29678.964891546017</v>
      </c>
      <c r="U102" s="67">
        <f t="shared" si="25"/>
        <v>0</v>
      </c>
    </row>
    <row r="103" spans="1:21" x14ac:dyDescent="0.25">
      <c r="A103" s="48">
        <f t="shared" si="18"/>
        <v>0</v>
      </c>
      <c r="B103" s="6" t="s">
        <v>141</v>
      </c>
      <c r="C103" s="73" t="s">
        <v>142</v>
      </c>
      <c r="D103" s="57">
        <v>1411991.0773601762</v>
      </c>
      <c r="E103" s="61"/>
      <c r="F103" s="61">
        <f t="shared" si="19"/>
        <v>1411991.0773601762</v>
      </c>
      <c r="G103" s="50">
        <f t="shared" si="20"/>
        <v>1411991.0773601762</v>
      </c>
      <c r="H103" s="58">
        <v>2452</v>
      </c>
      <c r="I103" s="53">
        <f t="shared" si="21"/>
        <v>2452</v>
      </c>
      <c r="J103" s="59">
        <f t="shared" si="13"/>
        <v>575.85280479615676</v>
      </c>
      <c r="K103" s="66">
        <f t="shared" si="14"/>
        <v>-1.1792158156525829</v>
      </c>
      <c r="L103" s="59">
        <f t="shared" si="15"/>
        <v>1.3905499398851864</v>
      </c>
      <c r="M103" s="59">
        <f t="shared" si="16"/>
        <v>3409.628452598477</v>
      </c>
      <c r="N103" s="59">
        <f t="shared" si="17"/>
        <v>-1.5503990513332505E-2</v>
      </c>
      <c r="O103" s="47">
        <f t="shared" si="22"/>
        <v>0.2</v>
      </c>
      <c r="P103">
        <v>-1.5503990513332505E-2</v>
      </c>
      <c r="Q103" s="47">
        <f t="shared" si="22"/>
        <v>0.2</v>
      </c>
      <c r="R103" s="46">
        <f t="shared" si="23"/>
        <v>0</v>
      </c>
      <c r="S103" s="58">
        <f>Sheet1!B100*2</f>
        <v>1121205.340347294</v>
      </c>
      <c r="T103" s="67">
        <f t="shared" si="24"/>
        <v>39571.953188728025</v>
      </c>
      <c r="U103" s="67">
        <f t="shared" si="25"/>
        <v>0</v>
      </c>
    </row>
    <row r="104" spans="1:21" x14ac:dyDescent="0.25">
      <c r="A104" s="48">
        <f t="shared" si="18"/>
        <v>0</v>
      </c>
      <c r="B104" s="6" t="s">
        <v>215</v>
      </c>
      <c r="C104" s="72" t="s">
        <v>216</v>
      </c>
      <c r="D104" s="57">
        <v>11002795.703853631</v>
      </c>
      <c r="E104" s="61"/>
      <c r="F104" s="61">
        <f t="shared" si="19"/>
        <v>11002795.703853631</v>
      </c>
      <c r="G104" s="50">
        <f t="shared" si="20"/>
        <v>11002795.703853631</v>
      </c>
      <c r="H104" s="58">
        <v>18178</v>
      </c>
      <c r="I104" s="53">
        <f t="shared" si="21"/>
        <v>18178</v>
      </c>
      <c r="J104" s="59">
        <f t="shared" si="13"/>
        <v>605.28087269521575</v>
      </c>
      <c r="K104" s="59">
        <f t="shared" si="14"/>
        <v>28.248852083406405</v>
      </c>
      <c r="L104" s="59">
        <f t="shared" si="15"/>
        <v>797.99764403017434</v>
      </c>
      <c r="M104" s="59">
        <f t="shared" si="16"/>
        <v>14506001.173180509</v>
      </c>
      <c r="N104" s="59">
        <f t="shared" si="17"/>
        <v>0.37140778549623821</v>
      </c>
      <c r="O104" s="47">
        <f t="shared" si="22"/>
        <v>0.15</v>
      </c>
      <c r="P104">
        <v>0.37140778549623821</v>
      </c>
      <c r="Q104" s="47">
        <f t="shared" si="22"/>
        <v>0.15</v>
      </c>
      <c r="R104" s="46">
        <f t="shared" si="23"/>
        <v>0</v>
      </c>
      <c r="S104" s="58">
        <f>Sheet1!B101*2</f>
        <v>10099711.74805194</v>
      </c>
      <c r="T104" s="67">
        <f t="shared" si="24"/>
        <v>267345.31097784545</v>
      </c>
      <c r="U104" s="67">
        <f t="shared" si="25"/>
        <v>0</v>
      </c>
    </row>
    <row r="105" spans="1:21" x14ac:dyDescent="0.25">
      <c r="A105" s="48">
        <f t="shared" si="18"/>
        <v>0</v>
      </c>
      <c r="B105" s="6" t="s">
        <v>8</v>
      </c>
      <c r="C105" s="73" t="s">
        <v>9</v>
      </c>
      <c r="D105" s="57">
        <v>2068602.2393183368</v>
      </c>
      <c r="E105" s="61"/>
      <c r="F105" s="61">
        <f t="shared" si="19"/>
        <v>2068602.2393183368</v>
      </c>
      <c r="G105" s="50">
        <f t="shared" si="20"/>
        <v>2068602.2393183368</v>
      </c>
      <c r="H105" s="58">
        <v>3942</v>
      </c>
      <c r="I105" s="53">
        <f t="shared" si="21"/>
        <v>3942</v>
      </c>
      <c r="J105" s="59">
        <f t="shared" si="13"/>
        <v>524.75957364747251</v>
      </c>
      <c r="K105" s="59">
        <f t="shared" si="14"/>
        <v>-52.272446964336837</v>
      </c>
      <c r="L105" s="59">
        <f t="shared" si="15"/>
        <v>2732.4087116394076</v>
      </c>
      <c r="M105" s="59">
        <f t="shared" si="16"/>
        <v>10771155.141282545</v>
      </c>
      <c r="N105" s="59">
        <f t="shared" si="17"/>
        <v>-0.68726310407841562</v>
      </c>
      <c r="O105" s="47">
        <f t="shared" si="22"/>
        <v>0.2</v>
      </c>
      <c r="P105">
        <v>-0.68726310407841562</v>
      </c>
      <c r="Q105" s="47">
        <f t="shared" si="22"/>
        <v>0.2</v>
      </c>
      <c r="R105" s="46">
        <f t="shared" si="23"/>
        <v>0</v>
      </c>
      <c r="S105" s="58">
        <f>Sheet1!B102*2</f>
        <v>1121205.340347294</v>
      </c>
      <c r="T105" s="67">
        <f t="shared" si="24"/>
        <v>39571.953188728025</v>
      </c>
      <c r="U105" s="67">
        <f t="shared" si="25"/>
        <v>0</v>
      </c>
    </row>
    <row r="106" spans="1:21" x14ac:dyDescent="0.25">
      <c r="A106" s="48">
        <f t="shared" si="18"/>
        <v>0</v>
      </c>
      <c r="B106" s="6" t="s">
        <v>62</v>
      </c>
      <c r="C106" s="73" t="s">
        <v>63</v>
      </c>
      <c r="D106" s="57">
        <v>3141896.8940196508</v>
      </c>
      <c r="E106" s="61"/>
      <c r="F106" s="61">
        <f t="shared" si="19"/>
        <v>3141896.8940196508</v>
      </c>
      <c r="G106" s="50">
        <f t="shared" si="20"/>
        <v>3141896.8940196508</v>
      </c>
      <c r="H106" s="58">
        <v>5782</v>
      </c>
      <c r="I106" s="53">
        <f t="shared" si="21"/>
        <v>5782</v>
      </c>
      <c r="J106" s="59">
        <f t="shared" si="13"/>
        <v>543.39275233823082</v>
      </c>
      <c r="K106" s="59">
        <f t="shared" si="14"/>
        <v>-33.639268273578523</v>
      </c>
      <c r="L106" s="59">
        <f t="shared" si="15"/>
        <v>1131.6003699817866</v>
      </c>
      <c r="M106" s="59">
        <f t="shared" si="16"/>
        <v>6542913.3392346902</v>
      </c>
      <c r="N106" s="59">
        <f t="shared" si="17"/>
        <v>-0.4422794277910736</v>
      </c>
      <c r="O106" s="47">
        <f t="shared" si="22"/>
        <v>0.2</v>
      </c>
      <c r="P106">
        <v>-0.4422794277910736</v>
      </c>
      <c r="Q106" s="47">
        <f t="shared" si="22"/>
        <v>0.2</v>
      </c>
      <c r="R106" s="46">
        <f t="shared" si="23"/>
        <v>0</v>
      </c>
      <c r="S106" s="58">
        <f>Sheet1!B103*2</f>
        <v>1121205.340347294</v>
      </c>
      <c r="T106" s="67">
        <f t="shared" si="24"/>
        <v>39571.953188728025</v>
      </c>
      <c r="U106" s="67">
        <f t="shared" si="25"/>
        <v>0</v>
      </c>
    </row>
    <row r="107" spans="1:21" x14ac:dyDescent="0.25">
      <c r="A107" s="48">
        <f t="shared" si="18"/>
        <v>0</v>
      </c>
      <c r="B107" s="6" t="s">
        <v>217</v>
      </c>
      <c r="C107" s="72" t="s">
        <v>218</v>
      </c>
      <c r="D107" s="57">
        <v>7433316.4983303184</v>
      </c>
      <c r="E107" s="61"/>
      <c r="F107" s="61">
        <f t="shared" si="19"/>
        <v>7433316.4983303184</v>
      </c>
      <c r="G107" s="50">
        <f t="shared" si="20"/>
        <v>7433316.4983303184</v>
      </c>
      <c r="H107" s="58">
        <v>13917</v>
      </c>
      <c r="I107" s="53">
        <f t="shared" si="21"/>
        <v>13917</v>
      </c>
      <c r="J107" s="59">
        <f t="shared" si="13"/>
        <v>534.11773358700282</v>
      </c>
      <c r="K107" s="59">
        <f t="shared" si="14"/>
        <v>-42.914287024806526</v>
      </c>
      <c r="L107" s="59">
        <f t="shared" si="15"/>
        <v>1841.6360308474777</v>
      </c>
      <c r="M107" s="59">
        <f t="shared" si="16"/>
        <v>25630048.641304348</v>
      </c>
      <c r="N107" s="59">
        <f t="shared" si="17"/>
        <v>-0.56422470771461386</v>
      </c>
      <c r="O107" s="47">
        <f t="shared" si="22"/>
        <v>0.2</v>
      </c>
      <c r="P107">
        <v>-0.56422470771461386</v>
      </c>
      <c r="Q107" s="47">
        <f t="shared" si="22"/>
        <v>0.2</v>
      </c>
      <c r="R107" s="46">
        <f t="shared" si="23"/>
        <v>0</v>
      </c>
      <c r="S107" s="58">
        <f>Sheet1!B104*2</f>
        <v>10099711.74805194</v>
      </c>
      <c r="T107" s="67">
        <f t="shared" si="24"/>
        <v>356460.41463712731</v>
      </c>
      <c r="U107" s="67">
        <f t="shared" si="25"/>
        <v>0</v>
      </c>
    </row>
    <row r="108" spans="1:21" x14ac:dyDescent="0.25">
      <c r="A108" s="48">
        <f t="shared" si="18"/>
        <v>0</v>
      </c>
      <c r="B108" s="6" t="s">
        <v>143</v>
      </c>
      <c r="C108" s="73" t="s">
        <v>144</v>
      </c>
      <c r="D108" s="57">
        <v>7403828.1299412381</v>
      </c>
      <c r="E108" s="61"/>
      <c r="F108" s="61">
        <f t="shared" si="19"/>
        <v>7403828.1299412381</v>
      </c>
      <c r="G108" s="50">
        <f t="shared" si="20"/>
        <v>7403828.1299412381</v>
      </c>
      <c r="H108" s="58">
        <v>10372</v>
      </c>
      <c r="I108" s="53">
        <f t="shared" si="21"/>
        <v>10372</v>
      </c>
      <c r="J108" s="59">
        <f t="shared" si="13"/>
        <v>713.82839663914751</v>
      </c>
      <c r="K108" s="59">
        <f t="shared" si="14"/>
        <v>136.79637602733817</v>
      </c>
      <c r="L108" s="59">
        <f t="shared" si="15"/>
        <v>18713.248494212901</v>
      </c>
      <c r="M108" s="59">
        <f t="shared" si="16"/>
        <v>194093813.38197622</v>
      </c>
      <c r="N108" s="59">
        <f t="shared" si="17"/>
        <v>1.798559422316099</v>
      </c>
      <c r="O108" s="47">
        <f t="shared" si="22"/>
        <v>0.15</v>
      </c>
      <c r="P108">
        <v>1.798559422316099</v>
      </c>
      <c r="Q108" s="47">
        <f t="shared" si="22"/>
        <v>0.15</v>
      </c>
      <c r="R108" s="46">
        <f t="shared" si="23"/>
        <v>0</v>
      </c>
      <c r="S108" s="58">
        <f>Sheet1!B105*2</f>
        <v>1121205.340347294</v>
      </c>
      <c r="T108" s="67">
        <f t="shared" si="24"/>
        <v>29678.964891546017</v>
      </c>
      <c r="U108" s="67">
        <f t="shared" si="25"/>
        <v>0</v>
      </c>
    </row>
    <row r="109" spans="1:21" x14ac:dyDescent="0.25">
      <c r="A109" s="48">
        <f t="shared" si="18"/>
        <v>0</v>
      </c>
      <c r="B109" s="6" t="s">
        <v>156</v>
      </c>
      <c r="C109" s="73" t="s">
        <v>157</v>
      </c>
      <c r="D109" s="57">
        <v>2061329.3943829203</v>
      </c>
      <c r="E109" s="61"/>
      <c r="F109" s="61">
        <f t="shared" si="19"/>
        <v>2061329.3943829203</v>
      </c>
      <c r="G109" s="50">
        <f t="shared" si="20"/>
        <v>2061329.3943829203</v>
      </c>
      <c r="H109" s="58">
        <v>4006</v>
      </c>
      <c r="I109" s="53">
        <f t="shared" si="21"/>
        <v>4006</v>
      </c>
      <c r="J109" s="59">
        <f t="shared" si="13"/>
        <v>514.56050783397916</v>
      </c>
      <c r="K109" s="59">
        <f t="shared" si="14"/>
        <v>-62.471512777830185</v>
      </c>
      <c r="L109" s="59">
        <f t="shared" si="15"/>
        <v>3902.6899087505999</v>
      </c>
      <c r="M109" s="59">
        <f t="shared" si="16"/>
        <v>15634175.774454903</v>
      </c>
      <c r="N109" s="59">
        <f t="shared" si="17"/>
        <v>-0.82135748910813722</v>
      </c>
      <c r="O109" s="47">
        <f t="shared" si="22"/>
        <v>0.25</v>
      </c>
      <c r="P109">
        <v>-0.82135748910813722</v>
      </c>
      <c r="Q109" s="47">
        <f t="shared" si="22"/>
        <v>0.25</v>
      </c>
      <c r="R109" s="46">
        <f t="shared" si="23"/>
        <v>0</v>
      </c>
      <c r="S109" s="58">
        <f>Sheet1!B106*2</f>
        <v>1121205.340347294</v>
      </c>
      <c r="T109" s="67">
        <f t="shared" si="24"/>
        <v>49464.941485910029</v>
      </c>
      <c r="U109" s="67">
        <f t="shared" si="25"/>
        <v>0</v>
      </c>
    </row>
    <row r="110" spans="1:21" x14ac:dyDescent="0.25">
      <c r="A110" s="48">
        <f t="shared" si="18"/>
        <v>0</v>
      </c>
      <c r="B110" s="6" t="s">
        <v>219</v>
      </c>
      <c r="C110" s="72" t="s">
        <v>220</v>
      </c>
      <c r="D110" s="57">
        <v>17757371.324828919</v>
      </c>
      <c r="E110" s="61"/>
      <c r="F110" s="61">
        <f t="shared" si="19"/>
        <v>17757371.324828919</v>
      </c>
      <c r="G110" s="50">
        <f t="shared" si="20"/>
        <v>17757371.324828919</v>
      </c>
      <c r="H110" s="58">
        <v>33397</v>
      </c>
      <c r="I110" s="53">
        <f t="shared" si="21"/>
        <v>33397</v>
      </c>
      <c r="J110" s="59">
        <f t="shared" si="13"/>
        <v>531.70558208308887</v>
      </c>
      <c r="K110" s="59">
        <f t="shared" si="14"/>
        <v>-45.326438528720473</v>
      </c>
      <c r="L110" s="59">
        <f t="shared" si="15"/>
        <v>2054.4860296978759</v>
      </c>
      <c r="M110" s="59">
        <f t="shared" si="16"/>
        <v>68613669.933819965</v>
      </c>
      <c r="N110" s="59">
        <f t="shared" si="17"/>
        <v>-0.59593898218158781</v>
      </c>
      <c r="O110" s="47">
        <f t="shared" si="22"/>
        <v>0.2</v>
      </c>
      <c r="P110">
        <v>-0.59593898218158781</v>
      </c>
      <c r="Q110" s="47">
        <f t="shared" si="22"/>
        <v>0.2</v>
      </c>
      <c r="R110" s="46">
        <f t="shared" si="23"/>
        <v>0</v>
      </c>
      <c r="S110" s="58">
        <f>Sheet1!B107*2</f>
        <v>10099711.74805194</v>
      </c>
      <c r="T110" s="67">
        <f t="shared" si="24"/>
        <v>356460.41463712731</v>
      </c>
      <c r="U110" s="67">
        <f t="shared" si="25"/>
        <v>0</v>
      </c>
    </row>
    <row r="111" spans="1:21" x14ac:dyDescent="0.25">
      <c r="A111" s="48">
        <f t="shared" si="18"/>
        <v>0</v>
      </c>
      <c r="B111" s="6" t="s">
        <v>42</v>
      </c>
      <c r="C111" s="73" t="s">
        <v>43</v>
      </c>
      <c r="D111" s="57">
        <v>2006287.7617234648</v>
      </c>
      <c r="E111" s="61"/>
      <c r="F111" s="61">
        <f t="shared" si="19"/>
        <v>2006287.7617234648</v>
      </c>
      <c r="G111" s="50">
        <f t="shared" si="20"/>
        <v>2006287.7617234648</v>
      </c>
      <c r="H111" s="58">
        <v>3924</v>
      </c>
      <c r="I111" s="53">
        <f t="shared" si="21"/>
        <v>3924</v>
      </c>
      <c r="J111" s="59">
        <f t="shared" si="13"/>
        <v>511.28638168284016</v>
      </c>
      <c r="K111" s="59">
        <f t="shared" si="14"/>
        <v>-65.745638928969186</v>
      </c>
      <c r="L111" s="59">
        <f t="shared" si="15"/>
        <v>4322.489038178388</v>
      </c>
      <c r="M111" s="59">
        <f t="shared" si="16"/>
        <v>16961446.985811993</v>
      </c>
      <c r="N111" s="59">
        <f t="shared" si="17"/>
        <v>-0.86440475841449493</v>
      </c>
      <c r="O111" s="47">
        <f t="shared" si="22"/>
        <v>0.25</v>
      </c>
      <c r="P111">
        <v>-0.86440475841449493</v>
      </c>
      <c r="Q111" s="47">
        <f t="shared" si="22"/>
        <v>0.25</v>
      </c>
      <c r="R111" s="46">
        <f t="shared" si="23"/>
        <v>0</v>
      </c>
      <c r="S111" s="58">
        <f>Sheet1!B108*2</f>
        <v>1121205.340347294</v>
      </c>
      <c r="T111" s="67">
        <f t="shared" si="24"/>
        <v>49464.941485910029</v>
      </c>
      <c r="U111" s="67">
        <f t="shared" si="25"/>
        <v>0</v>
      </c>
    </row>
    <row r="112" spans="1:21" x14ac:dyDescent="0.25">
      <c r="A112" s="48">
        <f t="shared" si="18"/>
        <v>0</v>
      </c>
      <c r="B112" s="6" t="s">
        <v>221</v>
      </c>
      <c r="C112" s="72" t="s">
        <v>222</v>
      </c>
      <c r="D112" s="57">
        <v>17813728.645472415</v>
      </c>
      <c r="E112" s="61"/>
      <c r="F112" s="61">
        <f t="shared" si="19"/>
        <v>17813728.645472415</v>
      </c>
      <c r="G112" s="50">
        <f t="shared" si="20"/>
        <v>17813728.645472415</v>
      </c>
      <c r="H112" s="58">
        <v>32455</v>
      </c>
      <c r="I112" s="53">
        <f t="shared" si="21"/>
        <v>32455</v>
      </c>
      <c r="J112" s="59">
        <f t="shared" si="13"/>
        <v>548.87470791780663</v>
      </c>
      <c r="K112" s="59">
        <f t="shared" si="14"/>
        <v>-28.157312694002712</v>
      </c>
      <c r="L112" s="59">
        <f t="shared" si="15"/>
        <v>792.8342581478463</v>
      </c>
      <c r="M112" s="59">
        <f t="shared" si="16"/>
        <v>25731435.848188352</v>
      </c>
      <c r="N112" s="59">
        <f t="shared" si="17"/>
        <v>-0.37020425192242357</v>
      </c>
      <c r="O112" s="47">
        <f t="shared" si="22"/>
        <v>0.2</v>
      </c>
      <c r="P112">
        <v>-0.37020425192242357</v>
      </c>
      <c r="Q112" s="47">
        <f t="shared" si="22"/>
        <v>0.2</v>
      </c>
      <c r="R112" s="46">
        <f t="shared" si="23"/>
        <v>0</v>
      </c>
      <c r="S112" s="58">
        <f>Sheet1!B109*2</f>
        <v>10099711.74805194</v>
      </c>
      <c r="T112" s="67">
        <f t="shared" si="24"/>
        <v>356460.41463712731</v>
      </c>
      <c r="U112" s="67">
        <f t="shared" si="25"/>
        <v>0</v>
      </c>
    </row>
    <row r="113" spans="1:21" x14ac:dyDescent="0.25">
      <c r="A113" s="48">
        <f t="shared" si="18"/>
        <v>0</v>
      </c>
      <c r="B113" s="6" t="s">
        <v>80</v>
      </c>
      <c r="C113" s="73" t="s">
        <v>81</v>
      </c>
      <c r="D113" s="57">
        <v>1556082.9479295113</v>
      </c>
      <c r="E113" s="61"/>
      <c r="F113" s="61">
        <f t="shared" si="19"/>
        <v>1556082.9479295113</v>
      </c>
      <c r="G113" s="50">
        <f t="shared" si="20"/>
        <v>1556082.9479295113</v>
      </c>
      <c r="H113" s="58">
        <v>2850</v>
      </c>
      <c r="I113" s="53">
        <f t="shared" si="21"/>
        <v>2850</v>
      </c>
      <c r="J113" s="59">
        <f t="shared" si="13"/>
        <v>545.99401681737243</v>
      </c>
      <c r="K113" s="59">
        <f t="shared" si="14"/>
        <v>-31.038003794436918</v>
      </c>
      <c r="L113" s="59">
        <f t="shared" si="15"/>
        <v>963.35767954348046</v>
      </c>
      <c r="M113" s="59">
        <f t="shared" si="16"/>
        <v>2745569.3866989193</v>
      </c>
      <c r="N113" s="59">
        <f t="shared" si="17"/>
        <v>-0.40807875029680046</v>
      </c>
      <c r="O113" s="47">
        <f t="shared" si="22"/>
        <v>0.2</v>
      </c>
      <c r="P113">
        <v>-0.40807875029680046</v>
      </c>
      <c r="Q113" s="47">
        <f t="shared" si="22"/>
        <v>0.2</v>
      </c>
      <c r="R113" s="46">
        <f t="shared" si="23"/>
        <v>0</v>
      </c>
      <c r="S113" s="58">
        <f>Sheet1!B110*2</f>
        <v>1121205.340347294</v>
      </c>
      <c r="T113" s="67">
        <f t="shared" si="24"/>
        <v>39571.953188728025</v>
      </c>
      <c r="U113" s="67">
        <f t="shared" si="25"/>
        <v>0</v>
      </c>
    </row>
    <row r="114" spans="1:21" x14ac:dyDescent="0.25">
      <c r="A114" s="48">
        <f t="shared" si="18"/>
        <v>0</v>
      </c>
      <c r="B114" s="6" t="s">
        <v>223</v>
      </c>
      <c r="C114" s="72" t="s">
        <v>224</v>
      </c>
      <c r="D114" s="57">
        <v>5168045.256612476</v>
      </c>
      <c r="E114" s="61"/>
      <c r="F114" s="61">
        <f t="shared" si="19"/>
        <v>5168045.256612476</v>
      </c>
      <c r="G114" s="50">
        <f t="shared" si="20"/>
        <v>5168045.256612476</v>
      </c>
      <c r="H114" s="58">
        <v>10109</v>
      </c>
      <c r="I114" s="53">
        <f t="shared" si="21"/>
        <v>10109</v>
      </c>
      <c r="J114" s="59">
        <f t="shared" si="13"/>
        <v>511.23209581684398</v>
      </c>
      <c r="K114" s="59">
        <f t="shared" si="14"/>
        <v>-65.799924794965364</v>
      </c>
      <c r="L114" s="59">
        <f t="shared" si="15"/>
        <v>4329.6301030230979</v>
      </c>
      <c r="M114" s="59">
        <f t="shared" si="16"/>
        <v>43768230.711460494</v>
      </c>
      <c r="N114" s="59">
        <f t="shared" si="17"/>
        <v>-0.86511849337313518</v>
      </c>
      <c r="O114" s="47">
        <f t="shared" si="22"/>
        <v>0.25</v>
      </c>
      <c r="P114">
        <v>-0.86511849337313518</v>
      </c>
      <c r="Q114" s="47">
        <f t="shared" si="22"/>
        <v>0.25</v>
      </c>
      <c r="R114" s="46">
        <f t="shared" si="23"/>
        <v>0</v>
      </c>
      <c r="S114" s="58">
        <f>Sheet1!B111*2</f>
        <v>10099711.74805194</v>
      </c>
      <c r="T114" s="67">
        <f t="shared" si="24"/>
        <v>445575.51829640911</v>
      </c>
      <c r="U114" s="67">
        <f t="shared" si="25"/>
        <v>0</v>
      </c>
    </row>
    <row r="115" spans="1:21" x14ac:dyDescent="0.25">
      <c r="A115" s="48">
        <f t="shared" si="18"/>
        <v>0</v>
      </c>
      <c r="B115" s="6" t="s">
        <v>96</v>
      </c>
      <c r="C115" s="73" t="s">
        <v>97</v>
      </c>
      <c r="D115" s="57">
        <v>2000783.2290518892</v>
      </c>
      <c r="E115" s="61"/>
      <c r="F115" s="61">
        <f t="shared" si="19"/>
        <v>2000783.2290518892</v>
      </c>
      <c r="G115" s="50">
        <f t="shared" si="20"/>
        <v>2000783.2290518892</v>
      </c>
      <c r="H115" s="58">
        <v>3783</v>
      </c>
      <c r="I115" s="53">
        <f t="shared" si="21"/>
        <v>3783</v>
      </c>
      <c r="J115" s="59">
        <f t="shared" si="13"/>
        <v>528.88798018818113</v>
      </c>
      <c r="K115" s="59">
        <f t="shared" si="14"/>
        <v>-48.144040423628212</v>
      </c>
      <c r="L115" s="59">
        <f t="shared" si="15"/>
        <v>2317.8486283119473</v>
      </c>
      <c r="M115" s="59">
        <f t="shared" si="16"/>
        <v>8768421.3609040976</v>
      </c>
      <c r="N115" s="59">
        <f t="shared" si="17"/>
        <v>-0.63298400182018755</v>
      </c>
      <c r="O115" s="47">
        <f t="shared" si="22"/>
        <v>0.2</v>
      </c>
      <c r="P115">
        <v>-0.63298400182018755</v>
      </c>
      <c r="Q115" s="47">
        <f t="shared" si="22"/>
        <v>0.2</v>
      </c>
      <c r="R115" s="46">
        <f t="shared" si="23"/>
        <v>0</v>
      </c>
      <c r="S115" s="58">
        <f>Sheet1!B112*2</f>
        <v>1121205.340347294</v>
      </c>
      <c r="T115" s="67">
        <f t="shared" si="24"/>
        <v>39571.953188728025</v>
      </c>
      <c r="U115" s="67">
        <f t="shared" si="25"/>
        <v>0</v>
      </c>
    </row>
    <row r="116" spans="1:21" x14ac:dyDescent="0.25">
      <c r="A116" s="48">
        <f t="shared" si="18"/>
        <v>0</v>
      </c>
      <c r="B116" s="6" t="s">
        <v>108</v>
      </c>
      <c r="C116" s="73" t="s">
        <v>109</v>
      </c>
      <c r="D116" s="57">
        <v>1164240.2696250859</v>
      </c>
      <c r="E116" s="61"/>
      <c r="F116" s="61">
        <f t="shared" si="19"/>
        <v>1164240.2696250859</v>
      </c>
      <c r="G116" s="50">
        <f t="shared" si="20"/>
        <v>1164240.2696250859</v>
      </c>
      <c r="H116" s="58">
        <v>2268</v>
      </c>
      <c r="I116" s="53">
        <f t="shared" si="21"/>
        <v>2268</v>
      </c>
      <c r="J116" s="59">
        <f t="shared" si="13"/>
        <v>513.33345221564628</v>
      </c>
      <c r="K116" s="59">
        <f t="shared" si="14"/>
        <v>-63.698568396163068</v>
      </c>
      <c r="L116" s="59">
        <f t="shared" si="15"/>
        <v>4057.5076157206645</v>
      </c>
      <c r="M116" s="59">
        <f t="shared" si="16"/>
        <v>9202427.2724544667</v>
      </c>
      <c r="N116" s="59">
        <f t="shared" si="17"/>
        <v>-0.83749046359291068</v>
      </c>
      <c r="O116" s="47">
        <f t="shared" si="22"/>
        <v>0.25</v>
      </c>
      <c r="P116">
        <v>-0.83749046359291068</v>
      </c>
      <c r="Q116" s="47">
        <f t="shared" si="22"/>
        <v>0.25</v>
      </c>
      <c r="R116" s="46">
        <f t="shared" si="23"/>
        <v>0</v>
      </c>
      <c r="S116" s="58">
        <f>Sheet1!B113*2</f>
        <v>1121205.340347294</v>
      </c>
      <c r="T116" s="67">
        <f t="shared" si="24"/>
        <v>49464.941485910029</v>
      </c>
      <c r="U116" s="67">
        <f t="shared" si="25"/>
        <v>0</v>
      </c>
    </row>
    <row r="117" spans="1:21" x14ac:dyDescent="0.25">
      <c r="A117" s="48">
        <f t="shared" si="18"/>
        <v>0</v>
      </c>
      <c r="B117" s="6" t="s">
        <v>34</v>
      </c>
      <c r="C117" s="73" t="s">
        <v>35</v>
      </c>
      <c r="D117" s="57">
        <v>2318773.973210468</v>
      </c>
      <c r="E117" s="61"/>
      <c r="F117" s="61">
        <f t="shared" si="19"/>
        <v>2318773.973210468</v>
      </c>
      <c r="G117" s="50">
        <f t="shared" si="20"/>
        <v>2318773.973210468</v>
      </c>
      <c r="H117" s="58">
        <v>4547</v>
      </c>
      <c r="I117" s="53">
        <f t="shared" si="21"/>
        <v>4547</v>
      </c>
      <c r="J117" s="59">
        <f t="shared" si="13"/>
        <v>509.95688876412316</v>
      </c>
      <c r="K117" s="59">
        <f t="shared" si="14"/>
        <v>-67.07513184768618</v>
      </c>
      <c r="L117" s="59">
        <f t="shared" si="15"/>
        <v>4499.0733123844848</v>
      </c>
      <c r="M117" s="59">
        <f t="shared" si="16"/>
        <v>20457286.351412252</v>
      </c>
      <c r="N117" s="59">
        <f t="shared" si="17"/>
        <v>-0.8818845490734456</v>
      </c>
      <c r="O117" s="47">
        <f t="shared" si="22"/>
        <v>0.25</v>
      </c>
      <c r="P117">
        <v>-0.8818845490734456</v>
      </c>
      <c r="Q117" s="47">
        <f t="shared" si="22"/>
        <v>0.25</v>
      </c>
      <c r="R117" s="46">
        <f t="shared" si="23"/>
        <v>0</v>
      </c>
      <c r="S117" s="58">
        <f>Sheet1!B114*2</f>
        <v>1121205.340347294</v>
      </c>
      <c r="T117" s="67">
        <f t="shared" si="24"/>
        <v>49464.941485910029</v>
      </c>
      <c r="U117" s="67">
        <f t="shared" si="25"/>
        <v>0</v>
      </c>
    </row>
    <row r="118" spans="1:21" x14ac:dyDescent="0.25">
      <c r="A118" s="48">
        <f t="shared" si="18"/>
        <v>0</v>
      </c>
      <c r="B118" s="6" t="s">
        <v>21</v>
      </c>
      <c r="C118" s="73" t="s">
        <v>22</v>
      </c>
      <c r="D118" s="57">
        <v>4949784.347212824</v>
      </c>
      <c r="E118" s="61"/>
      <c r="F118" s="61">
        <f t="shared" si="19"/>
        <v>4949784.347212824</v>
      </c>
      <c r="G118" s="50">
        <f t="shared" si="20"/>
        <v>4949784.347212824</v>
      </c>
      <c r="H118" s="58">
        <v>9414</v>
      </c>
      <c r="I118" s="53">
        <f t="shared" si="21"/>
        <v>9414</v>
      </c>
      <c r="J118" s="59">
        <f t="shared" si="13"/>
        <v>525.78971183480178</v>
      </c>
      <c r="K118" s="59">
        <f t="shared" si="14"/>
        <v>-51.242308777007565</v>
      </c>
      <c r="L118" s="59">
        <f t="shared" si="15"/>
        <v>2625.7742087981865</v>
      </c>
      <c r="M118" s="59">
        <f t="shared" si="16"/>
        <v>24719038.401626129</v>
      </c>
      <c r="N118" s="59">
        <f t="shared" si="17"/>
        <v>-0.67371914336166072</v>
      </c>
      <c r="O118" s="47">
        <f t="shared" si="22"/>
        <v>0.2</v>
      </c>
      <c r="P118">
        <v>-0.67371914336166072</v>
      </c>
      <c r="Q118" s="47">
        <f t="shared" si="22"/>
        <v>0.2</v>
      </c>
      <c r="R118" s="46">
        <f t="shared" si="23"/>
        <v>0</v>
      </c>
      <c r="S118" s="58">
        <f>Sheet1!B115*2</f>
        <v>1121205.340347294</v>
      </c>
      <c r="T118" s="67">
        <f t="shared" si="24"/>
        <v>39571.953188728025</v>
      </c>
      <c r="U118" s="67">
        <f t="shared" si="25"/>
        <v>0</v>
      </c>
    </row>
    <row r="119" spans="1:21" x14ac:dyDescent="0.25">
      <c r="A119" s="48">
        <f t="shared" si="18"/>
        <v>0</v>
      </c>
      <c r="B119" s="6" t="s">
        <v>169</v>
      </c>
      <c r="C119" s="73" t="s">
        <v>170</v>
      </c>
      <c r="D119" s="57">
        <v>7030380.4873344703</v>
      </c>
      <c r="E119" s="61"/>
      <c r="F119" s="61">
        <f t="shared" si="19"/>
        <v>7030380.4873344703</v>
      </c>
      <c r="G119" s="50">
        <f t="shared" si="20"/>
        <v>7030380.4873344703</v>
      </c>
      <c r="H119" s="58">
        <v>13171</v>
      </c>
      <c r="I119" s="53">
        <f t="shared" si="21"/>
        <v>13171</v>
      </c>
      <c r="J119" s="59">
        <f t="shared" si="13"/>
        <v>533.77727487164759</v>
      </c>
      <c r="K119" s="59">
        <f t="shared" si="14"/>
        <v>-43.254745740161752</v>
      </c>
      <c r="L119" s="59">
        <f t="shared" si="15"/>
        <v>1870.9730290460413</v>
      </c>
      <c r="M119" s="59">
        <f t="shared" si="16"/>
        <v>24642585.76556541</v>
      </c>
      <c r="N119" s="59">
        <f t="shared" si="17"/>
        <v>-0.5687009610203988</v>
      </c>
      <c r="O119" s="47">
        <f t="shared" si="22"/>
        <v>0.2</v>
      </c>
      <c r="P119">
        <v>-0.5687009610203988</v>
      </c>
      <c r="Q119" s="47">
        <f t="shared" si="22"/>
        <v>0.2</v>
      </c>
      <c r="R119" s="46">
        <f t="shared" si="23"/>
        <v>0</v>
      </c>
      <c r="S119" s="58">
        <f>Sheet1!B116*2</f>
        <v>1121205.340347294</v>
      </c>
      <c r="T119" s="67">
        <f t="shared" si="24"/>
        <v>39571.953188728025</v>
      </c>
      <c r="U119" s="67">
        <f t="shared" si="25"/>
        <v>0</v>
      </c>
    </row>
    <row r="120" spans="1:21" x14ac:dyDescent="0.25">
      <c r="A120" s="48">
        <f t="shared" si="18"/>
        <v>0</v>
      </c>
      <c r="B120" s="6" t="s">
        <v>52</v>
      </c>
      <c r="C120" s="73" t="s">
        <v>53</v>
      </c>
      <c r="D120" s="57">
        <v>2309276.6919753319</v>
      </c>
      <c r="E120" s="61"/>
      <c r="F120" s="61">
        <f t="shared" si="19"/>
        <v>2309276.6919753319</v>
      </c>
      <c r="G120" s="50">
        <f t="shared" si="20"/>
        <v>2309276.6919753319</v>
      </c>
      <c r="H120" s="58">
        <v>4375</v>
      </c>
      <c r="I120" s="53">
        <f t="shared" si="21"/>
        <v>4375</v>
      </c>
      <c r="J120" s="59">
        <f t="shared" si="13"/>
        <v>527.83467245150439</v>
      </c>
      <c r="K120" s="59">
        <f t="shared" si="14"/>
        <v>-49.197348160304955</v>
      </c>
      <c r="L120" s="59">
        <f t="shared" si="15"/>
        <v>2420.3790660062614</v>
      </c>
      <c r="M120" s="59">
        <f t="shared" si="16"/>
        <v>10589158.413777394</v>
      </c>
      <c r="N120" s="59">
        <f t="shared" si="17"/>
        <v>-0.64683258911039321</v>
      </c>
      <c r="O120" s="47">
        <f t="shared" si="22"/>
        <v>0.2</v>
      </c>
      <c r="P120">
        <v>-0.64683258911039321</v>
      </c>
      <c r="Q120" s="47">
        <f t="shared" si="22"/>
        <v>0.2</v>
      </c>
      <c r="R120" s="46">
        <f t="shared" si="23"/>
        <v>0</v>
      </c>
      <c r="S120" s="58">
        <f>Sheet1!B117*2</f>
        <v>1121205.340347294</v>
      </c>
      <c r="T120" s="67">
        <f t="shared" si="24"/>
        <v>39571.953188728025</v>
      </c>
      <c r="U120" s="67">
        <f t="shared" si="25"/>
        <v>0</v>
      </c>
    </row>
    <row r="121" spans="1:21" x14ac:dyDescent="0.25">
      <c r="A121" s="48">
        <f t="shared" si="18"/>
        <v>0</v>
      </c>
      <c r="B121" s="6" t="s">
        <v>11</v>
      </c>
      <c r="C121" s="73" t="s">
        <v>12</v>
      </c>
      <c r="D121" s="57">
        <v>3131227.5826884187</v>
      </c>
      <c r="E121" s="61"/>
      <c r="F121" s="61">
        <f t="shared" si="19"/>
        <v>3131227.5826884187</v>
      </c>
      <c r="G121" s="50">
        <f t="shared" si="20"/>
        <v>3131227.5826884187</v>
      </c>
      <c r="H121" s="58">
        <v>6049</v>
      </c>
      <c r="I121" s="53">
        <f t="shared" si="21"/>
        <v>6049</v>
      </c>
      <c r="J121" s="59">
        <f t="shared" si="13"/>
        <v>517.64383909545688</v>
      </c>
      <c r="K121" s="59">
        <f t="shared" si="14"/>
        <v>-59.388181516352461</v>
      </c>
      <c r="L121" s="59">
        <f t="shared" si="15"/>
        <v>3526.9561038192282</v>
      </c>
      <c r="M121" s="59">
        <f t="shared" si="16"/>
        <v>21334557.47200251</v>
      </c>
      <c r="N121" s="59">
        <f t="shared" si="17"/>
        <v>-0.78081873615649255</v>
      </c>
      <c r="O121" s="47">
        <f t="shared" si="22"/>
        <v>0.25</v>
      </c>
      <c r="P121">
        <v>-0.78081873615649255</v>
      </c>
      <c r="Q121" s="47">
        <f t="shared" si="22"/>
        <v>0.25</v>
      </c>
      <c r="R121" s="46">
        <f t="shared" si="23"/>
        <v>0</v>
      </c>
      <c r="S121" s="58">
        <f>Sheet1!B118*2</f>
        <v>1121205.340347294</v>
      </c>
      <c r="T121" s="67">
        <f t="shared" si="24"/>
        <v>49464.941485910029</v>
      </c>
      <c r="U121" s="67">
        <f t="shared" si="25"/>
        <v>0</v>
      </c>
    </row>
    <row r="122" spans="1:21" x14ac:dyDescent="0.25">
      <c r="A122" s="48">
        <f t="shared" si="18"/>
        <v>0</v>
      </c>
      <c r="B122" s="6" t="s">
        <v>112</v>
      </c>
      <c r="C122" s="73" t="s">
        <v>113</v>
      </c>
      <c r="D122" s="57">
        <v>3514826.5129746972</v>
      </c>
      <c r="E122" s="61"/>
      <c r="F122" s="61">
        <f t="shared" si="19"/>
        <v>3514826.5129746972</v>
      </c>
      <c r="G122" s="50">
        <f t="shared" si="20"/>
        <v>3514826.5129746972</v>
      </c>
      <c r="H122" s="58">
        <v>6807</v>
      </c>
      <c r="I122" s="53">
        <f t="shared" si="21"/>
        <v>6807</v>
      </c>
      <c r="J122" s="59">
        <f t="shared" si="13"/>
        <v>516.35471029450525</v>
      </c>
      <c r="K122" s="59">
        <f t="shared" si="14"/>
        <v>-60.677310317304091</v>
      </c>
      <c r="L122" s="59">
        <f t="shared" si="15"/>
        <v>3681.7359873424175</v>
      </c>
      <c r="M122" s="59">
        <f t="shared" si="16"/>
        <v>25061576.865839835</v>
      </c>
      <c r="N122" s="59">
        <f t="shared" si="17"/>
        <v>-0.79776783099996462</v>
      </c>
      <c r="O122" s="47">
        <f t="shared" si="22"/>
        <v>0.25</v>
      </c>
      <c r="P122">
        <v>-0.79776783099996462</v>
      </c>
      <c r="Q122" s="47">
        <f t="shared" si="22"/>
        <v>0.25</v>
      </c>
      <c r="R122" s="46">
        <f t="shared" si="23"/>
        <v>0</v>
      </c>
      <c r="S122" s="58">
        <f>Sheet1!B119*2</f>
        <v>1121205.340347294</v>
      </c>
      <c r="T122" s="67">
        <f t="shared" si="24"/>
        <v>49464.941485910029</v>
      </c>
      <c r="U122" s="67">
        <f t="shared" si="25"/>
        <v>0</v>
      </c>
    </row>
    <row r="123" spans="1:21" x14ac:dyDescent="0.25">
      <c r="A123" s="48">
        <f t="shared" si="18"/>
        <v>0</v>
      </c>
      <c r="B123" s="6" t="s">
        <v>88</v>
      </c>
      <c r="C123" s="73" t="s">
        <v>89</v>
      </c>
      <c r="D123" s="57">
        <v>1828115.530915973</v>
      </c>
      <c r="E123" s="61"/>
      <c r="F123" s="61">
        <f t="shared" si="19"/>
        <v>1828115.530915973</v>
      </c>
      <c r="G123" s="50">
        <f t="shared" si="20"/>
        <v>1828115.530915973</v>
      </c>
      <c r="H123" s="58">
        <v>3517</v>
      </c>
      <c r="I123" s="53">
        <f t="shared" si="21"/>
        <v>3517</v>
      </c>
      <c r="J123" s="59">
        <f t="shared" si="13"/>
        <v>519.79400935910519</v>
      </c>
      <c r="K123" s="59">
        <f t="shared" si="14"/>
        <v>-57.238011252704155</v>
      </c>
      <c r="L123" s="59">
        <f t="shared" si="15"/>
        <v>3276.1899321646874</v>
      </c>
      <c r="M123" s="59">
        <f t="shared" si="16"/>
        <v>11522359.991423206</v>
      </c>
      <c r="N123" s="59">
        <f t="shared" si="17"/>
        <v>-0.75254891571552052</v>
      </c>
      <c r="O123" s="47">
        <f t="shared" si="22"/>
        <v>0.25</v>
      </c>
      <c r="P123">
        <v>-0.75254891571552052</v>
      </c>
      <c r="Q123" s="47">
        <f t="shared" si="22"/>
        <v>0.25</v>
      </c>
      <c r="R123" s="46">
        <f t="shared" si="23"/>
        <v>0</v>
      </c>
      <c r="S123" s="58">
        <f>Sheet1!B120*2</f>
        <v>1121205.340347294</v>
      </c>
      <c r="T123" s="67">
        <f t="shared" si="24"/>
        <v>49464.941485910029</v>
      </c>
      <c r="U123" s="67">
        <f t="shared" si="25"/>
        <v>0</v>
      </c>
    </row>
    <row r="124" spans="1:21" x14ac:dyDescent="0.25">
      <c r="A124" s="48">
        <f t="shared" si="18"/>
        <v>0</v>
      </c>
      <c r="B124" s="36"/>
      <c r="C124" s="37" t="s">
        <v>280</v>
      </c>
      <c r="D124" s="35">
        <f>SUM(D5:D123)</f>
        <v>1270160575.6426322</v>
      </c>
      <c r="E124" s="61">
        <f>SUM(E5:E123)</f>
        <v>0</v>
      </c>
      <c r="F124" s="61">
        <f t="shared" si="19"/>
        <v>1270160575.6426322</v>
      </c>
      <c r="G124" s="50">
        <f t="shared" si="20"/>
        <v>1270160575.6426322</v>
      </c>
      <c r="H124" s="38">
        <f>SUM(H5:H123)</f>
        <v>2201196</v>
      </c>
      <c r="I124" s="49">
        <f>SUM(I5:I123)</f>
        <v>2201196</v>
      </c>
      <c r="J124" s="35">
        <f t="shared" si="13"/>
        <v>577.03202061180934</v>
      </c>
      <c r="K124" s="39"/>
      <c r="L124" s="39"/>
      <c r="M124" s="40">
        <f>SUM(M5:M123)</f>
        <v>12733808596.368538</v>
      </c>
      <c r="N124" s="39"/>
      <c r="O124" s="17"/>
      <c r="Q124" s="17"/>
      <c r="S124" s="68">
        <f>SUM(S5:S123)</f>
        <v>684999999.99999976</v>
      </c>
      <c r="T124" s="68">
        <f>SUM(T5:T123)</f>
        <v>26358717.227452032</v>
      </c>
      <c r="U124" s="68">
        <f>SUM(U5:U123)</f>
        <v>0</v>
      </c>
    </row>
    <row r="125" spans="1:21" x14ac:dyDescent="0.25">
      <c r="B125" s="41"/>
      <c r="C125" s="42" t="s">
        <v>281</v>
      </c>
      <c r="D125" s="44"/>
      <c r="E125" s="44"/>
      <c r="F125" s="44"/>
      <c r="G125" s="165"/>
      <c r="H125" s="161"/>
      <c r="I125" s="161"/>
      <c r="J125" s="162"/>
      <c r="K125" s="16"/>
      <c r="L125" s="16"/>
      <c r="M125" s="35">
        <f>G124/I124</f>
        <v>577.03202061180934</v>
      </c>
      <c r="N125" s="16"/>
      <c r="O125" s="2"/>
      <c r="Q125" s="2"/>
    </row>
    <row r="126" spans="1:21" x14ac:dyDescent="0.25">
      <c r="B126" s="41"/>
      <c r="C126" s="42" t="s">
        <v>282</v>
      </c>
      <c r="D126" s="44"/>
      <c r="E126" s="44"/>
      <c r="F126" s="44"/>
      <c r="G126" s="165"/>
      <c r="H126" s="161"/>
      <c r="I126" s="161"/>
      <c r="J126" s="162"/>
      <c r="K126" s="16"/>
      <c r="L126" s="16"/>
      <c r="M126" s="35">
        <f>M124/I124</f>
        <v>5784.9499073996767</v>
      </c>
      <c r="N126" s="16"/>
      <c r="O126" s="2"/>
      <c r="Q126" s="2"/>
    </row>
    <row r="127" spans="1:21" x14ac:dyDescent="0.25">
      <c r="B127" s="41"/>
      <c r="C127" s="42" t="s">
        <v>283</v>
      </c>
      <c r="D127" s="44"/>
      <c r="E127" s="44"/>
      <c r="F127" s="44"/>
      <c r="G127" s="165"/>
      <c r="H127" s="161"/>
      <c r="I127" s="161"/>
      <c r="J127" s="162"/>
      <c r="K127" s="16"/>
      <c r="L127" s="16"/>
      <c r="M127" s="35">
        <f>SQRT(M126)</f>
        <v>76.058858178384966</v>
      </c>
      <c r="N127" s="16"/>
      <c r="O127" s="2"/>
      <c r="Q127" s="2"/>
      <c r="T127" s="68">
        <v>12614737.598039716</v>
      </c>
    </row>
    <row r="128" spans="1:21" x14ac:dyDescent="0.25">
      <c r="B128" s="3"/>
      <c r="C128" s="4"/>
      <c r="D128" s="4"/>
      <c r="E128" s="4"/>
      <c r="F128" s="4"/>
      <c r="G128" s="2"/>
      <c r="H128" s="2"/>
      <c r="I128" s="2"/>
      <c r="J128" s="2"/>
      <c r="K128" s="2"/>
      <c r="L128" s="2"/>
      <c r="M128" s="2"/>
      <c r="N128" s="2"/>
      <c r="O128" s="2"/>
      <c r="Q128" s="2"/>
    </row>
    <row r="129" spans="2:17" x14ac:dyDescent="0.25">
      <c r="B129" s="3"/>
      <c r="C129" s="4" t="s">
        <v>284</v>
      </c>
      <c r="D129" s="4"/>
      <c r="E129" s="4"/>
      <c r="F129" s="4"/>
      <c r="G129" s="2"/>
      <c r="H129" s="2"/>
      <c r="I129" s="2"/>
      <c r="J129" s="2"/>
      <c r="K129" s="2"/>
      <c r="L129" s="2"/>
      <c r="M129" s="2"/>
      <c r="N129" s="2"/>
      <c r="O129" s="2"/>
      <c r="Q129" s="2"/>
    </row>
    <row r="130" spans="2:17" x14ac:dyDescent="0.25">
      <c r="B130" s="3"/>
      <c r="C130" s="4" t="s">
        <v>285</v>
      </c>
      <c r="D130" s="4"/>
      <c r="E130" s="4"/>
      <c r="F130" s="4"/>
      <c r="G130" s="2"/>
      <c r="H130" s="2"/>
      <c r="I130" s="2"/>
      <c r="J130" s="2"/>
      <c r="K130" s="2"/>
      <c r="L130" s="2"/>
      <c r="M130" s="2"/>
      <c r="N130" s="2"/>
      <c r="O130" s="2"/>
      <c r="Q130" s="2"/>
    </row>
    <row r="135" spans="2:17" x14ac:dyDescent="0.25">
      <c r="O135">
        <v>1</v>
      </c>
    </row>
  </sheetData>
  <autoFilter ref="N1:N130"/>
  <mergeCells count="4">
    <mergeCell ref="B1:N1"/>
    <mergeCell ref="G125:J125"/>
    <mergeCell ref="G126:J126"/>
    <mergeCell ref="G127:J127"/>
  </mergeCells>
  <conditionalFormatting sqref="R1:R1048576">
    <cfRule type="cellIs" dxfId="13" priority="7" operator="lessThan">
      <formula>0</formula>
    </cfRule>
    <cfRule type="cellIs" dxfId="12" priority="8" operator="greaterThan">
      <formula>0</formula>
    </cfRule>
  </conditionalFormatting>
  <conditionalFormatting sqref="A1:A1048576">
    <cfRule type="cellIs" dxfId="11" priority="6" operator="greaterThan">
      <formula>0</formula>
    </cfRule>
  </conditionalFormatting>
  <conditionalFormatting sqref="A5:A124">
    <cfRule type="cellIs" dxfId="10" priority="5" operator="equal">
      <formula>0</formula>
    </cfRule>
  </conditionalFormatting>
  <conditionalFormatting sqref="U2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V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4097" r:id="rId4">
          <objectPr defaultSize="0" autoPict="0" r:id="rId5">
            <anchor moveWithCells="1">
              <from>
                <xdr:col>10</xdr:col>
                <xdr:colOff>133350</xdr:colOff>
                <xdr:row>3</xdr:row>
                <xdr:rowOff>66675</xdr:rowOff>
              </from>
              <to>
                <xdr:col>10</xdr:col>
                <xdr:colOff>714375</xdr:colOff>
                <xdr:row>3</xdr:row>
                <xdr:rowOff>504825</xdr:rowOff>
              </to>
            </anchor>
          </objectPr>
        </oleObject>
      </mc:Choice>
      <mc:Fallback>
        <oleObject progId="Equation.3" shapeId="4097" r:id="rId4"/>
      </mc:Fallback>
    </mc:AlternateContent>
    <mc:AlternateContent xmlns:mc="http://schemas.openxmlformats.org/markup-compatibility/2006">
      <mc:Choice Requires="x14">
        <oleObject progId="Equation.3" shapeId="4098" r:id="rId6">
          <objectPr defaultSize="0" autoPict="0" r:id="rId7">
            <anchor moveWithCells="1">
              <from>
                <xdr:col>9</xdr:col>
                <xdr:colOff>171450</xdr:colOff>
                <xdr:row>3</xdr:row>
                <xdr:rowOff>123825</xdr:rowOff>
              </from>
              <to>
                <xdr:col>9</xdr:col>
                <xdr:colOff>971550</xdr:colOff>
                <xdr:row>3</xdr:row>
                <xdr:rowOff>504825</xdr:rowOff>
              </to>
            </anchor>
          </objectPr>
        </oleObject>
      </mc:Choice>
      <mc:Fallback>
        <oleObject progId="Equation.3" shapeId="4098" r:id="rId6"/>
      </mc:Fallback>
    </mc:AlternateContent>
    <mc:AlternateContent xmlns:mc="http://schemas.openxmlformats.org/markup-compatibility/2006">
      <mc:Choice Requires="x14">
        <oleObject progId="Equation.3" shapeId="4099" r:id="rId8">
          <objectPr defaultSize="0" autoPict="0" r:id="rId9">
            <anchor moveWithCells="1">
              <from>
                <xdr:col>11</xdr:col>
                <xdr:colOff>28575</xdr:colOff>
                <xdr:row>3</xdr:row>
                <xdr:rowOff>38100</xdr:rowOff>
              </from>
              <to>
                <xdr:col>11</xdr:col>
                <xdr:colOff>600075</xdr:colOff>
                <xdr:row>3</xdr:row>
                <xdr:rowOff>476250</xdr:rowOff>
              </to>
            </anchor>
          </objectPr>
        </oleObject>
      </mc:Choice>
      <mc:Fallback>
        <oleObject progId="Equation.3" shapeId="4099" r:id="rId8"/>
      </mc:Fallback>
    </mc:AlternateContent>
    <mc:AlternateContent xmlns:mc="http://schemas.openxmlformats.org/markup-compatibility/2006">
      <mc:Choice Requires="x14">
        <oleObject progId="Equation.3" shapeId="4100" r:id="rId10">
          <objectPr defaultSize="0" autoPict="0" r:id="rId11">
            <anchor moveWithCells="1">
              <from>
                <xdr:col>8</xdr:col>
                <xdr:colOff>257175</xdr:colOff>
                <xdr:row>3</xdr:row>
                <xdr:rowOff>66675</xdr:rowOff>
              </from>
              <to>
                <xdr:col>8</xdr:col>
                <xdr:colOff>800100</xdr:colOff>
                <xdr:row>3</xdr:row>
                <xdr:rowOff>438150</xdr:rowOff>
              </to>
            </anchor>
          </objectPr>
        </oleObject>
      </mc:Choice>
      <mc:Fallback>
        <oleObject progId="Equation.3" shapeId="4100" r:id="rId10"/>
      </mc:Fallback>
    </mc:AlternateContent>
    <mc:AlternateContent xmlns:mc="http://schemas.openxmlformats.org/markup-compatibility/2006">
      <mc:Choice Requires="x14">
        <oleObject progId="Equation.3" shapeId="4101" r:id="rId12">
          <objectPr defaultSize="0" autoPict="0" r:id="rId13">
            <anchor moveWithCells="1">
              <from>
                <xdr:col>13</xdr:col>
                <xdr:colOff>228600</xdr:colOff>
                <xdr:row>3</xdr:row>
                <xdr:rowOff>76200</xdr:rowOff>
              </from>
              <to>
                <xdr:col>14</xdr:col>
                <xdr:colOff>0</xdr:colOff>
                <xdr:row>3</xdr:row>
                <xdr:rowOff>504825</xdr:rowOff>
              </to>
            </anchor>
          </objectPr>
        </oleObject>
      </mc:Choice>
      <mc:Fallback>
        <oleObject progId="Equation.3" shapeId="4101" r:id="rId12"/>
      </mc:Fallback>
    </mc:AlternateContent>
    <mc:AlternateContent xmlns:mc="http://schemas.openxmlformats.org/markup-compatibility/2006">
      <mc:Choice Requires="x14">
        <oleObject progId="Equation.3" shapeId="4102" r:id="rId14">
          <objectPr defaultSize="0" autoPict="0" r:id="rId15">
            <anchor moveWithCells="1">
              <from>
                <xdr:col>12</xdr:col>
                <xdr:colOff>133350</xdr:colOff>
                <xdr:row>3</xdr:row>
                <xdr:rowOff>85725</xdr:rowOff>
              </from>
              <to>
                <xdr:col>12</xdr:col>
                <xdr:colOff>981075</xdr:colOff>
                <xdr:row>3</xdr:row>
                <xdr:rowOff>504825</xdr:rowOff>
              </to>
            </anchor>
          </objectPr>
        </oleObject>
      </mc:Choice>
      <mc:Fallback>
        <oleObject progId="Equation.3" shapeId="4102" r:id="rId14"/>
      </mc:Fallback>
    </mc:AlternateContent>
    <mc:AlternateContent xmlns:mc="http://schemas.openxmlformats.org/markup-compatibility/2006">
      <mc:Choice Requires="x14">
        <oleObject progId="Equation.3" shapeId="4103" r:id="rId16">
          <objectPr defaultSize="0" autoPict="0" r:id="rId17">
            <anchor moveWithCells="1">
              <from>
                <xdr:col>6</xdr:col>
                <xdr:colOff>457200</xdr:colOff>
                <xdr:row>3</xdr:row>
                <xdr:rowOff>152400</xdr:rowOff>
              </from>
              <to>
                <xdr:col>6</xdr:col>
                <xdr:colOff>876300</xdr:colOff>
                <xdr:row>3</xdr:row>
                <xdr:rowOff>409575</xdr:rowOff>
              </to>
            </anchor>
          </objectPr>
        </oleObject>
      </mc:Choice>
      <mc:Fallback>
        <oleObject progId="Equation.3" shapeId="4103" r:id="rId16"/>
      </mc:Fallback>
    </mc:AlternateContent>
    <mc:AlternateContent xmlns:mc="http://schemas.openxmlformats.org/markup-compatibility/2006">
      <mc:Choice Requires="x14">
        <oleObject progId="Equation.3" shapeId="4104" r:id="rId18">
          <objectPr defaultSize="0" autoPict="0" r:id="rId19">
            <anchor moveWithCells="1">
              <from>
                <xdr:col>6</xdr:col>
                <xdr:colOff>28575</xdr:colOff>
                <xdr:row>124</xdr:row>
                <xdr:rowOff>38100</xdr:rowOff>
              </from>
              <to>
                <xdr:col>7</xdr:col>
                <xdr:colOff>0</xdr:colOff>
                <xdr:row>126</xdr:row>
                <xdr:rowOff>38100</xdr:rowOff>
              </to>
            </anchor>
          </objectPr>
        </oleObject>
      </mc:Choice>
      <mc:Fallback>
        <oleObject progId="Equation.3" shapeId="4104" r:id="rId18"/>
      </mc:Fallback>
    </mc:AlternateContent>
    <mc:AlternateContent xmlns:mc="http://schemas.openxmlformats.org/markup-compatibility/2006">
      <mc:Choice Requires="x14">
        <oleObject progId="Equation.3" shapeId="4105" r:id="rId20">
          <objectPr defaultSize="0" autoPict="0" r:id="rId11">
            <anchor moveWithCells="1">
              <from>
                <xdr:col>7</xdr:col>
                <xdr:colOff>257175</xdr:colOff>
                <xdr:row>3</xdr:row>
                <xdr:rowOff>66675</xdr:rowOff>
              </from>
              <to>
                <xdr:col>7</xdr:col>
                <xdr:colOff>800100</xdr:colOff>
                <xdr:row>3</xdr:row>
                <xdr:rowOff>438150</xdr:rowOff>
              </to>
            </anchor>
          </objectPr>
        </oleObject>
      </mc:Choice>
      <mc:Fallback>
        <oleObject progId="Equation.3" shapeId="4105" r:id="rId20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5"/>
  <sheetViews>
    <sheetView topLeftCell="C1" zoomScale="80" zoomScaleNormal="80" workbookViewId="0">
      <pane xSplit="1" ySplit="4" topLeftCell="D93" activePane="bottomRight" state="frozen"/>
      <selection activeCell="C1" sqref="C1"/>
      <selection pane="topRight" activeCell="D1" sqref="D1"/>
      <selection pane="bottomLeft" activeCell="C5" sqref="C5"/>
      <selection pane="bottomRight" activeCell="S129" sqref="S129"/>
    </sheetView>
  </sheetViews>
  <sheetFormatPr defaultRowHeight="15" x14ac:dyDescent="0.25"/>
  <cols>
    <col min="1" max="1" width="5.5703125" customWidth="1"/>
    <col min="2" max="2" width="7.140625" customWidth="1"/>
    <col min="3" max="3" width="18.7109375" customWidth="1"/>
    <col min="4" max="4" width="17.42578125" hidden="1" customWidth="1"/>
    <col min="5" max="6" width="18.7109375" hidden="1" customWidth="1"/>
    <col min="7" max="8" width="19.28515625" hidden="1" customWidth="1"/>
    <col min="9" max="9" width="12.28515625" hidden="1" customWidth="1"/>
    <col min="10" max="10" width="19" hidden="1" customWidth="1"/>
    <col min="11" max="11" width="11.5703125" hidden="1" customWidth="1"/>
    <col min="12" max="12" width="9.85546875" hidden="1" customWidth="1"/>
    <col min="13" max="13" width="15.5703125" hidden="1" customWidth="1"/>
    <col min="14" max="14" width="13" customWidth="1"/>
    <col min="15" max="15" width="10.140625" customWidth="1"/>
    <col min="17" max="17" width="10" customWidth="1"/>
    <col min="19" max="19" width="16" customWidth="1"/>
    <col min="20" max="20" width="15.140625" customWidth="1"/>
    <col min="21" max="21" width="13.5703125" customWidth="1"/>
    <col min="22" max="22" width="17.140625" customWidth="1"/>
  </cols>
  <sheetData>
    <row r="1" spans="1:22" ht="16.5" thickBot="1" x14ac:dyDescent="0.3">
      <c r="B1" s="164" t="s">
        <v>270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"/>
      <c r="Q1" s="1"/>
      <c r="S1" s="80" t="s">
        <v>310</v>
      </c>
      <c r="T1" s="81">
        <f>T124</f>
        <v>22523135.780615386</v>
      </c>
      <c r="U1" s="79" t="e">
        <f>U124</f>
        <v>#REF!</v>
      </c>
      <c r="V1" s="75"/>
    </row>
    <row r="2" spans="1:22" ht="76.5" x14ac:dyDescent="0.25">
      <c r="B2" s="18" t="s">
        <v>238</v>
      </c>
      <c r="C2" s="19"/>
      <c r="D2" s="20" t="s">
        <v>291</v>
      </c>
      <c r="E2" s="62" t="s">
        <v>292</v>
      </c>
      <c r="F2" s="62" t="s">
        <v>293</v>
      </c>
      <c r="G2" s="20" t="s">
        <v>271</v>
      </c>
      <c r="H2" s="19" t="s">
        <v>290</v>
      </c>
      <c r="I2" s="19" t="s">
        <v>272</v>
      </c>
      <c r="J2" s="21" t="s">
        <v>273</v>
      </c>
      <c r="K2" s="22" t="s">
        <v>274</v>
      </c>
      <c r="L2" s="23" t="s">
        <v>275</v>
      </c>
      <c r="M2" s="23" t="s">
        <v>276</v>
      </c>
      <c r="N2" s="24" t="s">
        <v>298</v>
      </c>
      <c r="O2" s="45" t="s">
        <v>288</v>
      </c>
      <c r="P2" s="24" t="s">
        <v>287</v>
      </c>
      <c r="Q2" s="45" t="s">
        <v>288</v>
      </c>
      <c r="R2" s="43" t="s">
        <v>289</v>
      </c>
      <c r="S2" s="24" t="s">
        <v>296</v>
      </c>
      <c r="T2" s="24" t="s">
        <v>295</v>
      </c>
      <c r="U2" s="43" t="s">
        <v>297</v>
      </c>
    </row>
    <row r="3" spans="1:22" ht="15" customHeight="1" x14ac:dyDescent="0.25">
      <c r="B3" s="18"/>
      <c r="C3" s="19"/>
      <c r="D3" s="19"/>
      <c r="E3" s="63"/>
      <c r="F3" s="63" t="s">
        <v>294</v>
      </c>
      <c r="G3" s="26" t="s">
        <v>278</v>
      </c>
      <c r="H3" s="27" t="s">
        <v>279</v>
      </c>
      <c r="I3" s="27" t="s">
        <v>279</v>
      </c>
      <c r="J3" s="26" t="s">
        <v>278</v>
      </c>
      <c r="K3" s="22"/>
      <c r="L3" s="23"/>
      <c r="M3" s="23"/>
      <c r="N3" s="28"/>
      <c r="O3" s="25"/>
      <c r="Q3" s="25"/>
    </row>
    <row r="4" spans="1:22" ht="15" customHeight="1" x14ac:dyDescent="0.25">
      <c r="B4" s="29"/>
      <c r="C4" s="30"/>
      <c r="D4" s="30" t="s">
        <v>286</v>
      </c>
      <c r="E4" s="64"/>
      <c r="F4" s="65">
        <v>1</v>
      </c>
      <c r="G4" s="30"/>
      <c r="H4" s="31"/>
      <c r="I4" s="31"/>
      <c r="J4" s="32"/>
      <c r="K4" s="33"/>
      <c r="L4" s="33"/>
      <c r="M4" s="33"/>
      <c r="N4" s="34"/>
      <c r="O4" s="25"/>
      <c r="Q4" s="25"/>
    </row>
    <row r="5" spans="1:22" x14ac:dyDescent="0.25">
      <c r="A5" s="48">
        <f>(D5+H5-G5-I5)^2</f>
        <v>0</v>
      </c>
      <c r="B5" s="5" t="s">
        <v>186</v>
      </c>
      <c r="C5" s="70" t="s">
        <v>228</v>
      </c>
      <c r="D5" s="51">
        <v>47872872.825813867</v>
      </c>
      <c r="E5" s="61"/>
      <c r="F5" s="61">
        <f t="shared" ref="F5:F36" si="0">D5+E5*$F$4</f>
        <v>47872872.825813867</v>
      </c>
      <c r="G5" s="50">
        <f>F5</f>
        <v>47872872.825813867</v>
      </c>
      <c r="H5" s="52">
        <v>100006</v>
      </c>
      <c r="I5" s="53">
        <f>H5</f>
        <v>100006</v>
      </c>
      <c r="J5" s="54">
        <f t="shared" ref="J5:J68" si="1">G5/I5</f>
        <v>478.70000625776322</v>
      </c>
      <c r="K5" s="55">
        <f t="shared" ref="K5:K68" si="2">J5-J$124</f>
        <v>-98.332014354046123</v>
      </c>
      <c r="L5" s="55">
        <f t="shared" ref="L5:L68" si="3">K5^2</f>
        <v>9669.1850469243327</v>
      </c>
      <c r="M5" s="55">
        <f t="shared" ref="M5:M68" si="4">L5*I5</f>
        <v>966976519.80271482</v>
      </c>
      <c r="N5" s="78">
        <v>-0.65800000000000003</v>
      </c>
      <c r="O5" s="47">
        <f t="shared" ref="O5:O16" si="5">IF(N5&lt;=-2,30%,IF(N5&lt;=-1,25%,IF(N5&lt;=0,20%,IF(N5&lt;1,15%,10%))))</f>
        <v>0.2</v>
      </c>
      <c r="P5">
        <v>-1.2928410537458073</v>
      </c>
      <c r="Q5" s="47" t="e">
        <f>'VBD aprēķins - finansējums'!#REF!</f>
        <v>#REF!</v>
      </c>
      <c r="R5" s="46" t="e">
        <f>O5-Q5</f>
        <v>#REF!</v>
      </c>
      <c r="S5" s="52">
        <f>Sheet1!B2*2+3458939.55555571</f>
        <v>45078014.408730231</v>
      </c>
      <c r="T5" s="67">
        <f>S5/85*100*0.15*O5</f>
        <v>1590988.7438375377</v>
      </c>
      <c r="U5" s="67" t="e">
        <f t="shared" ref="U5:U36" si="6">T5-S5/85*100*0.15*Q5</f>
        <v>#REF!</v>
      </c>
    </row>
    <row r="6" spans="1:22" x14ac:dyDescent="0.25">
      <c r="A6" s="48">
        <f t="shared" ref="A6:A69" si="7">(D6+H6-G6-I6)^2</f>
        <v>0</v>
      </c>
      <c r="B6" s="5" t="s">
        <v>191</v>
      </c>
      <c r="C6" s="71" t="s">
        <v>230</v>
      </c>
      <c r="D6" s="56">
        <v>34705487.904452495</v>
      </c>
      <c r="E6" s="61"/>
      <c r="F6" s="61">
        <f t="shared" si="0"/>
        <v>34705487.904452495</v>
      </c>
      <c r="G6" s="50">
        <f t="shared" ref="G6:G69" si="8">F6</f>
        <v>34705487.904452495</v>
      </c>
      <c r="H6" s="52">
        <v>63046</v>
      </c>
      <c r="I6" s="53">
        <f t="shared" ref="I6:I69" si="9">H6</f>
        <v>63046</v>
      </c>
      <c r="J6" s="54">
        <f t="shared" si="1"/>
        <v>550.47882346941117</v>
      </c>
      <c r="K6" s="55">
        <f t="shared" si="2"/>
        <v>-26.553197142398176</v>
      </c>
      <c r="L6" s="55">
        <f t="shared" si="3"/>
        <v>705.07227848306263</v>
      </c>
      <c r="M6" s="55">
        <f t="shared" si="4"/>
        <v>44451986.869243167</v>
      </c>
      <c r="N6" s="78">
        <v>0.307</v>
      </c>
      <c r="O6" s="47">
        <f t="shared" si="5"/>
        <v>0.15</v>
      </c>
      <c r="P6">
        <v>-0.34911380184174634</v>
      </c>
      <c r="Q6" s="47" t="e">
        <f>'VBD aprēķins - finansējums'!#REF!</f>
        <v>#REF!</v>
      </c>
      <c r="R6" s="46" t="e">
        <f t="shared" ref="R6:R69" si="10">O6-Q6</f>
        <v>#REF!</v>
      </c>
      <c r="S6" s="52">
        <f>Sheet1!B3*2+3458939.55555571</f>
        <v>30150292.694444507</v>
      </c>
      <c r="T6" s="67">
        <f t="shared" ref="T6:T69" si="11">S6/85*100*0.15*O6</f>
        <v>798095.98308823688</v>
      </c>
      <c r="U6" s="67" t="e">
        <f t="shared" si="6"/>
        <v>#REF!</v>
      </c>
    </row>
    <row r="7" spans="1:22" x14ac:dyDescent="0.25">
      <c r="A7" s="48">
        <f t="shared" si="7"/>
        <v>0</v>
      </c>
      <c r="B7" s="6" t="s">
        <v>192</v>
      </c>
      <c r="C7" s="71" t="s">
        <v>229</v>
      </c>
      <c r="D7" s="56">
        <v>12225519.459817015</v>
      </c>
      <c r="E7" s="61"/>
      <c r="F7" s="61">
        <f t="shared" si="0"/>
        <v>12225519.459817015</v>
      </c>
      <c r="G7" s="50">
        <f t="shared" si="8"/>
        <v>12225519.459817015</v>
      </c>
      <c r="H7" s="52">
        <v>25539</v>
      </c>
      <c r="I7" s="53">
        <f t="shared" si="9"/>
        <v>25539</v>
      </c>
      <c r="J7" s="55">
        <f t="shared" si="1"/>
        <v>478.70000625776322</v>
      </c>
      <c r="K7" s="55">
        <f t="shared" si="2"/>
        <v>-98.332014354046123</v>
      </c>
      <c r="L7" s="55">
        <f t="shared" si="3"/>
        <v>9669.1850469243327</v>
      </c>
      <c r="M7" s="55">
        <f t="shared" si="4"/>
        <v>246941316.91340053</v>
      </c>
      <c r="N7" s="78">
        <v>-1.091</v>
      </c>
      <c r="O7" s="47">
        <f t="shared" si="5"/>
        <v>0.25</v>
      </c>
      <c r="P7">
        <v>-1.2928410537458073</v>
      </c>
      <c r="Q7" s="47" t="e">
        <f>'VBD aprēķins - finansējums'!#REF!</f>
        <v>#REF!</v>
      </c>
      <c r="R7" s="46" t="e">
        <f t="shared" si="10"/>
        <v>#REF!</v>
      </c>
      <c r="S7" s="52">
        <f>Sheet1!B4*2+3458939.55555571</f>
        <v>30150292.694444507</v>
      </c>
      <c r="T7" s="67">
        <f t="shared" si="11"/>
        <v>1330159.9718137281</v>
      </c>
      <c r="U7" s="67" t="e">
        <f t="shared" si="6"/>
        <v>#REF!</v>
      </c>
    </row>
    <row r="8" spans="1:22" x14ac:dyDescent="0.25">
      <c r="A8" s="48">
        <f t="shared" si="7"/>
        <v>0</v>
      </c>
      <c r="B8" s="6" t="s">
        <v>193</v>
      </c>
      <c r="C8" s="71" t="s">
        <v>231</v>
      </c>
      <c r="D8" s="56">
        <v>38100151.113206178</v>
      </c>
      <c r="E8" s="61"/>
      <c r="F8" s="61">
        <f t="shared" si="0"/>
        <v>38100151.113206178</v>
      </c>
      <c r="G8" s="50">
        <f t="shared" si="8"/>
        <v>38100151.113206178</v>
      </c>
      <c r="H8" s="52">
        <v>57479</v>
      </c>
      <c r="I8" s="53">
        <f t="shared" si="9"/>
        <v>57479</v>
      </c>
      <c r="J8" s="55">
        <f t="shared" si="1"/>
        <v>662.85340930089558</v>
      </c>
      <c r="K8" s="55">
        <f t="shared" si="2"/>
        <v>85.821388689086234</v>
      </c>
      <c r="L8" s="55">
        <f t="shared" si="3"/>
        <v>7365.3107565232185</v>
      </c>
      <c r="M8" s="55">
        <f t="shared" si="4"/>
        <v>423350696.9741981</v>
      </c>
      <c r="N8" s="78">
        <v>0.124</v>
      </c>
      <c r="O8" s="47">
        <f t="shared" si="5"/>
        <v>0.15</v>
      </c>
      <c r="P8">
        <v>1.1283549443748508</v>
      </c>
      <c r="Q8" s="47" t="e">
        <f>'VBD aprēķins - finansējums'!#REF!</f>
        <v>#REF!</v>
      </c>
      <c r="R8" s="46" t="e">
        <f t="shared" si="10"/>
        <v>#REF!</v>
      </c>
      <c r="S8" s="52">
        <f>Sheet1!B5*2+3458939.55555571</f>
        <v>30150292.694444507</v>
      </c>
      <c r="T8" s="67">
        <f t="shared" si="11"/>
        <v>798095.98308823688</v>
      </c>
      <c r="U8" s="67" t="e">
        <f t="shared" si="6"/>
        <v>#REF!</v>
      </c>
    </row>
    <row r="9" spans="1:22" x14ac:dyDescent="0.25">
      <c r="A9" s="48">
        <f t="shared" si="7"/>
        <v>0</v>
      </c>
      <c r="B9" s="6" t="s">
        <v>198</v>
      </c>
      <c r="C9" s="71" t="s">
        <v>232</v>
      </c>
      <c r="D9" s="56">
        <v>38992030.309719846</v>
      </c>
      <c r="E9" s="61"/>
      <c r="F9" s="61">
        <f t="shared" si="0"/>
        <v>38992030.309719846</v>
      </c>
      <c r="G9" s="50">
        <f t="shared" si="8"/>
        <v>38992030.309719846</v>
      </c>
      <c r="H9" s="52">
        <v>81454</v>
      </c>
      <c r="I9" s="53">
        <f t="shared" si="9"/>
        <v>81454</v>
      </c>
      <c r="J9" s="55">
        <f t="shared" si="1"/>
        <v>478.70000625776322</v>
      </c>
      <c r="K9" s="55">
        <f t="shared" si="2"/>
        <v>-98.332014354046123</v>
      </c>
      <c r="L9" s="55">
        <f t="shared" si="3"/>
        <v>9669.1850469243327</v>
      </c>
      <c r="M9" s="55">
        <f t="shared" si="4"/>
        <v>787593798.81217456</v>
      </c>
      <c r="N9" s="78">
        <v>-1.2110000000000001</v>
      </c>
      <c r="O9" s="47">
        <f t="shared" si="5"/>
        <v>0.25</v>
      </c>
      <c r="P9">
        <v>-1.2928410537458073</v>
      </c>
      <c r="Q9" s="47" t="e">
        <f>'VBD aprēķins - finansējums'!#REF!</f>
        <v>#REF!</v>
      </c>
      <c r="R9" s="46" t="e">
        <f t="shared" si="10"/>
        <v>#REF!</v>
      </c>
      <c r="S9" s="52">
        <f>Sheet1!B6*2+3458939.55555571</f>
        <v>30150292.694444507</v>
      </c>
      <c r="T9" s="67">
        <f t="shared" si="11"/>
        <v>1330159.9718137281</v>
      </c>
      <c r="U9" s="67" t="e">
        <f t="shared" si="6"/>
        <v>#REF!</v>
      </c>
    </row>
    <row r="10" spans="1:22" x14ac:dyDescent="0.25">
      <c r="A10" s="48">
        <f t="shared" si="7"/>
        <v>0</v>
      </c>
      <c r="B10" s="6" t="s">
        <v>211</v>
      </c>
      <c r="C10" s="71" t="s">
        <v>233</v>
      </c>
      <c r="D10" s="56">
        <v>16006770.809247086</v>
      </c>
      <c r="E10" s="61"/>
      <c r="F10" s="61">
        <f t="shared" si="0"/>
        <v>16006770.809247086</v>
      </c>
      <c r="G10" s="50">
        <f t="shared" si="8"/>
        <v>16006770.809247086</v>
      </c>
      <c r="H10" s="52">
        <v>33438</v>
      </c>
      <c r="I10" s="53">
        <f t="shared" si="9"/>
        <v>33438</v>
      </c>
      <c r="J10" s="55">
        <f t="shared" si="1"/>
        <v>478.70000625776322</v>
      </c>
      <c r="K10" s="55">
        <f t="shared" si="2"/>
        <v>-98.332014354046123</v>
      </c>
      <c r="L10" s="55">
        <f t="shared" si="3"/>
        <v>9669.1850469243327</v>
      </c>
      <c r="M10" s="55">
        <f t="shared" si="4"/>
        <v>323318209.59905583</v>
      </c>
      <c r="N10" s="78">
        <v>-1.8420000000000001</v>
      </c>
      <c r="O10" s="47">
        <f t="shared" si="5"/>
        <v>0.25</v>
      </c>
      <c r="P10">
        <v>-1.2928410537458073</v>
      </c>
      <c r="Q10" s="47" t="e">
        <f>'VBD aprēķins - finansējums'!#REF!</f>
        <v>#REF!</v>
      </c>
      <c r="R10" s="46" t="e">
        <f t="shared" si="10"/>
        <v>#REF!</v>
      </c>
      <c r="S10" s="52">
        <f>Sheet1!B7*2+3458939.55555571</f>
        <v>45078014.408730231</v>
      </c>
      <c r="T10" s="67">
        <f t="shared" si="11"/>
        <v>1988735.929796922</v>
      </c>
      <c r="U10" s="67" t="e">
        <f t="shared" si="6"/>
        <v>#REF!</v>
      </c>
    </row>
    <row r="11" spans="1:22" x14ac:dyDescent="0.25">
      <c r="A11" s="48">
        <f t="shared" si="7"/>
        <v>0</v>
      </c>
      <c r="B11" s="6" t="s">
        <v>212</v>
      </c>
      <c r="C11" s="71" t="s">
        <v>234</v>
      </c>
      <c r="D11" s="56">
        <v>447657362.0431295</v>
      </c>
      <c r="E11" s="61"/>
      <c r="F11" s="61">
        <f t="shared" si="0"/>
        <v>447657362.0431295</v>
      </c>
      <c r="G11" s="50">
        <f t="shared" si="8"/>
        <v>447657362.0431295</v>
      </c>
      <c r="H11" s="52">
        <v>696618</v>
      </c>
      <c r="I11" s="53">
        <f t="shared" si="9"/>
        <v>696618</v>
      </c>
      <c r="J11" s="55">
        <f t="shared" si="1"/>
        <v>642.61526696572514</v>
      </c>
      <c r="K11" s="55">
        <f t="shared" si="2"/>
        <v>65.583246353915797</v>
      </c>
      <c r="L11" s="55">
        <f t="shared" si="3"/>
        <v>4301.16220231841</v>
      </c>
      <c r="M11" s="55">
        <f t="shared" si="4"/>
        <v>2996267011.054646</v>
      </c>
      <c r="N11" s="78">
        <v>0.313</v>
      </c>
      <c r="O11" s="47">
        <f t="shared" si="5"/>
        <v>0.15</v>
      </c>
      <c r="P11">
        <v>0.86226966752642875</v>
      </c>
      <c r="Q11" s="47" t="e">
        <f>'VBD aprēķins - finansējums'!#REF!</f>
        <v>#REF!</v>
      </c>
      <c r="R11" s="46" t="e">
        <f t="shared" si="10"/>
        <v>#REF!</v>
      </c>
      <c r="S11" s="52">
        <f>Sheet1!B8*2+3458939.55555571</f>
        <v>27422384.444444507</v>
      </c>
      <c r="T11" s="67">
        <f t="shared" si="11"/>
        <v>725886.64705882512</v>
      </c>
      <c r="U11" s="67" t="e">
        <f t="shared" si="6"/>
        <v>#REF!</v>
      </c>
    </row>
    <row r="12" spans="1:22" x14ac:dyDescent="0.25">
      <c r="A12" s="48">
        <f t="shared" si="7"/>
        <v>0</v>
      </c>
      <c r="B12" s="6" t="s">
        <v>225</v>
      </c>
      <c r="C12" s="71" t="s">
        <v>226</v>
      </c>
      <c r="D12" s="56">
        <v>14559984.464145752</v>
      </c>
      <c r="E12" s="61"/>
      <c r="F12" s="61">
        <f t="shared" si="0"/>
        <v>14559984.464145752</v>
      </c>
      <c r="G12" s="50">
        <f t="shared" si="8"/>
        <v>14559984.464145752</v>
      </c>
      <c r="H12" s="52">
        <v>26284</v>
      </c>
      <c r="I12" s="53">
        <f t="shared" si="9"/>
        <v>26284</v>
      </c>
      <c r="J12" s="55">
        <f t="shared" si="1"/>
        <v>553.94857952160066</v>
      </c>
      <c r="K12" s="55">
        <f t="shared" si="2"/>
        <v>-23.08344109020868</v>
      </c>
      <c r="L12" s="55">
        <f t="shared" si="3"/>
        <v>532.8452525651345</v>
      </c>
      <c r="M12" s="55">
        <f t="shared" si="4"/>
        <v>14005304.618421996</v>
      </c>
      <c r="N12" s="78">
        <v>0.48699999999999999</v>
      </c>
      <c r="O12" s="47">
        <f t="shared" si="5"/>
        <v>0.15</v>
      </c>
      <c r="P12">
        <v>-0.30349444684102189</v>
      </c>
      <c r="Q12" s="47" t="e">
        <f>'VBD aprēķins - finansējums'!#REF!</f>
        <v>#REF!</v>
      </c>
      <c r="R12" s="46" t="e">
        <f t="shared" si="10"/>
        <v>#REF!</v>
      </c>
      <c r="S12" s="52">
        <f>Sheet1!B9*2+3458939.55555571</f>
        <v>30150292.694444507</v>
      </c>
      <c r="T12" s="67">
        <f t="shared" si="11"/>
        <v>798095.98308823688</v>
      </c>
      <c r="U12" s="67" t="e">
        <f t="shared" si="6"/>
        <v>#REF!</v>
      </c>
    </row>
    <row r="13" spans="1:22" x14ac:dyDescent="0.25">
      <c r="A13" s="48">
        <f t="shared" si="7"/>
        <v>0</v>
      </c>
      <c r="B13" s="6" t="s">
        <v>227</v>
      </c>
      <c r="C13" s="71" t="s">
        <v>235</v>
      </c>
      <c r="D13" s="56">
        <v>24468507.930240542</v>
      </c>
      <c r="E13" s="61"/>
      <c r="F13" s="61">
        <f t="shared" si="0"/>
        <v>24468507.930240542</v>
      </c>
      <c r="G13" s="50">
        <f t="shared" si="8"/>
        <v>24468507.930240542</v>
      </c>
      <c r="H13" s="52">
        <v>41431</v>
      </c>
      <c r="I13" s="53">
        <f t="shared" si="9"/>
        <v>41431</v>
      </c>
      <c r="J13" s="55">
        <f t="shared" si="1"/>
        <v>590.58453646401347</v>
      </c>
      <c r="K13" s="55">
        <f t="shared" si="2"/>
        <v>13.552515852204124</v>
      </c>
      <c r="L13" s="55">
        <f t="shared" si="3"/>
        <v>183.67068592424405</v>
      </c>
      <c r="M13" s="55">
        <f t="shared" si="4"/>
        <v>7609660.188527355</v>
      </c>
      <c r="N13" s="78">
        <v>0.09</v>
      </c>
      <c r="O13" s="47">
        <f t="shared" si="5"/>
        <v>0.15</v>
      </c>
      <c r="P13">
        <v>0.17818458200383017</v>
      </c>
      <c r="Q13" s="47" t="e">
        <f>'VBD aprēķins - finansējums'!#REF!</f>
        <v>#REF!</v>
      </c>
      <c r="R13" s="46" t="e">
        <f t="shared" si="10"/>
        <v>#REF!</v>
      </c>
      <c r="S13" s="52">
        <f>Sheet1!B10*2+3458939.55555571</f>
        <v>30150292.694444507</v>
      </c>
      <c r="T13" s="67">
        <f t="shared" si="11"/>
        <v>798095.98308823688</v>
      </c>
      <c r="U13" s="67" t="e">
        <f t="shared" si="6"/>
        <v>#REF!</v>
      </c>
    </row>
    <row r="14" spans="1:22" x14ac:dyDescent="0.25">
      <c r="A14" s="48">
        <f t="shared" si="7"/>
        <v>0</v>
      </c>
      <c r="B14" s="6" t="s">
        <v>60</v>
      </c>
      <c r="C14" s="73" t="s">
        <v>61</v>
      </c>
      <c r="D14" s="57">
        <v>2163535.5367504442</v>
      </c>
      <c r="E14" s="61"/>
      <c r="F14" s="61">
        <f t="shared" si="0"/>
        <v>2163535.5367504442</v>
      </c>
      <c r="G14" s="50">
        <f t="shared" si="8"/>
        <v>2163535.5367504442</v>
      </c>
      <c r="H14" s="58">
        <v>4194</v>
      </c>
      <c r="I14" s="53">
        <f t="shared" si="9"/>
        <v>4194</v>
      </c>
      <c r="J14" s="59">
        <f t="shared" si="1"/>
        <v>515.86445797578551</v>
      </c>
      <c r="K14" s="59">
        <f t="shared" si="2"/>
        <v>-61.167562636023831</v>
      </c>
      <c r="L14" s="59">
        <f t="shared" si="3"/>
        <v>3741.4707188318985</v>
      </c>
      <c r="M14" s="59">
        <f t="shared" si="4"/>
        <v>15691728.194780983</v>
      </c>
      <c r="N14" s="77">
        <v>-1.532</v>
      </c>
      <c r="O14" s="47">
        <f t="shared" si="5"/>
        <v>0.25</v>
      </c>
      <c r="P14">
        <v>-0.80421352753632236</v>
      </c>
      <c r="Q14" s="47" t="e">
        <f>'VBD aprēķins - finansējums'!#REF!</f>
        <v>#REF!</v>
      </c>
      <c r="R14" s="46" t="e">
        <f t="shared" si="10"/>
        <v>#REF!</v>
      </c>
      <c r="S14" s="58">
        <f>Sheet1!B11*2</f>
        <v>1121205.340347294</v>
      </c>
      <c r="T14" s="67">
        <f t="shared" si="11"/>
        <v>49464.941485910029</v>
      </c>
      <c r="U14" s="67" t="e">
        <f t="shared" si="6"/>
        <v>#REF!</v>
      </c>
    </row>
    <row r="15" spans="1:22" x14ac:dyDescent="0.25">
      <c r="A15" s="48">
        <f t="shared" si="7"/>
        <v>0</v>
      </c>
      <c r="B15" s="6" t="s">
        <v>176</v>
      </c>
      <c r="C15" s="72" t="s">
        <v>177</v>
      </c>
      <c r="D15" s="57">
        <v>5173925.7391245756</v>
      </c>
      <c r="E15" s="61"/>
      <c r="F15" s="61">
        <f t="shared" si="0"/>
        <v>5173925.7391245756</v>
      </c>
      <c r="G15" s="50">
        <f t="shared" si="8"/>
        <v>5173925.7391245756</v>
      </c>
      <c r="H15" s="58">
        <v>9505</v>
      </c>
      <c r="I15" s="53">
        <f t="shared" si="9"/>
        <v>9505</v>
      </c>
      <c r="J15" s="59">
        <f t="shared" si="1"/>
        <v>544.33726871379019</v>
      </c>
      <c r="K15" s="59">
        <f t="shared" si="2"/>
        <v>-32.694751898019149</v>
      </c>
      <c r="L15" s="59">
        <f t="shared" si="3"/>
        <v>1068.9468016730268</v>
      </c>
      <c r="M15" s="59">
        <f t="shared" si="4"/>
        <v>10160339.349902119</v>
      </c>
      <c r="N15" s="77">
        <v>0.96499999999999997</v>
      </c>
      <c r="O15" s="47">
        <f t="shared" si="5"/>
        <v>0.15</v>
      </c>
      <c r="P15">
        <v>-0.42986119803873962</v>
      </c>
      <c r="Q15" s="47" t="e">
        <f>'VBD aprēķins - finansējums'!#REF!</f>
        <v>#REF!</v>
      </c>
      <c r="R15" s="46" t="e">
        <f t="shared" si="10"/>
        <v>#REF!</v>
      </c>
      <c r="S15" s="58">
        <f>Sheet1!B12*2</f>
        <v>10099711.74805194</v>
      </c>
      <c r="T15" s="67">
        <f t="shared" si="11"/>
        <v>267345.31097784545</v>
      </c>
      <c r="U15" s="67" t="e">
        <f t="shared" si="6"/>
        <v>#REF!</v>
      </c>
    </row>
    <row r="16" spans="1:22" x14ac:dyDescent="0.25">
      <c r="A16" s="48">
        <f t="shared" si="7"/>
        <v>0</v>
      </c>
      <c r="B16" s="6" t="s">
        <v>66</v>
      </c>
      <c r="C16" s="73" t="s">
        <v>67</v>
      </c>
      <c r="D16" s="57">
        <v>5485935.1818071548</v>
      </c>
      <c r="E16" s="61"/>
      <c r="F16" s="61">
        <f t="shared" si="0"/>
        <v>5485935.1818071548</v>
      </c>
      <c r="G16" s="50">
        <f t="shared" si="8"/>
        <v>5485935.1818071548</v>
      </c>
      <c r="H16" s="58">
        <v>10025</v>
      </c>
      <c r="I16" s="53">
        <f t="shared" si="9"/>
        <v>10025</v>
      </c>
      <c r="J16" s="59">
        <f t="shared" si="1"/>
        <v>547.22545454435465</v>
      </c>
      <c r="K16" s="59">
        <f t="shared" si="2"/>
        <v>-29.806566067454696</v>
      </c>
      <c r="L16" s="59">
        <f t="shared" si="3"/>
        <v>888.43138073354169</v>
      </c>
      <c r="M16" s="59">
        <f t="shared" si="4"/>
        <v>8906524.5918537546</v>
      </c>
      <c r="N16" s="77">
        <v>-0.89400000000000002</v>
      </c>
      <c r="O16" s="47">
        <f t="shared" si="5"/>
        <v>0.2</v>
      </c>
      <c r="P16">
        <v>-0.39188816110738528</v>
      </c>
      <c r="Q16" s="47" t="e">
        <f>'VBD aprēķins - finansējums'!#REF!</f>
        <v>#REF!</v>
      </c>
      <c r="R16" s="46" t="e">
        <f t="shared" si="10"/>
        <v>#REF!</v>
      </c>
      <c r="S16" s="58">
        <f>Sheet1!B13*2</f>
        <v>1121205.340347294</v>
      </c>
      <c r="T16" s="67">
        <f t="shared" si="11"/>
        <v>39571.953188728025</v>
      </c>
      <c r="U16" s="67" t="e">
        <f t="shared" si="6"/>
        <v>#REF!</v>
      </c>
    </row>
    <row r="17" spans="1:21" x14ac:dyDescent="0.25">
      <c r="A17" s="48">
        <f t="shared" si="7"/>
        <v>0</v>
      </c>
      <c r="B17" s="6" t="s">
        <v>50</v>
      </c>
      <c r="C17" s="73" t="s">
        <v>51</v>
      </c>
      <c r="D17" s="57">
        <v>1523830.3697066435</v>
      </c>
      <c r="E17" s="61"/>
      <c r="F17" s="61">
        <f t="shared" si="0"/>
        <v>1523830.3697066435</v>
      </c>
      <c r="G17" s="50">
        <f t="shared" si="8"/>
        <v>1523830.3697066435</v>
      </c>
      <c r="H17" s="58">
        <v>3084</v>
      </c>
      <c r="I17" s="53">
        <f t="shared" si="9"/>
        <v>3084</v>
      </c>
      <c r="J17" s="59">
        <f t="shared" si="1"/>
        <v>494.10842078684936</v>
      </c>
      <c r="K17" s="59">
        <f t="shared" si="2"/>
        <v>-82.923599824959979</v>
      </c>
      <c r="L17" s="59">
        <f t="shared" si="3"/>
        <v>6876.3234079301028</v>
      </c>
      <c r="M17" s="59">
        <f t="shared" si="4"/>
        <v>21206581.390056439</v>
      </c>
      <c r="N17" s="77">
        <v>-0.53</v>
      </c>
      <c r="O17" s="47">
        <f t="shared" ref="O17:O80" si="12">IF(N17&lt;=-2,30%,IF(N17&lt;=-1,25%,IF(N17&lt;=0,20%,IF(N17&lt;1,15%,10%))))</f>
        <v>0.2</v>
      </c>
      <c r="P17">
        <v>-1.0902556495191496</v>
      </c>
      <c r="Q17" s="47" t="e">
        <f>'VBD aprēķins - finansējums'!#REF!</f>
        <v>#REF!</v>
      </c>
      <c r="R17" s="46" t="e">
        <f t="shared" si="10"/>
        <v>#REF!</v>
      </c>
      <c r="S17" s="58">
        <f>Sheet1!B14*2</f>
        <v>1121205.340347294</v>
      </c>
      <c r="T17" s="67">
        <f t="shared" si="11"/>
        <v>39571.953188728025</v>
      </c>
      <c r="U17" s="67" t="e">
        <f t="shared" si="6"/>
        <v>#REF!</v>
      </c>
    </row>
    <row r="18" spans="1:21" x14ac:dyDescent="0.25">
      <c r="A18" s="48">
        <f t="shared" si="7"/>
        <v>0</v>
      </c>
      <c r="B18" s="6" t="s">
        <v>82</v>
      </c>
      <c r="C18" s="73" t="s">
        <v>83</v>
      </c>
      <c r="D18" s="57">
        <v>3047385.3697711667</v>
      </c>
      <c r="E18" s="61"/>
      <c r="F18" s="61">
        <f t="shared" si="0"/>
        <v>3047385.3697711667</v>
      </c>
      <c r="G18" s="50">
        <f t="shared" si="8"/>
        <v>3047385.3697711667</v>
      </c>
      <c r="H18" s="58">
        <v>5799</v>
      </c>
      <c r="I18" s="53">
        <f t="shared" si="9"/>
        <v>5799</v>
      </c>
      <c r="J18" s="59">
        <f t="shared" si="1"/>
        <v>525.50187442165316</v>
      </c>
      <c r="K18" s="59">
        <f t="shared" si="2"/>
        <v>-51.530146190156188</v>
      </c>
      <c r="L18" s="59">
        <f t="shared" si="3"/>
        <v>2655.3559663788683</v>
      </c>
      <c r="M18" s="59">
        <f t="shared" si="4"/>
        <v>15398409.249031058</v>
      </c>
      <c r="N18" s="77">
        <v>-0.40500000000000003</v>
      </c>
      <c r="O18" s="47">
        <f t="shared" si="12"/>
        <v>0.2</v>
      </c>
      <c r="P18">
        <v>-0.67750354691493975</v>
      </c>
      <c r="Q18" s="47" t="e">
        <f>'VBD aprēķins - finansējums'!#REF!</f>
        <v>#REF!</v>
      </c>
      <c r="R18" s="46" t="e">
        <f t="shared" si="10"/>
        <v>#REF!</v>
      </c>
      <c r="S18" s="58">
        <f>Sheet1!B15*2</f>
        <v>1121205.340347294</v>
      </c>
      <c r="T18" s="67">
        <f t="shared" si="11"/>
        <v>39571.953188728025</v>
      </c>
      <c r="U18" s="67" t="e">
        <f t="shared" si="6"/>
        <v>#REF!</v>
      </c>
    </row>
    <row r="19" spans="1:21" x14ac:dyDescent="0.25">
      <c r="A19" s="48">
        <f t="shared" si="7"/>
        <v>0</v>
      </c>
      <c r="B19" s="6" t="s">
        <v>64</v>
      </c>
      <c r="C19" s="73" t="s">
        <v>65</v>
      </c>
      <c r="D19" s="57">
        <v>831690.32281557191</v>
      </c>
      <c r="E19" s="61"/>
      <c r="F19" s="61">
        <f t="shared" si="0"/>
        <v>831690.32281557191</v>
      </c>
      <c r="G19" s="50">
        <f t="shared" si="8"/>
        <v>831690.32281557191</v>
      </c>
      <c r="H19" s="58">
        <v>1602</v>
      </c>
      <c r="I19" s="53">
        <f t="shared" si="9"/>
        <v>1602</v>
      </c>
      <c r="J19" s="59">
        <f t="shared" si="1"/>
        <v>519.1575048786342</v>
      </c>
      <c r="K19" s="59">
        <f t="shared" si="2"/>
        <v>-57.874515733175144</v>
      </c>
      <c r="L19" s="59">
        <f t="shared" si="3"/>
        <v>3349.4595713495373</v>
      </c>
      <c r="M19" s="59">
        <f t="shared" si="4"/>
        <v>5365834.233301959</v>
      </c>
      <c r="N19" s="77">
        <v>-0.50700000000000001</v>
      </c>
      <c r="O19" s="47">
        <f t="shared" si="12"/>
        <v>0.2</v>
      </c>
      <c r="P19">
        <v>-0.76091749362630323</v>
      </c>
      <c r="Q19" s="47" t="e">
        <f>'VBD aprēķins - finansējums'!#REF!</f>
        <v>#REF!</v>
      </c>
      <c r="R19" s="46" t="e">
        <f t="shared" si="10"/>
        <v>#REF!</v>
      </c>
      <c r="S19" s="58">
        <f>Sheet1!B16*2</f>
        <v>1121205.340347294</v>
      </c>
      <c r="T19" s="67">
        <f t="shared" si="11"/>
        <v>39571.953188728025</v>
      </c>
      <c r="U19" s="67" t="e">
        <f t="shared" si="6"/>
        <v>#REF!</v>
      </c>
    </row>
    <row r="20" spans="1:21" x14ac:dyDescent="0.25">
      <c r="A20" s="48">
        <f t="shared" si="7"/>
        <v>0</v>
      </c>
      <c r="B20" s="6" t="s">
        <v>178</v>
      </c>
      <c r="C20" s="72" t="s">
        <v>179</v>
      </c>
      <c r="D20" s="57">
        <v>9702918.4342038836</v>
      </c>
      <c r="E20" s="61"/>
      <c r="F20" s="61">
        <f t="shared" si="0"/>
        <v>9702918.4342038836</v>
      </c>
      <c r="G20" s="50">
        <f t="shared" si="8"/>
        <v>9702918.4342038836</v>
      </c>
      <c r="H20" s="58">
        <v>18501</v>
      </c>
      <c r="I20" s="53">
        <f t="shared" si="9"/>
        <v>18501</v>
      </c>
      <c r="J20" s="59">
        <f t="shared" si="1"/>
        <v>524.45372867433559</v>
      </c>
      <c r="K20" s="59">
        <f t="shared" si="2"/>
        <v>-52.57829193747375</v>
      </c>
      <c r="L20" s="59">
        <f t="shared" si="3"/>
        <v>2764.4767830622172</v>
      </c>
      <c r="M20" s="59">
        <f t="shared" si="4"/>
        <v>51145584.963434078</v>
      </c>
      <c r="N20" s="77">
        <v>-0.36899999999999999</v>
      </c>
      <c r="O20" s="47">
        <f t="shared" si="12"/>
        <v>0.2</v>
      </c>
      <c r="P20">
        <v>-0.69128426585315061</v>
      </c>
      <c r="Q20" s="47" t="e">
        <f>'VBD aprēķins - finansējums'!#REF!</f>
        <v>#REF!</v>
      </c>
      <c r="R20" s="46" t="e">
        <f t="shared" si="10"/>
        <v>#REF!</v>
      </c>
      <c r="S20" s="58">
        <f>Sheet1!B17*2</f>
        <v>10099711.74805194</v>
      </c>
      <c r="T20" s="67">
        <f t="shared" si="11"/>
        <v>356460.41463712731</v>
      </c>
      <c r="U20" s="67" t="e">
        <f t="shared" si="6"/>
        <v>#REF!</v>
      </c>
    </row>
    <row r="21" spans="1:21" x14ac:dyDescent="0.25">
      <c r="A21" s="48">
        <f t="shared" si="7"/>
        <v>0</v>
      </c>
      <c r="B21" s="6" t="s">
        <v>25</v>
      </c>
      <c r="C21" s="73" t="s">
        <v>26</v>
      </c>
      <c r="D21" s="57">
        <v>3291511.2430330031</v>
      </c>
      <c r="E21" s="61"/>
      <c r="F21" s="61">
        <f t="shared" si="0"/>
        <v>3291511.2430330031</v>
      </c>
      <c r="G21" s="50">
        <f t="shared" si="8"/>
        <v>3291511.2430330031</v>
      </c>
      <c r="H21" s="58">
        <v>6246</v>
      </c>
      <c r="I21" s="53">
        <f t="shared" si="9"/>
        <v>6246</v>
      </c>
      <c r="J21" s="59">
        <f t="shared" si="1"/>
        <v>526.97906548719232</v>
      </c>
      <c r="K21" s="59">
        <f t="shared" si="2"/>
        <v>-50.052955124617029</v>
      </c>
      <c r="L21" s="59">
        <f t="shared" si="3"/>
        <v>2505.298316706926</v>
      </c>
      <c r="M21" s="59">
        <f t="shared" si="4"/>
        <v>15648093.286151459</v>
      </c>
      <c r="N21" s="77">
        <v>-0.151</v>
      </c>
      <c r="O21" s="47">
        <f t="shared" si="12"/>
        <v>0.2</v>
      </c>
      <c r="P21">
        <v>-0.65808186348558007</v>
      </c>
      <c r="Q21" s="47" t="e">
        <f>'VBD aprēķins - finansējums'!#REF!</f>
        <v>#REF!</v>
      </c>
      <c r="R21" s="46" t="e">
        <f t="shared" si="10"/>
        <v>#REF!</v>
      </c>
      <c r="S21" s="58">
        <f>Sheet1!B18*2</f>
        <v>1121205.340347294</v>
      </c>
      <c r="T21" s="67">
        <f t="shared" si="11"/>
        <v>39571.953188728025</v>
      </c>
      <c r="U21" s="67" t="e">
        <f t="shared" si="6"/>
        <v>#REF!</v>
      </c>
    </row>
    <row r="22" spans="1:21" x14ac:dyDescent="0.25">
      <c r="A22" s="48">
        <f t="shared" si="7"/>
        <v>0</v>
      </c>
      <c r="B22" s="6" t="s">
        <v>10</v>
      </c>
      <c r="C22" s="73" t="s">
        <v>236</v>
      </c>
      <c r="D22" s="57">
        <v>2158768.225358699</v>
      </c>
      <c r="E22" s="61"/>
      <c r="F22" s="61">
        <f t="shared" si="0"/>
        <v>2158768.225358699</v>
      </c>
      <c r="G22" s="50">
        <f t="shared" si="8"/>
        <v>2158768.225358699</v>
      </c>
      <c r="H22" s="58">
        <v>4101</v>
      </c>
      <c r="I22" s="53">
        <f t="shared" si="9"/>
        <v>4101</v>
      </c>
      <c r="J22" s="59">
        <f t="shared" si="1"/>
        <v>526.40044510087762</v>
      </c>
      <c r="K22" s="59">
        <f t="shared" si="2"/>
        <v>-50.631575510931725</v>
      </c>
      <c r="L22" s="59">
        <f t="shared" si="3"/>
        <v>2563.5564387191812</v>
      </c>
      <c r="M22" s="59">
        <f t="shared" si="4"/>
        <v>10513144.955187362</v>
      </c>
      <c r="N22" s="77">
        <v>-0.69199999999999995</v>
      </c>
      <c r="O22" s="47">
        <f t="shared" si="12"/>
        <v>0.2</v>
      </c>
      <c r="P22">
        <v>-0.66568939796838322</v>
      </c>
      <c r="Q22" s="47" t="e">
        <f>'VBD aprēķins - finansējums'!#REF!</f>
        <v>#REF!</v>
      </c>
      <c r="R22" s="46" t="e">
        <f t="shared" si="10"/>
        <v>#REF!</v>
      </c>
      <c r="S22" s="58">
        <f>Sheet1!B19*2</f>
        <v>1121205.340347294</v>
      </c>
      <c r="T22" s="67">
        <f t="shared" si="11"/>
        <v>39571.953188728025</v>
      </c>
      <c r="U22" s="67" t="e">
        <f t="shared" si="6"/>
        <v>#REF!</v>
      </c>
    </row>
    <row r="23" spans="1:21" x14ac:dyDescent="0.25">
      <c r="A23" s="48">
        <f t="shared" si="7"/>
        <v>0</v>
      </c>
      <c r="B23" s="6" t="s">
        <v>40</v>
      </c>
      <c r="C23" s="73" t="s">
        <v>41</v>
      </c>
      <c r="D23" s="57">
        <v>4324220.5798457898</v>
      </c>
      <c r="E23" s="61"/>
      <c r="F23" s="61">
        <f t="shared" si="0"/>
        <v>4324220.5798457898</v>
      </c>
      <c r="G23" s="50">
        <f t="shared" si="8"/>
        <v>4324220.5798457898</v>
      </c>
      <c r="H23" s="58">
        <v>8197</v>
      </c>
      <c r="I23" s="53">
        <f t="shared" si="9"/>
        <v>8197</v>
      </c>
      <c r="J23" s="59">
        <f t="shared" si="1"/>
        <v>527.53697448405387</v>
      </c>
      <c r="K23" s="59">
        <f t="shared" si="2"/>
        <v>-49.495046127755472</v>
      </c>
      <c r="L23" s="59">
        <f t="shared" si="3"/>
        <v>2449.7595911886419</v>
      </c>
      <c r="M23" s="59">
        <f t="shared" si="4"/>
        <v>20080679.368973296</v>
      </c>
      <c r="N23" s="77">
        <v>-0.36499999999999999</v>
      </c>
      <c r="O23" s="47">
        <f t="shared" si="12"/>
        <v>0.2</v>
      </c>
      <c r="P23">
        <v>-0.6507466363966713</v>
      </c>
      <c r="Q23" s="47" t="e">
        <f>'VBD aprēķins - finansējums'!#REF!</f>
        <v>#REF!</v>
      </c>
      <c r="R23" s="46" t="e">
        <f t="shared" si="10"/>
        <v>#REF!</v>
      </c>
      <c r="S23" s="58">
        <f>Sheet1!B20*2</f>
        <v>1121205.340347294</v>
      </c>
      <c r="T23" s="67">
        <f t="shared" si="11"/>
        <v>39571.953188728025</v>
      </c>
      <c r="U23" s="67" t="e">
        <f t="shared" si="6"/>
        <v>#REF!</v>
      </c>
    </row>
    <row r="24" spans="1:21" x14ac:dyDescent="0.25">
      <c r="A24" s="48">
        <f t="shared" si="7"/>
        <v>0</v>
      </c>
      <c r="B24" s="6" t="s">
        <v>126</v>
      </c>
      <c r="C24" s="73" t="s">
        <v>127</v>
      </c>
      <c r="D24" s="57">
        <v>7594392.1045804266</v>
      </c>
      <c r="E24" s="61"/>
      <c r="F24" s="61">
        <f t="shared" si="0"/>
        <v>7594392.1045804266</v>
      </c>
      <c r="G24" s="50">
        <f t="shared" si="8"/>
        <v>7594392.1045804266</v>
      </c>
      <c r="H24" s="58">
        <v>10263</v>
      </c>
      <c r="I24" s="53">
        <f t="shared" si="9"/>
        <v>10263</v>
      </c>
      <c r="J24" s="59">
        <f t="shared" si="1"/>
        <v>739.97779446364871</v>
      </c>
      <c r="K24" s="59">
        <f t="shared" si="2"/>
        <v>162.94577385183936</v>
      </c>
      <c r="L24" s="59">
        <f t="shared" si="3"/>
        <v>26551.325216174777</v>
      </c>
      <c r="M24" s="59">
        <f t="shared" si="4"/>
        <v>272496250.69360173</v>
      </c>
      <c r="N24" s="77">
        <v>2.0590000000000002</v>
      </c>
      <c r="O24" s="47">
        <f t="shared" si="12"/>
        <v>0.1</v>
      </c>
      <c r="P24">
        <v>2.142364186820604</v>
      </c>
      <c r="Q24" s="47" t="e">
        <f>'VBD aprēķins - finansējums'!#REF!</f>
        <v>#REF!</v>
      </c>
      <c r="R24" s="46" t="e">
        <f t="shared" si="10"/>
        <v>#REF!</v>
      </c>
      <c r="S24" s="58">
        <f>Sheet1!B21*2</f>
        <v>1121205.340347294</v>
      </c>
      <c r="T24" s="67">
        <f t="shared" si="11"/>
        <v>19785.976594364012</v>
      </c>
      <c r="U24" s="67" t="e">
        <f t="shared" si="6"/>
        <v>#REF!</v>
      </c>
    </row>
    <row r="25" spans="1:21" x14ac:dyDescent="0.25">
      <c r="A25" s="48">
        <f t="shared" si="7"/>
        <v>0</v>
      </c>
      <c r="B25" s="6" t="s">
        <v>128</v>
      </c>
      <c r="C25" s="73" t="s">
        <v>129</v>
      </c>
      <c r="D25" s="57">
        <v>7823481.9924855661</v>
      </c>
      <c r="E25" s="61"/>
      <c r="F25" s="61">
        <f t="shared" si="0"/>
        <v>7823481.9924855661</v>
      </c>
      <c r="G25" s="50">
        <f t="shared" si="8"/>
        <v>7823481.9924855661</v>
      </c>
      <c r="H25" s="58">
        <v>9782</v>
      </c>
      <c r="I25" s="53">
        <f t="shared" si="9"/>
        <v>9782</v>
      </c>
      <c r="J25" s="59">
        <f t="shared" si="1"/>
        <v>799.7834790927792</v>
      </c>
      <c r="K25" s="59">
        <f t="shared" si="2"/>
        <v>222.75145848096986</v>
      </c>
      <c r="L25" s="59">
        <f t="shared" si="3"/>
        <v>49618.212255399238</v>
      </c>
      <c r="M25" s="59">
        <f t="shared" si="4"/>
        <v>485365352.28231531</v>
      </c>
      <c r="N25" s="77">
        <v>1.73</v>
      </c>
      <c r="O25" s="47">
        <f t="shared" si="12"/>
        <v>0.1</v>
      </c>
      <c r="P25">
        <v>2.9286721338695196</v>
      </c>
      <c r="Q25" s="47" t="e">
        <f>'VBD aprēķins - finansējums'!#REF!</f>
        <v>#REF!</v>
      </c>
      <c r="R25" s="46" t="e">
        <f t="shared" si="10"/>
        <v>#REF!</v>
      </c>
      <c r="S25" s="58">
        <f>Sheet1!B22*2</f>
        <v>1121205.340347294</v>
      </c>
      <c r="T25" s="67">
        <f t="shared" si="11"/>
        <v>19785.976594364012</v>
      </c>
      <c r="U25" s="67" t="e">
        <f t="shared" si="6"/>
        <v>#REF!</v>
      </c>
    </row>
    <row r="26" spans="1:21" x14ac:dyDescent="0.25">
      <c r="A26" s="48">
        <f t="shared" si="7"/>
        <v>0</v>
      </c>
      <c r="B26" s="6" t="s">
        <v>114</v>
      </c>
      <c r="C26" s="73" t="s">
        <v>115</v>
      </c>
      <c r="D26" s="57">
        <v>3228288.6428983184</v>
      </c>
      <c r="E26" s="61"/>
      <c r="F26" s="61">
        <f t="shared" si="0"/>
        <v>3228288.6428983184</v>
      </c>
      <c r="G26" s="50">
        <f t="shared" si="8"/>
        <v>3228288.6428983184</v>
      </c>
      <c r="H26" s="58">
        <v>5701</v>
      </c>
      <c r="I26" s="53">
        <f t="shared" si="9"/>
        <v>5701</v>
      </c>
      <c r="J26" s="59">
        <f t="shared" si="1"/>
        <v>566.26708347628812</v>
      </c>
      <c r="K26" s="59">
        <f t="shared" si="2"/>
        <v>-10.764937135521222</v>
      </c>
      <c r="L26" s="59">
        <f t="shared" si="3"/>
        <v>115.88387153172386</v>
      </c>
      <c r="M26" s="59">
        <f t="shared" si="4"/>
        <v>660653.95160235767</v>
      </c>
      <c r="N26" s="77">
        <v>0.66</v>
      </c>
      <c r="O26" s="47">
        <f t="shared" si="12"/>
        <v>0.15</v>
      </c>
      <c r="P26">
        <v>-0.14153429848070598</v>
      </c>
      <c r="Q26" s="47" t="e">
        <f>'VBD aprēķins - finansējums'!#REF!</f>
        <v>#REF!</v>
      </c>
      <c r="R26" s="46" t="e">
        <f t="shared" si="10"/>
        <v>#REF!</v>
      </c>
      <c r="S26" s="58">
        <f>Sheet1!B23*2</f>
        <v>1121205.340347294</v>
      </c>
      <c r="T26" s="67">
        <f t="shared" si="11"/>
        <v>29678.964891546017</v>
      </c>
      <c r="U26" s="67" t="e">
        <f t="shared" si="6"/>
        <v>#REF!</v>
      </c>
    </row>
    <row r="27" spans="1:21" x14ac:dyDescent="0.25">
      <c r="A27" s="48">
        <f t="shared" si="7"/>
        <v>0</v>
      </c>
      <c r="B27" s="6" t="s">
        <v>13</v>
      </c>
      <c r="C27" s="73" t="s">
        <v>14</v>
      </c>
      <c r="D27" s="57">
        <v>653474.63179119886</v>
      </c>
      <c r="E27" s="61"/>
      <c r="F27" s="61">
        <f t="shared" si="0"/>
        <v>653474.63179119886</v>
      </c>
      <c r="G27" s="50">
        <f t="shared" si="8"/>
        <v>653474.63179119886</v>
      </c>
      <c r="H27" s="58">
        <v>1288</v>
      </c>
      <c r="I27" s="53">
        <f t="shared" si="9"/>
        <v>1288</v>
      </c>
      <c r="J27" s="59">
        <f t="shared" si="1"/>
        <v>507.3560805832289</v>
      </c>
      <c r="K27" s="59">
        <f t="shared" si="2"/>
        <v>-69.675940028580442</v>
      </c>
      <c r="L27" s="59">
        <f t="shared" si="3"/>
        <v>4854.7366188663382</v>
      </c>
      <c r="M27" s="59">
        <f t="shared" si="4"/>
        <v>6252900.765099844</v>
      </c>
      <c r="N27" s="77">
        <v>-3.2410000000000001</v>
      </c>
      <c r="O27" s="47">
        <f t="shared" si="12"/>
        <v>0.3</v>
      </c>
      <c r="P27">
        <v>-0.91607922728955093</v>
      </c>
      <c r="Q27" s="47" t="e">
        <f>'VBD aprēķins - finansējums'!#REF!</f>
        <v>#REF!</v>
      </c>
      <c r="R27" s="46" t="e">
        <f t="shared" si="10"/>
        <v>#REF!</v>
      </c>
      <c r="S27" s="58">
        <f>Sheet1!B24*2</f>
        <v>1121205.340347294</v>
      </c>
      <c r="T27" s="67">
        <f t="shared" si="11"/>
        <v>59357.929783092033</v>
      </c>
      <c r="U27" s="67" t="e">
        <f t="shared" si="6"/>
        <v>#REF!</v>
      </c>
    </row>
    <row r="28" spans="1:21" x14ac:dyDescent="0.25">
      <c r="A28" s="48">
        <f t="shared" si="7"/>
        <v>0</v>
      </c>
      <c r="B28" s="6" t="s">
        <v>180</v>
      </c>
      <c r="C28" s="72" t="s">
        <v>181</v>
      </c>
      <c r="D28" s="57">
        <v>7771151.8241535313</v>
      </c>
      <c r="E28" s="61"/>
      <c r="F28" s="61">
        <f t="shared" si="0"/>
        <v>7771151.8241535313</v>
      </c>
      <c r="G28" s="50">
        <f t="shared" si="8"/>
        <v>7771151.8241535313</v>
      </c>
      <c r="H28" s="58">
        <v>14972</v>
      </c>
      <c r="I28" s="53">
        <f t="shared" si="9"/>
        <v>14972</v>
      </c>
      <c r="J28" s="59">
        <f t="shared" si="1"/>
        <v>519.04567353416587</v>
      </c>
      <c r="K28" s="59">
        <f t="shared" si="2"/>
        <v>-57.986347077643472</v>
      </c>
      <c r="L28" s="59">
        <f t="shared" si="3"/>
        <v>3362.4164474089316</v>
      </c>
      <c r="M28" s="59">
        <f t="shared" si="4"/>
        <v>50342099.050606526</v>
      </c>
      <c r="N28" s="77">
        <v>-0.58399999999999996</v>
      </c>
      <c r="O28" s="47">
        <f t="shared" si="12"/>
        <v>0.2</v>
      </c>
      <c r="P28">
        <v>-0.76238781999126182</v>
      </c>
      <c r="Q28" s="47" t="e">
        <f>'VBD aprēķins - finansējums'!#REF!</f>
        <v>#REF!</v>
      </c>
      <c r="R28" s="46" t="e">
        <f t="shared" si="10"/>
        <v>#REF!</v>
      </c>
      <c r="S28" s="58">
        <f>Sheet1!B25*2</f>
        <v>25027433.462337658</v>
      </c>
      <c r="T28" s="67">
        <f t="shared" si="11"/>
        <v>883321.18102368212</v>
      </c>
      <c r="U28" s="67" t="e">
        <f t="shared" si="6"/>
        <v>#REF!</v>
      </c>
    </row>
    <row r="29" spans="1:21" x14ac:dyDescent="0.25">
      <c r="A29" s="48">
        <f t="shared" si="7"/>
        <v>0</v>
      </c>
      <c r="B29" s="6" t="s">
        <v>182</v>
      </c>
      <c r="C29" s="73" t="s">
        <v>183</v>
      </c>
      <c r="D29" s="57">
        <v>14081037.282837829</v>
      </c>
      <c r="E29" s="61"/>
      <c r="F29" s="61">
        <f t="shared" si="0"/>
        <v>14081037.282837829</v>
      </c>
      <c r="G29" s="50">
        <f t="shared" si="8"/>
        <v>14081037.282837829</v>
      </c>
      <c r="H29" s="58">
        <v>26841</v>
      </c>
      <c r="I29" s="53">
        <f t="shared" si="9"/>
        <v>26841</v>
      </c>
      <c r="J29" s="59">
        <f t="shared" si="1"/>
        <v>524.6092650362441</v>
      </c>
      <c r="K29" s="59">
        <f t="shared" si="2"/>
        <v>-52.422755575565247</v>
      </c>
      <c r="L29" s="59">
        <f t="shared" si="3"/>
        <v>2748.1453021354573</v>
      </c>
      <c r="M29" s="59">
        <f t="shared" si="4"/>
        <v>73762968.054617807</v>
      </c>
      <c r="N29" s="77">
        <v>0.27400000000000002</v>
      </c>
      <c r="O29" s="47">
        <f t="shared" si="12"/>
        <v>0.15</v>
      </c>
      <c r="P29">
        <v>-0.6892393184843153</v>
      </c>
      <c r="Q29" s="47" t="e">
        <f>'VBD aprēķins - finansējums'!#REF!</f>
        <v>#REF!</v>
      </c>
      <c r="R29" s="46" t="e">
        <f t="shared" si="10"/>
        <v>#REF!</v>
      </c>
      <c r="S29" s="58">
        <f>Sheet1!B26*2</f>
        <v>10099711.74805194</v>
      </c>
      <c r="T29" s="67">
        <f t="shared" si="11"/>
        <v>267345.31097784545</v>
      </c>
      <c r="U29" s="67" t="e">
        <f t="shared" si="6"/>
        <v>#REF!</v>
      </c>
    </row>
    <row r="30" spans="1:21" x14ac:dyDescent="0.25">
      <c r="A30" s="48">
        <f t="shared" si="7"/>
        <v>0</v>
      </c>
      <c r="B30" s="6" t="s">
        <v>163</v>
      </c>
      <c r="C30" s="73" t="s">
        <v>164</v>
      </c>
      <c r="D30" s="57">
        <v>1861245.6199208482</v>
      </c>
      <c r="E30" s="61"/>
      <c r="F30" s="61">
        <f t="shared" si="0"/>
        <v>1861245.6199208482</v>
      </c>
      <c r="G30" s="50">
        <f t="shared" si="8"/>
        <v>1861245.6199208482</v>
      </c>
      <c r="H30" s="58">
        <v>3516</v>
      </c>
      <c r="I30" s="53">
        <f t="shared" si="9"/>
        <v>3516</v>
      </c>
      <c r="J30" s="59">
        <f t="shared" si="1"/>
        <v>529.36451078522418</v>
      </c>
      <c r="K30" s="59">
        <f t="shared" si="2"/>
        <v>-47.66750982658516</v>
      </c>
      <c r="L30" s="59">
        <f t="shared" si="3"/>
        <v>2272.191493067593</v>
      </c>
      <c r="M30" s="59">
        <f t="shared" si="4"/>
        <v>7989025.2896256568</v>
      </c>
      <c r="N30" s="77">
        <v>0.185</v>
      </c>
      <c r="O30" s="47">
        <f t="shared" si="12"/>
        <v>0.15</v>
      </c>
      <c r="P30">
        <v>-0.62671871453536632</v>
      </c>
      <c r="Q30" s="47" t="e">
        <f>'VBD aprēķins - finansējums'!#REF!</f>
        <v>#REF!</v>
      </c>
      <c r="R30" s="46" t="e">
        <f t="shared" si="10"/>
        <v>#REF!</v>
      </c>
      <c r="S30" s="58">
        <f>Sheet1!B27*2</f>
        <v>1121205.340347294</v>
      </c>
      <c r="T30" s="67">
        <f t="shared" si="11"/>
        <v>29678.964891546017</v>
      </c>
      <c r="U30" s="67" t="e">
        <f t="shared" si="6"/>
        <v>#REF!</v>
      </c>
    </row>
    <row r="31" spans="1:21" x14ac:dyDescent="0.25">
      <c r="A31" s="48">
        <f t="shared" si="7"/>
        <v>0</v>
      </c>
      <c r="B31" s="6" t="s">
        <v>145</v>
      </c>
      <c r="C31" s="73" t="s">
        <v>146</v>
      </c>
      <c r="D31" s="57">
        <v>3623895.8190412554</v>
      </c>
      <c r="E31" s="61"/>
      <c r="F31" s="61">
        <f t="shared" si="0"/>
        <v>3623895.8190412554</v>
      </c>
      <c r="G31" s="50">
        <f t="shared" si="8"/>
        <v>3623895.8190412554</v>
      </c>
      <c r="H31" s="58">
        <v>6710</v>
      </c>
      <c r="I31" s="53">
        <f t="shared" si="9"/>
        <v>6710</v>
      </c>
      <c r="J31" s="59">
        <f t="shared" si="1"/>
        <v>540.07389255458349</v>
      </c>
      <c r="K31" s="59">
        <f t="shared" si="2"/>
        <v>-36.958128057225849</v>
      </c>
      <c r="L31" s="59">
        <f t="shared" si="3"/>
        <v>1365.9032294943045</v>
      </c>
      <c r="M31" s="59">
        <f t="shared" si="4"/>
        <v>9165210.6699067838</v>
      </c>
      <c r="N31" s="77">
        <v>-0.159</v>
      </c>
      <c r="O31" s="47">
        <f t="shared" si="12"/>
        <v>0.2</v>
      </c>
      <c r="P31">
        <v>-0.4859148420364916</v>
      </c>
      <c r="Q31" s="47" t="e">
        <f>'VBD aprēķins - finansējums'!#REF!</f>
        <v>#REF!</v>
      </c>
      <c r="R31" s="46" t="e">
        <f t="shared" si="10"/>
        <v>#REF!</v>
      </c>
      <c r="S31" s="58">
        <f>Sheet1!B28*2</f>
        <v>1121205.340347294</v>
      </c>
      <c r="T31" s="67">
        <f t="shared" si="11"/>
        <v>39571.953188728025</v>
      </c>
      <c r="U31" s="67" t="e">
        <f t="shared" si="6"/>
        <v>#REF!</v>
      </c>
    </row>
    <row r="32" spans="1:21" x14ac:dyDescent="0.25">
      <c r="A32" s="48">
        <f t="shared" si="7"/>
        <v>0</v>
      </c>
      <c r="B32" s="6" t="s">
        <v>165</v>
      </c>
      <c r="C32" s="73" t="s">
        <v>166</v>
      </c>
      <c r="D32" s="57">
        <v>4257321.3032651879</v>
      </c>
      <c r="E32" s="61"/>
      <c r="F32" s="61">
        <f t="shared" si="0"/>
        <v>4257321.3032651879</v>
      </c>
      <c r="G32" s="50">
        <f t="shared" si="8"/>
        <v>4257321.3032651879</v>
      </c>
      <c r="H32" s="58">
        <v>8215</v>
      </c>
      <c r="I32" s="53">
        <f t="shared" si="9"/>
        <v>8215</v>
      </c>
      <c r="J32" s="59">
        <f t="shared" si="1"/>
        <v>518.23752930799606</v>
      </c>
      <c r="K32" s="59">
        <f t="shared" si="2"/>
        <v>-58.794491303813288</v>
      </c>
      <c r="L32" s="59">
        <f t="shared" si="3"/>
        <v>3456.7922076741766</v>
      </c>
      <c r="M32" s="59">
        <f t="shared" si="4"/>
        <v>28397547.98604336</v>
      </c>
      <c r="N32" s="77">
        <v>0.16500000000000001</v>
      </c>
      <c r="O32" s="47">
        <f t="shared" si="12"/>
        <v>0.15</v>
      </c>
      <c r="P32">
        <v>-0.77301306793114588</v>
      </c>
      <c r="Q32" s="47" t="e">
        <f>'VBD aprēķins - finansējums'!#REF!</f>
        <v>#REF!</v>
      </c>
      <c r="R32" s="46" t="e">
        <f t="shared" si="10"/>
        <v>#REF!</v>
      </c>
      <c r="S32" s="58">
        <f>Sheet1!B29*2</f>
        <v>1121205.340347294</v>
      </c>
      <c r="T32" s="67">
        <f t="shared" si="11"/>
        <v>29678.964891546017</v>
      </c>
      <c r="U32" s="67" t="e">
        <f t="shared" si="6"/>
        <v>#REF!</v>
      </c>
    </row>
    <row r="33" spans="1:21" x14ac:dyDescent="0.25">
      <c r="A33" s="48">
        <f t="shared" si="7"/>
        <v>0</v>
      </c>
      <c r="B33" s="6" t="s">
        <v>130</v>
      </c>
      <c r="C33" s="73" t="s">
        <v>131</v>
      </c>
      <c r="D33" s="57">
        <v>5113224.0081814332</v>
      </c>
      <c r="E33" s="61"/>
      <c r="F33" s="61">
        <f t="shared" si="0"/>
        <v>5113224.0081814332</v>
      </c>
      <c r="G33" s="50">
        <f t="shared" si="8"/>
        <v>5113224.0081814332</v>
      </c>
      <c r="H33" s="58">
        <v>6838</v>
      </c>
      <c r="I33" s="53">
        <f t="shared" si="9"/>
        <v>6838</v>
      </c>
      <c r="J33" s="59">
        <f t="shared" si="1"/>
        <v>747.76601465069223</v>
      </c>
      <c r="K33" s="59">
        <f t="shared" si="2"/>
        <v>170.73399403888288</v>
      </c>
      <c r="L33" s="59">
        <f t="shared" si="3"/>
        <v>29150.096720469297</v>
      </c>
      <c r="M33" s="59">
        <f t="shared" si="4"/>
        <v>199328361.37456906</v>
      </c>
      <c r="N33" s="77">
        <v>1.758</v>
      </c>
      <c r="O33" s="47">
        <f t="shared" si="12"/>
        <v>0.1</v>
      </c>
      <c r="P33">
        <v>2.2447614666848033</v>
      </c>
      <c r="Q33" s="47" t="e">
        <f>'VBD aprēķins - finansējums'!#REF!</f>
        <v>#REF!</v>
      </c>
      <c r="R33" s="46" t="e">
        <f t="shared" si="10"/>
        <v>#REF!</v>
      </c>
      <c r="S33" s="58">
        <f>Sheet1!B30*2</f>
        <v>1121205.340347294</v>
      </c>
      <c r="T33" s="67">
        <f t="shared" si="11"/>
        <v>19785.976594364012</v>
      </c>
      <c r="U33" s="67" t="e">
        <f t="shared" si="6"/>
        <v>#REF!</v>
      </c>
    </row>
    <row r="34" spans="1:21" x14ac:dyDescent="0.25">
      <c r="A34" s="48">
        <f t="shared" si="7"/>
        <v>0</v>
      </c>
      <c r="B34" s="6" t="s">
        <v>92</v>
      </c>
      <c r="C34" s="73" t="s">
        <v>93</v>
      </c>
      <c r="D34" s="57">
        <v>1590208.8416597887</v>
      </c>
      <c r="E34" s="61"/>
      <c r="F34" s="61">
        <f t="shared" si="0"/>
        <v>1590208.8416597887</v>
      </c>
      <c r="G34" s="50">
        <f t="shared" si="8"/>
        <v>1590208.8416597887</v>
      </c>
      <c r="H34" s="58">
        <v>3033</v>
      </c>
      <c r="I34" s="53">
        <f t="shared" si="9"/>
        <v>3033</v>
      </c>
      <c r="J34" s="59">
        <f t="shared" si="1"/>
        <v>524.3022887107777</v>
      </c>
      <c r="K34" s="59">
        <f t="shared" si="2"/>
        <v>-52.729731901031641</v>
      </c>
      <c r="L34" s="59">
        <f t="shared" si="3"/>
        <v>2780.4246263546738</v>
      </c>
      <c r="M34" s="59">
        <f t="shared" si="4"/>
        <v>8433027.8917337265</v>
      </c>
      <c r="N34" s="77">
        <v>-0.42099999999999999</v>
      </c>
      <c r="O34" s="47">
        <f t="shared" si="12"/>
        <v>0.2</v>
      </c>
      <c r="P34">
        <v>-0.69327535495420844</v>
      </c>
      <c r="Q34" s="47" t="e">
        <f>'VBD aprēķins - finansējums'!#REF!</f>
        <v>#REF!</v>
      </c>
      <c r="R34" s="46" t="e">
        <f t="shared" si="10"/>
        <v>#REF!</v>
      </c>
      <c r="S34" s="58">
        <f>Sheet1!B31*2</f>
        <v>1121205.340347294</v>
      </c>
      <c r="T34" s="67">
        <f t="shared" si="11"/>
        <v>39571.953188728025</v>
      </c>
      <c r="U34" s="67" t="e">
        <f t="shared" si="6"/>
        <v>#REF!</v>
      </c>
    </row>
    <row r="35" spans="1:21" x14ac:dyDescent="0.25">
      <c r="A35" s="48">
        <f t="shared" si="7"/>
        <v>0</v>
      </c>
      <c r="B35" s="6" t="s">
        <v>184</v>
      </c>
      <c r="C35" s="72" t="s">
        <v>185</v>
      </c>
      <c r="D35" s="57">
        <v>10088749.41677163</v>
      </c>
      <c r="E35" s="61"/>
      <c r="F35" s="61">
        <f t="shared" si="0"/>
        <v>10088749.41677163</v>
      </c>
      <c r="G35" s="50">
        <f t="shared" si="8"/>
        <v>10088749.41677163</v>
      </c>
      <c r="H35" s="58">
        <v>19155</v>
      </c>
      <c r="I35" s="53">
        <f t="shared" si="9"/>
        <v>19155</v>
      </c>
      <c r="J35" s="59">
        <f t="shared" si="1"/>
        <v>526.69012877951604</v>
      </c>
      <c r="K35" s="59">
        <f t="shared" si="2"/>
        <v>-50.3418918322933</v>
      </c>
      <c r="L35" s="59">
        <f t="shared" si="3"/>
        <v>2534.306073254319</v>
      </c>
      <c r="M35" s="59">
        <f t="shared" si="4"/>
        <v>48544632.833186477</v>
      </c>
      <c r="N35" s="77">
        <v>0.46700000000000003</v>
      </c>
      <c r="O35" s="47">
        <f t="shared" si="12"/>
        <v>0.15</v>
      </c>
      <c r="P35">
        <v>-0.66188072024725553</v>
      </c>
      <c r="Q35" s="47" t="e">
        <f>'VBD aprēķins - finansējums'!#REF!</f>
        <v>#REF!</v>
      </c>
      <c r="R35" s="46" t="e">
        <f t="shared" si="10"/>
        <v>#REF!</v>
      </c>
      <c r="S35" s="58">
        <f>Sheet1!B32*2</f>
        <v>10099711.74805194</v>
      </c>
      <c r="T35" s="67">
        <f t="shared" si="11"/>
        <v>267345.31097784545</v>
      </c>
      <c r="U35" s="67" t="e">
        <f t="shared" si="6"/>
        <v>#REF!</v>
      </c>
    </row>
    <row r="36" spans="1:21" x14ac:dyDescent="0.25">
      <c r="A36" s="48">
        <f t="shared" si="7"/>
        <v>0</v>
      </c>
      <c r="B36" s="6" t="s">
        <v>90</v>
      </c>
      <c r="C36" s="73" t="s">
        <v>91</v>
      </c>
      <c r="D36" s="57">
        <v>1567528.6381439753</v>
      </c>
      <c r="E36" s="61"/>
      <c r="F36" s="61">
        <f t="shared" si="0"/>
        <v>1567528.6381439753</v>
      </c>
      <c r="G36" s="50">
        <f t="shared" si="8"/>
        <v>1567528.6381439753</v>
      </c>
      <c r="H36" s="58">
        <v>3166</v>
      </c>
      <c r="I36" s="53">
        <f t="shared" si="9"/>
        <v>3166</v>
      </c>
      <c r="J36" s="59">
        <f t="shared" si="1"/>
        <v>495.11327799872879</v>
      </c>
      <c r="K36" s="59">
        <f t="shared" si="2"/>
        <v>-81.918742613080553</v>
      </c>
      <c r="L36" s="59">
        <f t="shared" si="3"/>
        <v>6710.6803913081394</v>
      </c>
      <c r="M36" s="59">
        <f t="shared" si="4"/>
        <v>21246014.118881568</v>
      </c>
      <c r="N36" s="77">
        <v>-1.173</v>
      </c>
      <c r="O36" s="47">
        <f t="shared" si="12"/>
        <v>0.25</v>
      </c>
      <c r="P36">
        <v>-1.0770440757991933</v>
      </c>
      <c r="Q36" s="47" t="e">
        <f>'VBD aprēķins - finansējums'!#REF!</f>
        <v>#REF!</v>
      </c>
      <c r="R36" s="46" t="e">
        <f t="shared" si="10"/>
        <v>#REF!</v>
      </c>
      <c r="S36" s="58">
        <f>Sheet1!B33*2</f>
        <v>1121205.340347294</v>
      </c>
      <c r="T36" s="67">
        <f t="shared" si="11"/>
        <v>49464.941485910029</v>
      </c>
      <c r="U36" s="67" t="e">
        <f t="shared" si="6"/>
        <v>#REF!</v>
      </c>
    </row>
    <row r="37" spans="1:21" x14ac:dyDescent="0.25">
      <c r="A37" s="48">
        <f t="shared" si="7"/>
        <v>0</v>
      </c>
      <c r="B37" s="6" t="s">
        <v>58</v>
      </c>
      <c r="C37" s="73" t="s">
        <v>59</v>
      </c>
      <c r="D37" s="57">
        <v>4562594.1414563432</v>
      </c>
      <c r="E37" s="61"/>
      <c r="F37" s="61">
        <f t="shared" ref="F37:F68" si="13">D37+E37*$F$4</f>
        <v>4562594.1414563432</v>
      </c>
      <c r="G37" s="50">
        <f t="shared" si="8"/>
        <v>4562594.1414563432</v>
      </c>
      <c r="H37" s="58">
        <v>8886</v>
      </c>
      <c r="I37" s="53">
        <f t="shared" si="9"/>
        <v>8886</v>
      </c>
      <c r="J37" s="59">
        <f t="shared" si="1"/>
        <v>513.45871499621239</v>
      </c>
      <c r="K37" s="59">
        <f t="shared" si="2"/>
        <v>-63.573305615596951</v>
      </c>
      <c r="L37" s="59">
        <f t="shared" si="3"/>
        <v>4041.5651868940909</v>
      </c>
      <c r="M37" s="59">
        <f t="shared" si="4"/>
        <v>35913348.250740893</v>
      </c>
      <c r="N37" s="77">
        <v>-1.2110000000000001</v>
      </c>
      <c r="O37" s="47">
        <f t="shared" si="12"/>
        <v>0.25</v>
      </c>
      <c r="P37">
        <v>-0.83584354456774812</v>
      </c>
      <c r="Q37" s="47" t="e">
        <f>'VBD aprēķins - finansējums'!#REF!</f>
        <v>#REF!</v>
      </c>
      <c r="R37" s="46" t="e">
        <f t="shared" si="10"/>
        <v>#REF!</v>
      </c>
      <c r="S37" s="58">
        <f>Sheet1!B34*2</f>
        <v>1121205.340347294</v>
      </c>
      <c r="T37" s="67">
        <f t="shared" si="11"/>
        <v>49464.941485910029</v>
      </c>
      <c r="U37" s="67" t="e">
        <f t="shared" ref="U37:U68" si="14">T37-S37/85*100*0.15*Q37</f>
        <v>#REF!</v>
      </c>
    </row>
    <row r="38" spans="1:21" x14ac:dyDescent="0.25">
      <c r="A38" s="48">
        <f t="shared" si="7"/>
        <v>0</v>
      </c>
      <c r="B38" s="6" t="s">
        <v>36</v>
      </c>
      <c r="C38" s="73" t="s">
        <v>37</v>
      </c>
      <c r="D38" s="57">
        <v>13469253.117960943</v>
      </c>
      <c r="E38" s="61"/>
      <c r="F38" s="61">
        <f t="shared" si="13"/>
        <v>13469253.117960943</v>
      </c>
      <c r="G38" s="50">
        <f t="shared" si="8"/>
        <v>13469253.117960943</v>
      </c>
      <c r="H38" s="58">
        <v>26913</v>
      </c>
      <c r="I38" s="53">
        <f t="shared" si="9"/>
        <v>26913</v>
      </c>
      <c r="J38" s="59">
        <f t="shared" si="1"/>
        <v>500.4738645992993</v>
      </c>
      <c r="K38" s="59">
        <f t="shared" si="2"/>
        <v>-76.55815601251004</v>
      </c>
      <c r="L38" s="59">
        <f t="shared" si="3"/>
        <v>5861.1512520358274</v>
      </c>
      <c r="M38" s="59">
        <f t="shared" si="4"/>
        <v>157741163.64604023</v>
      </c>
      <c r="N38" s="77">
        <v>-0.57999999999999996</v>
      </c>
      <c r="O38" s="47">
        <f t="shared" si="12"/>
        <v>0.2</v>
      </c>
      <c r="P38">
        <v>-1.0065646243722728</v>
      </c>
      <c r="Q38" s="47" t="e">
        <f>'VBD aprēķins - finansējums'!#REF!</f>
        <v>#REF!</v>
      </c>
      <c r="R38" s="46" t="e">
        <f t="shared" si="10"/>
        <v>#REF!</v>
      </c>
      <c r="S38" s="58">
        <f>Sheet1!B35*2</f>
        <v>1121205.340347294</v>
      </c>
      <c r="T38" s="67">
        <f t="shared" si="11"/>
        <v>39571.953188728025</v>
      </c>
      <c r="U38" s="67" t="e">
        <f t="shared" si="14"/>
        <v>#REF!</v>
      </c>
    </row>
    <row r="39" spans="1:21" x14ac:dyDescent="0.25">
      <c r="A39" s="48">
        <f t="shared" si="7"/>
        <v>0</v>
      </c>
      <c r="B39" s="6" t="s">
        <v>187</v>
      </c>
      <c r="C39" s="72" t="s">
        <v>188</v>
      </c>
      <c r="D39" s="57">
        <v>12531450.451046228</v>
      </c>
      <c r="E39" s="61"/>
      <c r="F39" s="61">
        <f t="shared" si="13"/>
        <v>12531450.451046228</v>
      </c>
      <c r="G39" s="50">
        <f t="shared" si="8"/>
        <v>12531450.451046228</v>
      </c>
      <c r="H39" s="58">
        <v>23532</v>
      </c>
      <c r="I39" s="53">
        <f t="shared" si="9"/>
        <v>23532</v>
      </c>
      <c r="J39" s="59">
        <f t="shared" si="1"/>
        <v>532.52806608219566</v>
      </c>
      <c r="K39" s="59">
        <f t="shared" si="2"/>
        <v>-44.503954529613679</v>
      </c>
      <c r="L39" s="59">
        <f t="shared" si="3"/>
        <v>1980.601968773922</v>
      </c>
      <c r="M39" s="59">
        <f t="shared" si="4"/>
        <v>46607525.529187933</v>
      </c>
      <c r="N39" s="77">
        <v>0.187</v>
      </c>
      <c r="O39" s="47">
        <f t="shared" si="12"/>
        <v>0.15</v>
      </c>
      <c r="P39">
        <v>-0.58512519902989002</v>
      </c>
      <c r="Q39" s="47" t="e">
        <f>'VBD aprēķins - finansējums'!#REF!</f>
        <v>#REF!</v>
      </c>
      <c r="R39" s="46" t="e">
        <f t="shared" si="10"/>
        <v>#REF!</v>
      </c>
      <c r="S39" s="58">
        <f>Sheet1!B36*2</f>
        <v>10099711.74805194</v>
      </c>
      <c r="T39" s="67">
        <f t="shared" si="11"/>
        <v>267345.31097784545</v>
      </c>
      <c r="U39" s="67" t="e">
        <f t="shared" si="14"/>
        <v>#REF!</v>
      </c>
    </row>
    <row r="40" spans="1:21" x14ac:dyDescent="0.25">
      <c r="A40" s="48">
        <f t="shared" si="7"/>
        <v>0</v>
      </c>
      <c r="B40" s="6" t="s">
        <v>147</v>
      </c>
      <c r="C40" s="73" t="s">
        <v>148</v>
      </c>
      <c r="D40" s="57">
        <v>2417812.3680186742</v>
      </c>
      <c r="E40" s="61"/>
      <c r="F40" s="61">
        <f t="shared" si="13"/>
        <v>2417812.3680186742</v>
      </c>
      <c r="G40" s="50">
        <f t="shared" si="8"/>
        <v>2417812.3680186742</v>
      </c>
      <c r="H40" s="58">
        <v>4638</v>
      </c>
      <c r="I40" s="53">
        <f t="shared" si="9"/>
        <v>4638</v>
      </c>
      <c r="J40" s="59">
        <f t="shared" si="1"/>
        <v>521.30495213856705</v>
      </c>
      <c r="K40" s="59">
        <f t="shared" si="2"/>
        <v>-55.727068473242298</v>
      </c>
      <c r="L40" s="59">
        <f t="shared" si="3"/>
        <v>3105.5061606214358</v>
      </c>
      <c r="M40" s="59">
        <f t="shared" si="4"/>
        <v>14403337.572962219</v>
      </c>
      <c r="N40" s="77">
        <v>-0.151</v>
      </c>
      <c r="O40" s="47">
        <f t="shared" si="12"/>
        <v>0.2</v>
      </c>
      <c r="P40">
        <v>-0.7326834744553038</v>
      </c>
      <c r="Q40" s="47" t="e">
        <f>'VBD aprēķins - finansējums'!#REF!</f>
        <v>#REF!</v>
      </c>
      <c r="R40" s="46" t="e">
        <f t="shared" si="10"/>
        <v>#REF!</v>
      </c>
      <c r="S40" s="58">
        <f>Sheet1!B37*2</f>
        <v>1121205.340347294</v>
      </c>
      <c r="T40" s="67">
        <f t="shared" si="11"/>
        <v>39571.953188728025</v>
      </c>
      <c r="U40" s="67" t="e">
        <f t="shared" si="14"/>
        <v>#REF!</v>
      </c>
    </row>
    <row r="41" spans="1:21" x14ac:dyDescent="0.25">
      <c r="A41" s="48">
        <f t="shared" si="7"/>
        <v>0</v>
      </c>
      <c r="B41" s="6" t="s">
        <v>68</v>
      </c>
      <c r="C41" s="73" t="s">
        <v>69</v>
      </c>
      <c r="D41" s="57">
        <v>1714311.5594677441</v>
      </c>
      <c r="E41" s="61"/>
      <c r="F41" s="61">
        <f t="shared" si="13"/>
        <v>1714311.5594677441</v>
      </c>
      <c r="G41" s="50">
        <f t="shared" si="8"/>
        <v>1714311.5594677441</v>
      </c>
      <c r="H41" s="58">
        <v>3264</v>
      </c>
      <c r="I41" s="53">
        <f t="shared" si="9"/>
        <v>3264</v>
      </c>
      <c r="J41" s="59">
        <f t="shared" si="1"/>
        <v>525.21800228791176</v>
      </c>
      <c r="K41" s="59">
        <f t="shared" si="2"/>
        <v>-51.814018323897585</v>
      </c>
      <c r="L41" s="59">
        <f t="shared" si="3"/>
        <v>2684.6924948691949</v>
      </c>
      <c r="M41" s="59">
        <f t="shared" si="4"/>
        <v>8762836.3032530528</v>
      </c>
      <c r="N41" s="77">
        <v>-0.502</v>
      </c>
      <c r="O41" s="47">
        <f t="shared" si="12"/>
        <v>0.2</v>
      </c>
      <c r="P41">
        <v>-0.68123581611461159</v>
      </c>
      <c r="Q41" s="47" t="e">
        <f>'VBD aprēķins - finansējums'!#REF!</f>
        <v>#REF!</v>
      </c>
      <c r="R41" s="46" t="e">
        <f t="shared" si="10"/>
        <v>#REF!</v>
      </c>
      <c r="S41" s="58">
        <f>Sheet1!B38*2</f>
        <v>1121205.340347294</v>
      </c>
      <c r="T41" s="67">
        <f t="shared" si="11"/>
        <v>39571.953188728025</v>
      </c>
      <c r="U41" s="67" t="e">
        <f t="shared" si="14"/>
        <v>#REF!</v>
      </c>
    </row>
    <row r="42" spans="1:21" x14ac:dyDescent="0.25">
      <c r="A42" s="48">
        <f t="shared" si="7"/>
        <v>0</v>
      </c>
      <c r="B42" s="6" t="s">
        <v>152</v>
      </c>
      <c r="C42" s="73" t="s">
        <v>153</v>
      </c>
      <c r="D42" s="57">
        <v>4179204.2864694963</v>
      </c>
      <c r="E42" s="61"/>
      <c r="F42" s="61">
        <f t="shared" si="13"/>
        <v>4179204.2864694963</v>
      </c>
      <c r="G42" s="50">
        <f t="shared" si="8"/>
        <v>4179204.2864694963</v>
      </c>
      <c r="H42" s="58">
        <v>7870</v>
      </c>
      <c r="I42" s="53">
        <f t="shared" si="9"/>
        <v>7870</v>
      </c>
      <c r="J42" s="59">
        <f t="shared" si="1"/>
        <v>531.02976956410373</v>
      </c>
      <c r="K42" s="59">
        <f t="shared" si="2"/>
        <v>-46.002251047705613</v>
      </c>
      <c r="L42" s="59">
        <f t="shared" si="3"/>
        <v>2116.207101456132</v>
      </c>
      <c r="M42" s="59">
        <f t="shared" si="4"/>
        <v>16654549.888459759</v>
      </c>
      <c r="N42" s="77">
        <v>0.24399999999999999</v>
      </c>
      <c r="O42" s="47">
        <f t="shared" si="12"/>
        <v>0.15</v>
      </c>
      <c r="P42">
        <v>-0.60482437088148289</v>
      </c>
      <c r="Q42" s="47" t="e">
        <f>'VBD aprēķins - finansējums'!#REF!</f>
        <v>#REF!</v>
      </c>
      <c r="R42" s="46" t="e">
        <f t="shared" si="10"/>
        <v>#REF!</v>
      </c>
      <c r="S42" s="58">
        <f>Sheet1!B39*2</f>
        <v>1121205.340347294</v>
      </c>
      <c r="T42" s="67">
        <f t="shared" si="11"/>
        <v>29678.964891546017</v>
      </c>
      <c r="U42" s="67" t="e">
        <f t="shared" si="14"/>
        <v>#REF!</v>
      </c>
    </row>
    <row r="43" spans="1:21" x14ac:dyDescent="0.25">
      <c r="A43" s="48">
        <f t="shared" si="7"/>
        <v>0</v>
      </c>
      <c r="B43" s="6" t="s">
        <v>98</v>
      </c>
      <c r="C43" s="73" t="s">
        <v>99</v>
      </c>
      <c r="D43" s="57">
        <v>1731636.2193648994</v>
      </c>
      <c r="E43" s="61"/>
      <c r="F43" s="61">
        <f t="shared" si="13"/>
        <v>1731636.2193648994</v>
      </c>
      <c r="G43" s="50">
        <f t="shared" si="8"/>
        <v>1731636.2193648994</v>
      </c>
      <c r="H43" s="58">
        <v>3399</v>
      </c>
      <c r="I43" s="53">
        <f t="shared" si="9"/>
        <v>3399</v>
      </c>
      <c r="J43" s="59">
        <f t="shared" si="1"/>
        <v>509.4546099926153</v>
      </c>
      <c r="K43" s="59">
        <f t="shared" si="2"/>
        <v>-67.57741061919404</v>
      </c>
      <c r="L43" s="59">
        <f t="shared" si="3"/>
        <v>4566.7064259951594</v>
      </c>
      <c r="M43" s="59">
        <f t="shared" si="4"/>
        <v>15522235.141957548</v>
      </c>
      <c r="N43" s="77">
        <v>-0.80900000000000005</v>
      </c>
      <c r="O43" s="47">
        <f t="shared" si="12"/>
        <v>0.2</v>
      </c>
      <c r="P43">
        <v>-0.88848836595339198</v>
      </c>
      <c r="Q43" s="47" t="e">
        <f>'VBD aprēķins - finansējums'!#REF!</f>
        <v>#REF!</v>
      </c>
      <c r="R43" s="46" t="e">
        <f t="shared" si="10"/>
        <v>#REF!</v>
      </c>
      <c r="S43" s="58">
        <f>Sheet1!B40*2</f>
        <v>1121205.340347294</v>
      </c>
      <c r="T43" s="67">
        <f t="shared" si="11"/>
        <v>39571.953188728025</v>
      </c>
      <c r="U43" s="67" t="e">
        <f t="shared" si="14"/>
        <v>#REF!</v>
      </c>
    </row>
    <row r="44" spans="1:21" x14ac:dyDescent="0.25">
      <c r="A44" s="48">
        <f t="shared" si="7"/>
        <v>0</v>
      </c>
      <c r="B44" s="6" t="s">
        <v>132</v>
      </c>
      <c r="C44" s="73" t="s">
        <v>133</v>
      </c>
      <c r="D44" s="57">
        <v>6841651.4586953381</v>
      </c>
      <c r="E44" s="61"/>
      <c r="F44" s="61">
        <f t="shared" si="13"/>
        <v>6841651.4586953381</v>
      </c>
      <c r="G44" s="50">
        <f t="shared" si="8"/>
        <v>6841651.4586953381</v>
      </c>
      <c r="H44" s="58">
        <v>7821</v>
      </c>
      <c r="I44" s="53">
        <f t="shared" si="9"/>
        <v>7821</v>
      </c>
      <c r="J44" s="59">
        <f t="shared" si="1"/>
        <v>874.77962647939364</v>
      </c>
      <c r="K44" s="59">
        <f t="shared" si="2"/>
        <v>297.7476058675843</v>
      </c>
      <c r="L44" s="59">
        <f t="shared" si="3"/>
        <v>88653.636799878324</v>
      </c>
      <c r="M44" s="59">
        <f t="shared" si="4"/>
        <v>693360093.41184843</v>
      </c>
      <c r="N44" s="77">
        <v>2.7730000000000001</v>
      </c>
      <c r="O44" s="47">
        <f t="shared" si="12"/>
        <v>0.1</v>
      </c>
      <c r="P44">
        <v>3.9146999179143696</v>
      </c>
      <c r="Q44" s="47" t="e">
        <f>'VBD aprēķins - finansējums'!#REF!</f>
        <v>#REF!</v>
      </c>
      <c r="R44" s="46" t="e">
        <f t="shared" si="10"/>
        <v>#REF!</v>
      </c>
      <c r="S44" s="58">
        <f>Sheet1!B41*2</f>
        <v>1121205.340347294</v>
      </c>
      <c r="T44" s="67">
        <f t="shared" si="11"/>
        <v>19785.976594364012</v>
      </c>
      <c r="U44" s="67" t="e">
        <f t="shared" si="14"/>
        <v>#REF!</v>
      </c>
    </row>
    <row r="45" spans="1:21" x14ac:dyDescent="0.25">
      <c r="A45" s="48">
        <f t="shared" si="7"/>
        <v>0</v>
      </c>
      <c r="B45" s="6" t="s">
        <v>70</v>
      </c>
      <c r="C45" s="73" t="s">
        <v>71</v>
      </c>
      <c r="D45" s="57">
        <v>5393782.6647388106</v>
      </c>
      <c r="E45" s="61"/>
      <c r="F45" s="61">
        <f t="shared" si="13"/>
        <v>5393782.6647388106</v>
      </c>
      <c r="G45" s="50">
        <f t="shared" si="8"/>
        <v>5393782.6647388106</v>
      </c>
      <c r="H45" s="58">
        <v>10000</v>
      </c>
      <c r="I45" s="53">
        <f t="shared" si="9"/>
        <v>10000</v>
      </c>
      <c r="J45" s="59">
        <f t="shared" si="1"/>
        <v>539.37826647388101</v>
      </c>
      <c r="K45" s="59">
        <f t="shared" si="2"/>
        <v>-37.653754137928331</v>
      </c>
      <c r="L45" s="59">
        <f t="shared" si="3"/>
        <v>1417.8052006795549</v>
      </c>
      <c r="M45" s="59">
        <f t="shared" si="4"/>
        <v>14178052.00679555</v>
      </c>
      <c r="N45" s="77">
        <v>2.8000000000000001E-2</v>
      </c>
      <c r="O45" s="47">
        <f t="shared" si="12"/>
        <v>0.15</v>
      </c>
      <c r="P45">
        <v>-0.49506073374934106</v>
      </c>
      <c r="Q45" s="47" t="e">
        <f>'VBD aprēķins - finansējums'!#REF!</f>
        <v>#REF!</v>
      </c>
      <c r="R45" s="46" t="e">
        <f t="shared" si="10"/>
        <v>#REF!</v>
      </c>
      <c r="S45" s="58">
        <f>Sheet1!B42*2</f>
        <v>1121205.340347294</v>
      </c>
      <c r="T45" s="67">
        <f t="shared" si="11"/>
        <v>29678.964891546017</v>
      </c>
      <c r="U45" s="67" t="e">
        <f t="shared" si="14"/>
        <v>#REF!</v>
      </c>
    </row>
    <row r="46" spans="1:21" x14ac:dyDescent="0.25">
      <c r="A46" s="48">
        <f t="shared" si="7"/>
        <v>0</v>
      </c>
      <c r="B46" s="6" t="s">
        <v>189</v>
      </c>
      <c r="C46" s="72" t="s">
        <v>190</v>
      </c>
      <c r="D46" s="57">
        <v>12690377.459840357</v>
      </c>
      <c r="E46" s="61"/>
      <c r="F46" s="61">
        <f t="shared" si="13"/>
        <v>12690377.459840357</v>
      </c>
      <c r="G46" s="50">
        <f t="shared" si="8"/>
        <v>12690377.459840357</v>
      </c>
      <c r="H46" s="58">
        <v>24311</v>
      </c>
      <c r="I46" s="53">
        <f t="shared" si="9"/>
        <v>24311</v>
      </c>
      <c r="J46" s="59">
        <f t="shared" si="1"/>
        <v>522.00145859242139</v>
      </c>
      <c r="K46" s="59">
        <f t="shared" si="2"/>
        <v>-55.030562019387958</v>
      </c>
      <c r="L46" s="59">
        <f t="shared" si="3"/>
        <v>3028.3627561697044</v>
      </c>
      <c r="M46" s="59">
        <f t="shared" si="4"/>
        <v>73622526.965241686</v>
      </c>
      <c r="N46" s="77">
        <v>-0.27</v>
      </c>
      <c r="O46" s="47">
        <f t="shared" si="12"/>
        <v>0.2</v>
      </c>
      <c r="P46">
        <v>-0.72352600784936572</v>
      </c>
      <c r="Q46" s="47" t="e">
        <f>'VBD aprēķins - finansējums'!#REF!</f>
        <v>#REF!</v>
      </c>
      <c r="R46" s="46" t="e">
        <f t="shared" si="10"/>
        <v>#REF!</v>
      </c>
      <c r="S46" s="58">
        <f>Sheet1!B43*2</f>
        <v>10099711.74805194</v>
      </c>
      <c r="T46" s="67">
        <f t="shared" si="11"/>
        <v>356460.41463712731</v>
      </c>
      <c r="U46" s="67" t="e">
        <f t="shared" si="14"/>
        <v>#REF!</v>
      </c>
    </row>
    <row r="47" spans="1:21" x14ac:dyDescent="0.25">
      <c r="A47" s="48">
        <f t="shared" si="7"/>
        <v>0</v>
      </c>
      <c r="B47" s="6" t="s">
        <v>17</v>
      </c>
      <c r="C47" s="73" t="s">
        <v>18</v>
      </c>
      <c r="D47" s="57">
        <v>5217021.7951670894</v>
      </c>
      <c r="E47" s="61"/>
      <c r="F47" s="61">
        <f t="shared" si="13"/>
        <v>5217021.7951670894</v>
      </c>
      <c r="G47" s="50">
        <f t="shared" si="8"/>
        <v>5217021.7951670894</v>
      </c>
      <c r="H47" s="58">
        <v>9600</v>
      </c>
      <c r="I47" s="53">
        <f t="shared" si="9"/>
        <v>9600</v>
      </c>
      <c r="J47" s="59">
        <f t="shared" si="1"/>
        <v>543.43977032990517</v>
      </c>
      <c r="K47" s="59">
        <f t="shared" si="2"/>
        <v>-33.592250281904171</v>
      </c>
      <c r="L47" s="59">
        <f t="shared" si="3"/>
        <v>1128.4392790020909</v>
      </c>
      <c r="M47" s="59">
        <f t="shared" si="4"/>
        <v>10833017.078420073</v>
      </c>
      <c r="N47" s="77">
        <v>0.35</v>
      </c>
      <c r="O47" s="47">
        <f t="shared" si="12"/>
        <v>0.15</v>
      </c>
      <c r="P47">
        <v>-0.44166124875446389</v>
      </c>
      <c r="Q47" s="47" t="e">
        <f>'VBD aprēķins - finansējums'!#REF!</f>
        <v>#REF!</v>
      </c>
      <c r="R47" s="46" t="e">
        <f t="shared" si="10"/>
        <v>#REF!</v>
      </c>
      <c r="S47" s="58">
        <f>Sheet1!B44*2</f>
        <v>1121205.340347294</v>
      </c>
      <c r="T47" s="67">
        <f t="shared" si="11"/>
        <v>29678.964891546017</v>
      </c>
      <c r="U47" s="67" t="e">
        <f t="shared" si="14"/>
        <v>#REF!</v>
      </c>
    </row>
    <row r="48" spans="1:21" x14ac:dyDescent="0.25">
      <c r="A48" s="48">
        <f t="shared" si="7"/>
        <v>0</v>
      </c>
      <c r="B48" s="6" t="s">
        <v>100</v>
      </c>
      <c r="C48" s="73" t="s">
        <v>101</v>
      </c>
      <c r="D48" s="57">
        <v>6762639.7364218049</v>
      </c>
      <c r="E48" s="61"/>
      <c r="F48" s="61">
        <f t="shared" si="13"/>
        <v>6762639.7364218049</v>
      </c>
      <c r="G48" s="50">
        <f t="shared" si="8"/>
        <v>6762639.7364218049</v>
      </c>
      <c r="H48" s="58">
        <v>9088</v>
      </c>
      <c r="I48" s="53">
        <f t="shared" si="9"/>
        <v>9088</v>
      </c>
      <c r="J48" s="59">
        <f t="shared" si="1"/>
        <v>744.12849212387823</v>
      </c>
      <c r="K48" s="59">
        <f t="shared" si="2"/>
        <v>167.09647151206889</v>
      </c>
      <c r="L48" s="59">
        <f t="shared" si="3"/>
        <v>27921.230791783648</v>
      </c>
      <c r="M48" s="59">
        <f t="shared" si="4"/>
        <v>253748145.4357298</v>
      </c>
      <c r="N48" s="77">
        <v>1.4690000000000001</v>
      </c>
      <c r="O48" s="47">
        <f t="shared" si="12"/>
        <v>0.1</v>
      </c>
      <c r="P48">
        <v>2.1969363663094765</v>
      </c>
      <c r="Q48" s="47" t="e">
        <f>'VBD aprēķins - finansējums'!#REF!</f>
        <v>#REF!</v>
      </c>
      <c r="R48" s="46" t="e">
        <f t="shared" si="10"/>
        <v>#REF!</v>
      </c>
      <c r="S48" s="58">
        <f>Sheet1!B45*2</f>
        <v>1121205.340347294</v>
      </c>
      <c r="T48" s="67">
        <f t="shared" si="11"/>
        <v>19785.976594364012</v>
      </c>
      <c r="U48" s="67" t="e">
        <f t="shared" si="14"/>
        <v>#REF!</v>
      </c>
    </row>
    <row r="49" spans="1:21" x14ac:dyDescent="0.25">
      <c r="A49" s="48">
        <f t="shared" si="7"/>
        <v>0</v>
      </c>
      <c r="B49" s="6" t="s">
        <v>38</v>
      </c>
      <c r="C49" s="73" t="s">
        <v>39</v>
      </c>
      <c r="D49" s="57">
        <v>4396095.4359731609</v>
      </c>
      <c r="E49" s="61"/>
      <c r="F49" s="61">
        <f t="shared" si="13"/>
        <v>4396095.4359731609</v>
      </c>
      <c r="G49" s="50">
        <f t="shared" si="8"/>
        <v>4396095.4359731609</v>
      </c>
      <c r="H49" s="60">
        <v>8699</v>
      </c>
      <c r="I49" s="53">
        <f t="shared" si="9"/>
        <v>8699</v>
      </c>
      <c r="J49" s="57">
        <f t="shared" si="1"/>
        <v>505.35641291794008</v>
      </c>
      <c r="K49" s="57">
        <f t="shared" si="2"/>
        <v>-71.675607693869267</v>
      </c>
      <c r="L49" s="57">
        <f t="shared" si="3"/>
        <v>5137.3927382854517</v>
      </c>
      <c r="M49" s="57">
        <f t="shared" si="4"/>
        <v>44690179.430345148</v>
      </c>
      <c r="N49" s="77">
        <v>-0.70199999999999996</v>
      </c>
      <c r="O49" s="47">
        <f t="shared" si="12"/>
        <v>0.2</v>
      </c>
      <c r="P49">
        <v>-0.94237028283759627</v>
      </c>
      <c r="Q49" s="47" t="e">
        <f>'VBD aprēķins - finansējums'!#REF!</f>
        <v>#REF!</v>
      </c>
      <c r="R49" s="46" t="e">
        <f t="shared" si="10"/>
        <v>#REF!</v>
      </c>
      <c r="S49" s="58">
        <f>Sheet1!B46*2</f>
        <v>1121205.340347294</v>
      </c>
      <c r="T49" s="67">
        <f t="shared" si="11"/>
        <v>39571.953188728025</v>
      </c>
      <c r="U49" s="67" t="e">
        <f t="shared" si="14"/>
        <v>#REF!</v>
      </c>
    </row>
    <row r="50" spans="1:21" x14ac:dyDescent="0.25">
      <c r="A50" s="48">
        <f t="shared" si="7"/>
        <v>0</v>
      </c>
      <c r="B50" s="6" t="s">
        <v>124</v>
      </c>
      <c r="C50" s="73" t="s">
        <v>125</v>
      </c>
      <c r="D50" s="57">
        <v>4583220.228621576</v>
      </c>
      <c r="E50" s="61"/>
      <c r="F50" s="61">
        <f t="shared" si="13"/>
        <v>4583220.228621576</v>
      </c>
      <c r="G50" s="50">
        <f t="shared" si="8"/>
        <v>4583220.228621576</v>
      </c>
      <c r="H50" s="60">
        <v>8422</v>
      </c>
      <c r="I50" s="53">
        <f t="shared" si="9"/>
        <v>8422</v>
      </c>
      <c r="J50" s="57">
        <f t="shared" si="1"/>
        <v>544.19618007855331</v>
      </c>
      <c r="K50" s="57">
        <f t="shared" si="2"/>
        <v>-32.835840533256032</v>
      </c>
      <c r="L50" s="57">
        <f t="shared" si="3"/>
        <v>1078.1924235254198</v>
      </c>
      <c r="M50" s="57">
        <f t="shared" si="4"/>
        <v>9080536.5909310859</v>
      </c>
      <c r="N50" s="77">
        <v>0.75800000000000001</v>
      </c>
      <c r="O50" s="47">
        <f t="shared" si="12"/>
        <v>0.15</v>
      </c>
      <c r="P50">
        <v>-0.43171619085109525</v>
      </c>
      <c r="Q50" s="47" t="e">
        <f>'VBD aprēķins - finansējums'!#REF!</f>
        <v>#REF!</v>
      </c>
      <c r="R50" s="46" t="e">
        <f t="shared" si="10"/>
        <v>#REF!</v>
      </c>
      <c r="S50" s="58">
        <f>Sheet1!B47*2</f>
        <v>1121205.340347294</v>
      </c>
      <c r="T50" s="67">
        <f t="shared" si="11"/>
        <v>29678.964891546017</v>
      </c>
      <c r="U50" s="67" t="e">
        <f t="shared" si="14"/>
        <v>#REF!</v>
      </c>
    </row>
    <row r="51" spans="1:21" x14ac:dyDescent="0.25">
      <c r="A51" s="48">
        <f t="shared" si="7"/>
        <v>0</v>
      </c>
      <c r="B51" s="6" t="s">
        <v>0</v>
      </c>
      <c r="C51" s="73" t="s">
        <v>1</v>
      </c>
      <c r="D51" s="57">
        <v>3282814.4111980624</v>
      </c>
      <c r="E51" s="61"/>
      <c r="F51" s="61">
        <f t="shared" si="13"/>
        <v>3282814.4111980624</v>
      </c>
      <c r="G51" s="50">
        <f t="shared" si="8"/>
        <v>3282814.4111980624</v>
      </c>
      <c r="H51" s="58">
        <v>6350</v>
      </c>
      <c r="I51" s="53">
        <f t="shared" si="9"/>
        <v>6350</v>
      </c>
      <c r="J51" s="59">
        <f t="shared" si="1"/>
        <v>516.97864743276568</v>
      </c>
      <c r="K51" s="59">
        <f t="shared" si="2"/>
        <v>-60.05337317904366</v>
      </c>
      <c r="L51" s="59">
        <f t="shared" si="3"/>
        <v>3606.4076301814803</v>
      </c>
      <c r="M51" s="59">
        <f t="shared" si="4"/>
        <v>22900688.4516524</v>
      </c>
      <c r="N51" s="77">
        <v>1E-3</v>
      </c>
      <c r="O51" s="47">
        <f t="shared" si="12"/>
        <v>0.15</v>
      </c>
      <c r="P51">
        <v>-0.78956448489138797</v>
      </c>
      <c r="Q51" s="47" t="e">
        <f>'VBD aprēķins - finansējums'!#REF!</f>
        <v>#REF!</v>
      </c>
      <c r="R51" s="46" t="e">
        <f t="shared" si="10"/>
        <v>#REF!</v>
      </c>
      <c r="S51" s="58">
        <f>Sheet1!B48*2</f>
        <v>1121205.340347294</v>
      </c>
      <c r="T51" s="67">
        <f t="shared" si="11"/>
        <v>29678.964891546017</v>
      </c>
      <c r="U51" s="67" t="e">
        <f t="shared" si="14"/>
        <v>#REF!</v>
      </c>
    </row>
    <row r="52" spans="1:21" x14ac:dyDescent="0.25">
      <c r="A52" s="48">
        <f t="shared" si="7"/>
        <v>0</v>
      </c>
      <c r="B52" s="6" t="s">
        <v>27</v>
      </c>
      <c r="C52" s="73" t="s">
        <v>28</v>
      </c>
      <c r="D52" s="57">
        <v>1343243.320843234</v>
      </c>
      <c r="E52" s="61"/>
      <c r="F52" s="61">
        <f t="shared" si="13"/>
        <v>1343243.320843234</v>
      </c>
      <c r="G52" s="50">
        <f t="shared" si="8"/>
        <v>1343243.320843234</v>
      </c>
      <c r="H52" s="58">
        <v>2554</v>
      </c>
      <c r="I52" s="53">
        <f t="shared" si="9"/>
        <v>2554</v>
      </c>
      <c r="J52" s="59">
        <f t="shared" si="1"/>
        <v>525.93708725263662</v>
      </c>
      <c r="K52" s="59">
        <f t="shared" si="2"/>
        <v>-51.094933359172728</v>
      </c>
      <c r="L52" s="59">
        <f t="shared" si="3"/>
        <v>2610.6922149783022</v>
      </c>
      <c r="M52" s="59">
        <f t="shared" si="4"/>
        <v>6667707.9170545842</v>
      </c>
      <c r="N52" s="77">
        <v>-0.36499999999999999</v>
      </c>
      <c r="O52" s="47">
        <f t="shared" si="12"/>
        <v>0.2</v>
      </c>
      <c r="P52">
        <v>-0.67178149373919094</v>
      </c>
      <c r="Q52" s="47" t="e">
        <f>'VBD aprēķins - finansējums'!#REF!</f>
        <v>#REF!</v>
      </c>
      <c r="R52" s="46" t="e">
        <f t="shared" si="10"/>
        <v>#REF!</v>
      </c>
      <c r="S52" s="58">
        <f>Sheet1!B49*2</f>
        <v>1121205.340347294</v>
      </c>
      <c r="T52" s="67">
        <f t="shared" si="11"/>
        <v>39571.953188728025</v>
      </c>
      <c r="U52" s="67" t="e">
        <f t="shared" si="14"/>
        <v>#REF!</v>
      </c>
    </row>
    <row r="53" spans="1:21" x14ac:dyDescent="0.25">
      <c r="A53" s="48">
        <f t="shared" si="7"/>
        <v>0</v>
      </c>
      <c r="B53" s="6" t="s">
        <v>154</v>
      </c>
      <c r="C53" s="73" t="s">
        <v>155</v>
      </c>
      <c r="D53" s="57">
        <v>1439322.1371907478</v>
      </c>
      <c r="E53" s="61"/>
      <c r="F53" s="61">
        <f t="shared" si="13"/>
        <v>1439322.1371907478</v>
      </c>
      <c r="G53" s="50">
        <f t="shared" si="8"/>
        <v>1439322.1371907478</v>
      </c>
      <c r="H53" s="58">
        <v>2698</v>
      </c>
      <c r="I53" s="53">
        <f t="shared" si="9"/>
        <v>2698</v>
      </c>
      <c r="J53" s="59">
        <f t="shared" si="1"/>
        <v>533.47744150880203</v>
      </c>
      <c r="K53" s="59">
        <f t="shared" si="2"/>
        <v>-43.554579103007313</v>
      </c>
      <c r="L53" s="59">
        <f t="shared" si="3"/>
        <v>1897.0013608401214</v>
      </c>
      <c r="M53" s="59">
        <f t="shared" si="4"/>
        <v>5118109.6715466473</v>
      </c>
      <c r="N53" s="77">
        <v>-0.05</v>
      </c>
      <c r="O53" s="47">
        <f t="shared" si="12"/>
        <v>0.2</v>
      </c>
      <c r="P53">
        <v>-0.57264308387139329</v>
      </c>
      <c r="Q53" s="47" t="e">
        <f>'VBD aprēķins - finansējums'!#REF!</f>
        <v>#REF!</v>
      </c>
      <c r="R53" s="46" t="e">
        <f t="shared" si="10"/>
        <v>#REF!</v>
      </c>
      <c r="S53" s="58">
        <f>Sheet1!B50*2</f>
        <v>1121205.340347294</v>
      </c>
      <c r="T53" s="67">
        <f t="shared" si="11"/>
        <v>39571.953188728025</v>
      </c>
      <c r="U53" s="67" t="e">
        <f t="shared" si="14"/>
        <v>#REF!</v>
      </c>
    </row>
    <row r="54" spans="1:21" x14ac:dyDescent="0.25">
      <c r="A54" s="48">
        <f t="shared" si="7"/>
        <v>0</v>
      </c>
      <c r="B54" s="6" t="s">
        <v>44</v>
      </c>
      <c r="C54" s="73" t="s">
        <v>45</v>
      </c>
      <c r="D54" s="57">
        <v>13726315.251046812</v>
      </c>
      <c r="E54" s="61"/>
      <c r="F54" s="61">
        <f t="shared" si="13"/>
        <v>13726315.251046812</v>
      </c>
      <c r="G54" s="50">
        <f t="shared" si="8"/>
        <v>13726315.251046812</v>
      </c>
      <c r="H54" s="58">
        <v>26439</v>
      </c>
      <c r="I54" s="53">
        <f t="shared" si="9"/>
        <v>26439</v>
      </c>
      <c r="J54" s="59">
        <f t="shared" si="1"/>
        <v>519.16922920862407</v>
      </c>
      <c r="K54" s="59">
        <f t="shared" si="2"/>
        <v>-57.86279140318527</v>
      </c>
      <c r="L54" s="59">
        <f t="shared" si="3"/>
        <v>3348.102628968531</v>
      </c>
      <c r="M54" s="59">
        <f t="shared" si="4"/>
        <v>88520485.407298997</v>
      </c>
      <c r="N54" s="77">
        <v>0.24399999999999999</v>
      </c>
      <c r="O54" s="47">
        <f t="shared" si="12"/>
        <v>0.15</v>
      </c>
      <c r="P54">
        <v>-0.76076334550640412</v>
      </c>
      <c r="Q54" s="47" t="e">
        <f>'VBD aprēķins - finansējums'!#REF!</f>
        <v>#REF!</v>
      </c>
      <c r="R54" s="46" t="e">
        <f t="shared" si="10"/>
        <v>#REF!</v>
      </c>
      <c r="S54" s="58">
        <f>Sheet1!B51*2</f>
        <v>1121205.340347294</v>
      </c>
      <c r="T54" s="67">
        <f t="shared" si="11"/>
        <v>29678.964891546017</v>
      </c>
      <c r="U54" s="67" t="e">
        <f t="shared" si="14"/>
        <v>#REF!</v>
      </c>
    </row>
    <row r="55" spans="1:21" x14ac:dyDescent="0.25">
      <c r="A55" s="48">
        <f t="shared" si="7"/>
        <v>0</v>
      </c>
      <c r="B55" s="6" t="s">
        <v>48</v>
      </c>
      <c r="C55" s="73" t="s">
        <v>49</v>
      </c>
      <c r="D55" s="57">
        <v>2756829.7289812583</v>
      </c>
      <c r="E55" s="61"/>
      <c r="F55" s="61">
        <f t="shared" si="13"/>
        <v>2756829.7289812583</v>
      </c>
      <c r="G55" s="50">
        <f t="shared" si="8"/>
        <v>2756829.7289812583</v>
      </c>
      <c r="H55" s="58">
        <v>5462</v>
      </c>
      <c r="I55" s="53">
        <f t="shared" si="9"/>
        <v>5462</v>
      </c>
      <c r="J55" s="59">
        <f t="shared" si="1"/>
        <v>504.72898736383348</v>
      </c>
      <c r="K55" s="59">
        <f t="shared" si="2"/>
        <v>-72.303033247975861</v>
      </c>
      <c r="L55" s="59">
        <f t="shared" si="3"/>
        <v>5227.728616857903</v>
      </c>
      <c r="M55" s="59">
        <f t="shared" si="4"/>
        <v>28553853.705277868</v>
      </c>
      <c r="N55" s="77">
        <v>-0.73499999999999999</v>
      </c>
      <c r="O55" s="47">
        <f t="shared" si="12"/>
        <v>0.2</v>
      </c>
      <c r="P55">
        <v>-0.95061949363478004</v>
      </c>
      <c r="Q55" s="47" t="e">
        <f>'VBD aprēķins - finansējums'!#REF!</f>
        <v>#REF!</v>
      </c>
      <c r="R55" s="46" t="e">
        <f t="shared" si="10"/>
        <v>#REF!</v>
      </c>
      <c r="S55" s="58">
        <f>Sheet1!B52*2</f>
        <v>1121205.340347294</v>
      </c>
      <c r="T55" s="67">
        <f t="shared" si="11"/>
        <v>39571.953188728025</v>
      </c>
      <c r="U55" s="67" t="e">
        <f t="shared" si="14"/>
        <v>#REF!</v>
      </c>
    </row>
    <row r="56" spans="1:21" x14ac:dyDescent="0.25">
      <c r="A56" s="48">
        <f t="shared" si="7"/>
        <v>0</v>
      </c>
      <c r="B56" s="6" t="s">
        <v>150</v>
      </c>
      <c r="C56" s="73" t="s">
        <v>151</v>
      </c>
      <c r="D56" s="57">
        <v>5213336.9371140413</v>
      </c>
      <c r="E56" s="61"/>
      <c r="F56" s="61">
        <f t="shared" si="13"/>
        <v>5213336.9371140413</v>
      </c>
      <c r="G56" s="50">
        <f t="shared" si="8"/>
        <v>5213336.9371140413</v>
      </c>
      <c r="H56" s="58">
        <v>9605</v>
      </c>
      <c r="I56" s="53">
        <f t="shared" si="9"/>
        <v>9605</v>
      </c>
      <c r="J56" s="59">
        <f t="shared" si="1"/>
        <v>542.77323655534008</v>
      </c>
      <c r="K56" s="59">
        <f t="shared" si="2"/>
        <v>-34.258784056469267</v>
      </c>
      <c r="L56" s="59">
        <f t="shared" si="3"/>
        <v>1173.6642850277929</v>
      </c>
      <c r="M56" s="59">
        <f t="shared" si="4"/>
        <v>11273045.457691951</v>
      </c>
      <c r="N56" s="77">
        <v>-0.29099999999999998</v>
      </c>
      <c r="O56" s="47">
        <f t="shared" si="12"/>
        <v>0.2</v>
      </c>
      <c r="P56">
        <v>-0.45042464319041292</v>
      </c>
      <c r="Q56" s="47" t="e">
        <f>'VBD aprēķins - finansējums'!#REF!</f>
        <v>#REF!</v>
      </c>
      <c r="R56" s="46" t="e">
        <f t="shared" si="10"/>
        <v>#REF!</v>
      </c>
      <c r="S56" s="58">
        <f>Sheet1!B53*2</f>
        <v>1121205.340347294</v>
      </c>
      <c r="T56" s="67">
        <f t="shared" si="11"/>
        <v>39571.953188728025</v>
      </c>
      <c r="U56" s="67" t="e">
        <f t="shared" si="14"/>
        <v>#REF!</v>
      </c>
    </row>
    <row r="57" spans="1:21" x14ac:dyDescent="0.25">
      <c r="A57" s="48">
        <f t="shared" si="7"/>
        <v>0</v>
      </c>
      <c r="B57" s="6" t="s">
        <v>86</v>
      </c>
      <c r="C57" s="73" t="s">
        <v>87</v>
      </c>
      <c r="D57" s="57">
        <v>3416111.2853932991</v>
      </c>
      <c r="E57" s="61"/>
      <c r="F57" s="61">
        <f t="shared" si="13"/>
        <v>3416111.2853932991</v>
      </c>
      <c r="G57" s="50">
        <f t="shared" si="8"/>
        <v>3416111.2853932991</v>
      </c>
      <c r="H57" s="58">
        <v>6630</v>
      </c>
      <c r="I57" s="53">
        <f t="shared" si="9"/>
        <v>6630</v>
      </c>
      <c r="J57" s="59">
        <f t="shared" si="1"/>
        <v>515.25057094921556</v>
      </c>
      <c r="K57" s="59">
        <f t="shared" si="2"/>
        <v>-61.781449662593786</v>
      </c>
      <c r="L57" s="59">
        <f t="shared" si="3"/>
        <v>3816.94752241161</v>
      </c>
      <c r="M57" s="59">
        <f t="shared" si="4"/>
        <v>25306362.073588975</v>
      </c>
      <c r="N57" s="77">
        <v>-2.0950000000000002</v>
      </c>
      <c r="O57" s="47">
        <f t="shared" si="12"/>
        <v>0.3</v>
      </c>
      <c r="P57">
        <v>-0.81228473766585352</v>
      </c>
      <c r="Q57" s="47" t="e">
        <f>'VBD aprēķins - finansējums'!#REF!</f>
        <v>#REF!</v>
      </c>
      <c r="R57" s="46" t="e">
        <f t="shared" si="10"/>
        <v>#REF!</v>
      </c>
      <c r="S57" s="58">
        <f>Sheet1!B54*2</f>
        <v>1121205.340347294</v>
      </c>
      <c r="T57" s="67">
        <f t="shared" si="11"/>
        <v>59357.929783092033</v>
      </c>
      <c r="U57" s="67" t="e">
        <f t="shared" si="14"/>
        <v>#REF!</v>
      </c>
    </row>
    <row r="58" spans="1:21" x14ac:dyDescent="0.25">
      <c r="A58" s="48">
        <f t="shared" si="7"/>
        <v>0</v>
      </c>
      <c r="B58" s="6" t="s">
        <v>158</v>
      </c>
      <c r="C58" s="73" t="s">
        <v>174</v>
      </c>
      <c r="D58" s="57">
        <v>3544335.6442826893</v>
      </c>
      <c r="E58" s="61"/>
      <c r="F58" s="61">
        <f t="shared" si="13"/>
        <v>3544335.6442826893</v>
      </c>
      <c r="G58" s="50">
        <f t="shared" si="8"/>
        <v>3544335.6442826893</v>
      </c>
      <c r="H58" s="58">
        <v>6820</v>
      </c>
      <c r="I58" s="53">
        <f t="shared" si="9"/>
        <v>6820</v>
      </c>
      <c r="J58" s="59">
        <f t="shared" si="1"/>
        <v>519.69730854584884</v>
      </c>
      <c r="K58" s="59">
        <f t="shared" si="2"/>
        <v>-57.334712065960503</v>
      </c>
      <c r="L58" s="59">
        <f t="shared" si="3"/>
        <v>3287.2692076865969</v>
      </c>
      <c r="M58" s="59">
        <f t="shared" si="4"/>
        <v>22419175.996422593</v>
      </c>
      <c r="N58" s="77">
        <v>0.443</v>
      </c>
      <c r="O58" s="47">
        <f t="shared" si="12"/>
        <v>0.15</v>
      </c>
      <c r="P58">
        <v>-0.75382031020621287</v>
      </c>
      <c r="Q58" s="47" t="e">
        <f>'VBD aprēķins - finansējums'!#REF!</f>
        <v>#REF!</v>
      </c>
      <c r="R58" s="46" t="e">
        <f t="shared" si="10"/>
        <v>#REF!</v>
      </c>
      <c r="S58" s="58">
        <f>Sheet1!B55*2</f>
        <v>1121205.340347294</v>
      </c>
      <c r="T58" s="67">
        <f t="shared" si="11"/>
        <v>29678.964891546017</v>
      </c>
      <c r="U58" s="67" t="e">
        <f t="shared" si="14"/>
        <v>#REF!</v>
      </c>
    </row>
    <row r="59" spans="1:21" x14ac:dyDescent="0.25">
      <c r="A59" s="48">
        <f t="shared" si="7"/>
        <v>0</v>
      </c>
      <c r="B59" s="6" t="s">
        <v>4</v>
      </c>
      <c r="C59" s="73" t="s">
        <v>5</v>
      </c>
      <c r="D59" s="57">
        <v>3170420.7090343391</v>
      </c>
      <c r="E59" s="61"/>
      <c r="F59" s="61">
        <f t="shared" si="13"/>
        <v>3170420.7090343391</v>
      </c>
      <c r="G59" s="50">
        <f t="shared" si="8"/>
        <v>3170420.7090343391</v>
      </c>
      <c r="H59" s="58">
        <v>5901</v>
      </c>
      <c r="I59" s="53">
        <f t="shared" si="9"/>
        <v>5901</v>
      </c>
      <c r="J59" s="59">
        <f t="shared" si="1"/>
        <v>537.26837977196055</v>
      </c>
      <c r="K59" s="59">
        <f t="shared" si="2"/>
        <v>-39.76364083984879</v>
      </c>
      <c r="L59" s="59">
        <f t="shared" si="3"/>
        <v>1581.1471328404905</v>
      </c>
      <c r="M59" s="59">
        <f t="shared" si="4"/>
        <v>9330349.2308917344</v>
      </c>
      <c r="N59" s="77">
        <v>0.19</v>
      </c>
      <c r="O59" s="47">
        <f t="shared" si="12"/>
        <v>0.15</v>
      </c>
      <c r="P59">
        <v>-0.52280091750245539</v>
      </c>
      <c r="Q59" s="47" t="e">
        <f>'VBD aprēķins - finansējums'!#REF!</f>
        <v>#REF!</v>
      </c>
      <c r="R59" s="46" t="e">
        <f t="shared" si="10"/>
        <v>#REF!</v>
      </c>
      <c r="S59" s="58">
        <f>Sheet1!B56*2</f>
        <v>1121205.340347294</v>
      </c>
      <c r="T59" s="67">
        <f t="shared" si="11"/>
        <v>29678.964891546017</v>
      </c>
      <c r="U59" s="67" t="e">
        <f t="shared" si="14"/>
        <v>#REF!</v>
      </c>
    </row>
    <row r="60" spans="1:21" x14ac:dyDescent="0.25">
      <c r="A60" s="48">
        <f t="shared" si="7"/>
        <v>0</v>
      </c>
      <c r="B60" s="6" t="s">
        <v>194</v>
      </c>
      <c r="C60" s="72" t="s">
        <v>195</v>
      </c>
      <c r="D60" s="57">
        <v>9599761.8241905626</v>
      </c>
      <c r="E60" s="61"/>
      <c r="F60" s="61">
        <f t="shared" si="13"/>
        <v>9599761.8241905626</v>
      </c>
      <c r="G60" s="50">
        <f t="shared" si="8"/>
        <v>9599761.8241905626</v>
      </c>
      <c r="H60" s="58">
        <v>18936</v>
      </c>
      <c r="I60" s="53">
        <f t="shared" si="9"/>
        <v>18936</v>
      </c>
      <c r="J60" s="59">
        <f t="shared" si="1"/>
        <v>506.95827123946782</v>
      </c>
      <c r="K60" s="59">
        <f t="shared" si="2"/>
        <v>-70.073749372341524</v>
      </c>
      <c r="L60" s="59">
        <f t="shared" si="3"/>
        <v>4910.3303510977339</v>
      </c>
      <c r="M60" s="59">
        <f t="shared" si="4"/>
        <v>92982015.528386682</v>
      </c>
      <c r="N60" s="77">
        <v>-0.877</v>
      </c>
      <c r="O60" s="47">
        <f t="shared" si="12"/>
        <v>0.2</v>
      </c>
      <c r="P60">
        <v>-0.92130951016900309</v>
      </c>
      <c r="Q60" s="47" t="e">
        <f>'VBD aprēķins - finansējums'!#REF!</f>
        <v>#REF!</v>
      </c>
      <c r="R60" s="46" t="e">
        <f t="shared" si="10"/>
        <v>#REF!</v>
      </c>
      <c r="S60" s="58">
        <f>Sheet1!B57*2</f>
        <v>25027433.462337658</v>
      </c>
      <c r="T60" s="67">
        <f t="shared" si="11"/>
        <v>883321.18102368212</v>
      </c>
      <c r="U60" s="67" t="e">
        <f t="shared" si="14"/>
        <v>#REF!</v>
      </c>
    </row>
    <row r="61" spans="1:21" x14ac:dyDescent="0.25">
      <c r="A61" s="48">
        <f t="shared" si="7"/>
        <v>0</v>
      </c>
      <c r="B61" s="6" t="s">
        <v>134</v>
      </c>
      <c r="C61" s="73" t="s">
        <v>135</v>
      </c>
      <c r="D61" s="57">
        <v>2912818.880360438</v>
      </c>
      <c r="E61" s="61"/>
      <c r="F61" s="61">
        <f t="shared" si="13"/>
        <v>2912818.880360438</v>
      </c>
      <c r="G61" s="50">
        <f t="shared" si="8"/>
        <v>2912818.880360438</v>
      </c>
      <c r="H61" s="58">
        <v>5609</v>
      </c>
      <c r="I61" s="53">
        <f t="shared" si="9"/>
        <v>5609</v>
      </c>
      <c r="J61" s="59">
        <f t="shared" si="1"/>
        <v>519.31162067399498</v>
      </c>
      <c r="K61" s="59">
        <f t="shared" si="2"/>
        <v>-57.720399937814364</v>
      </c>
      <c r="L61" s="59">
        <f t="shared" si="3"/>
        <v>3331.6445689812404</v>
      </c>
      <c r="M61" s="59">
        <f t="shared" si="4"/>
        <v>18687194.387415778</v>
      </c>
      <c r="N61" s="77">
        <v>0.48199999999999998</v>
      </c>
      <c r="O61" s="47">
        <f t="shared" si="12"/>
        <v>0.15</v>
      </c>
      <c r="P61">
        <v>-0.75889122345801696</v>
      </c>
      <c r="Q61" s="47" t="e">
        <f>'VBD aprēķins - finansējums'!#REF!</f>
        <v>#REF!</v>
      </c>
      <c r="R61" s="46" t="e">
        <f t="shared" si="10"/>
        <v>#REF!</v>
      </c>
      <c r="S61" s="58">
        <f>Sheet1!B58*2</f>
        <v>1121205.340347294</v>
      </c>
      <c r="T61" s="67">
        <f t="shared" si="11"/>
        <v>29678.964891546017</v>
      </c>
      <c r="U61" s="67" t="e">
        <f t="shared" si="14"/>
        <v>#REF!</v>
      </c>
    </row>
    <row r="62" spans="1:21" x14ac:dyDescent="0.25">
      <c r="A62" s="48">
        <f t="shared" si="7"/>
        <v>0</v>
      </c>
      <c r="B62" s="6" t="s">
        <v>54</v>
      </c>
      <c r="C62" s="73" t="s">
        <v>55</v>
      </c>
      <c r="D62" s="57">
        <v>3500439.0246335268</v>
      </c>
      <c r="E62" s="61"/>
      <c r="F62" s="61">
        <f t="shared" si="13"/>
        <v>3500439.0246335268</v>
      </c>
      <c r="G62" s="50">
        <f t="shared" si="8"/>
        <v>3500439.0246335268</v>
      </c>
      <c r="H62" s="58">
        <v>6622</v>
      </c>
      <c r="I62" s="53">
        <f t="shared" si="9"/>
        <v>6622</v>
      </c>
      <c r="J62" s="59">
        <f t="shared" si="1"/>
        <v>528.60752410654288</v>
      </c>
      <c r="K62" s="59">
        <f t="shared" si="2"/>
        <v>-48.424496505266461</v>
      </c>
      <c r="L62" s="59">
        <f t="shared" si="3"/>
        <v>2344.9318617885638</v>
      </c>
      <c r="M62" s="59">
        <f t="shared" si="4"/>
        <v>15528138.78876387</v>
      </c>
      <c r="N62" s="77">
        <v>-0.69399999999999995</v>
      </c>
      <c r="O62" s="47">
        <f t="shared" si="12"/>
        <v>0.2</v>
      </c>
      <c r="P62">
        <v>-0.63667135774894046</v>
      </c>
      <c r="Q62" s="47" t="e">
        <f>'VBD aprēķins - finansējums'!#REF!</f>
        <v>#REF!</v>
      </c>
      <c r="R62" s="46" t="e">
        <f t="shared" si="10"/>
        <v>#REF!</v>
      </c>
      <c r="S62" s="58">
        <f>Sheet1!B59*2</f>
        <v>1121205.340347294</v>
      </c>
      <c r="T62" s="67">
        <f t="shared" si="11"/>
        <v>39571.953188728025</v>
      </c>
      <c r="U62" s="67" t="e">
        <f t="shared" si="14"/>
        <v>#REF!</v>
      </c>
    </row>
    <row r="63" spans="1:21" x14ac:dyDescent="0.25">
      <c r="A63" s="48">
        <f t="shared" si="7"/>
        <v>0</v>
      </c>
      <c r="B63" s="6" t="s">
        <v>196</v>
      </c>
      <c r="C63" s="72" t="s">
        <v>197</v>
      </c>
      <c r="D63" s="57">
        <v>14411995.24321438</v>
      </c>
      <c r="E63" s="61"/>
      <c r="F63" s="61">
        <f t="shared" si="13"/>
        <v>14411995.24321438</v>
      </c>
      <c r="G63" s="50">
        <f t="shared" si="8"/>
        <v>14411995.24321438</v>
      </c>
      <c r="H63" s="58">
        <v>26530</v>
      </c>
      <c r="I63" s="53">
        <f t="shared" si="9"/>
        <v>26530</v>
      </c>
      <c r="J63" s="59">
        <f t="shared" si="1"/>
        <v>543.2338953341266</v>
      </c>
      <c r="K63" s="59">
        <f t="shared" si="2"/>
        <v>-33.798125277682743</v>
      </c>
      <c r="L63" s="59">
        <f t="shared" si="3"/>
        <v>1142.3132722859373</v>
      </c>
      <c r="M63" s="59">
        <f t="shared" si="4"/>
        <v>30305571.113745917</v>
      </c>
      <c r="N63" s="77">
        <v>-0.28999999999999998</v>
      </c>
      <c r="O63" s="47">
        <f t="shared" si="12"/>
        <v>0.2</v>
      </c>
      <c r="P63">
        <v>-0.44436803400879576</v>
      </c>
      <c r="Q63" s="47" t="e">
        <f>'VBD aprēķins - finansējums'!#REF!</f>
        <v>#REF!</v>
      </c>
      <c r="R63" s="46" t="e">
        <f t="shared" si="10"/>
        <v>#REF!</v>
      </c>
      <c r="S63" s="58">
        <f>Sheet1!B60*2</f>
        <v>10099711.74805194</v>
      </c>
      <c r="T63" s="67">
        <f t="shared" si="11"/>
        <v>356460.41463712731</v>
      </c>
      <c r="U63" s="67" t="e">
        <f t="shared" si="14"/>
        <v>#REF!</v>
      </c>
    </row>
    <row r="64" spans="1:21" x14ac:dyDescent="0.25">
      <c r="A64" s="48">
        <f t="shared" si="7"/>
        <v>0</v>
      </c>
      <c r="B64" s="6" t="s">
        <v>102</v>
      </c>
      <c r="C64" s="73" t="s">
        <v>103</v>
      </c>
      <c r="D64" s="57">
        <v>3169924.4965055715</v>
      </c>
      <c r="E64" s="61"/>
      <c r="F64" s="61">
        <f t="shared" si="13"/>
        <v>3169924.4965055715</v>
      </c>
      <c r="G64" s="50">
        <f t="shared" si="8"/>
        <v>3169924.4965055715</v>
      </c>
      <c r="H64" s="58">
        <v>6171</v>
      </c>
      <c r="I64" s="53">
        <f t="shared" si="9"/>
        <v>6171</v>
      </c>
      <c r="J64" s="59">
        <f t="shared" si="1"/>
        <v>513.68084532580963</v>
      </c>
      <c r="K64" s="59">
        <f t="shared" si="2"/>
        <v>-63.351175285999716</v>
      </c>
      <c r="L64" s="59">
        <f t="shared" si="3"/>
        <v>4013.371410117461</v>
      </c>
      <c r="M64" s="59">
        <f t="shared" si="4"/>
        <v>24766514.971834853</v>
      </c>
      <c r="N64" s="77">
        <v>0.624</v>
      </c>
      <c r="O64" s="47">
        <f t="shared" si="12"/>
        <v>0.15</v>
      </c>
      <c r="P64">
        <v>-0.83292303885786412</v>
      </c>
      <c r="Q64" s="47" t="e">
        <f>'VBD aprēķins - finansējums'!#REF!</f>
        <v>#REF!</v>
      </c>
      <c r="R64" s="46" t="e">
        <f t="shared" si="10"/>
        <v>#REF!</v>
      </c>
      <c r="S64" s="58">
        <f>Sheet1!B61*2</f>
        <v>1121205.340347294</v>
      </c>
      <c r="T64" s="67">
        <f t="shared" si="11"/>
        <v>29678.964891546017</v>
      </c>
      <c r="U64" s="67" t="e">
        <f t="shared" si="14"/>
        <v>#REF!</v>
      </c>
    </row>
    <row r="65" spans="1:21" x14ac:dyDescent="0.25">
      <c r="A65" s="48">
        <f t="shared" si="7"/>
        <v>0</v>
      </c>
      <c r="B65" s="6" t="s">
        <v>116</v>
      </c>
      <c r="C65" s="73" t="s">
        <v>117</v>
      </c>
      <c r="D65" s="57">
        <v>16604269.161895458</v>
      </c>
      <c r="E65" s="61"/>
      <c r="F65" s="61">
        <f t="shared" si="13"/>
        <v>16604269.161895458</v>
      </c>
      <c r="G65" s="50">
        <f t="shared" si="8"/>
        <v>16604269.161895458</v>
      </c>
      <c r="H65" s="58">
        <v>22412</v>
      </c>
      <c r="I65" s="53">
        <f t="shared" si="9"/>
        <v>22412</v>
      </c>
      <c r="J65" s="59">
        <f t="shared" si="1"/>
        <v>740.86512412526588</v>
      </c>
      <c r="K65" s="59">
        <f t="shared" si="2"/>
        <v>163.83310351345654</v>
      </c>
      <c r="L65" s="59">
        <f t="shared" si="3"/>
        <v>26841.285806850963</v>
      </c>
      <c r="M65" s="59">
        <f t="shared" si="4"/>
        <v>601566897.50314379</v>
      </c>
      <c r="N65" s="77">
        <v>1.7</v>
      </c>
      <c r="O65" s="47">
        <f t="shared" si="12"/>
        <v>0.1</v>
      </c>
      <c r="P65">
        <v>2.1540305420995129</v>
      </c>
      <c r="Q65" s="47" t="e">
        <f>'VBD aprēķins - finansējums'!#REF!</f>
        <v>#REF!</v>
      </c>
      <c r="R65" s="46" t="e">
        <f t="shared" si="10"/>
        <v>#REF!</v>
      </c>
      <c r="S65" s="58">
        <f>Sheet1!B62*2</f>
        <v>1121205.340347294</v>
      </c>
      <c r="T65" s="67">
        <f t="shared" si="11"/>
        <v>19785.976594364012</v>
      </c>
      <c r="U65" s="67" t="e">
        <f t="shared" si="14"/>
        <v>#REF!</v>
      </c>
    </row>
    <row r="66" spans="1:21" x14ac:dyDescent="0.25">
      <c r="A66" s="48">
        <f t="shared" si="7"/>
        <v>0</v>
      </c>
      <c r="B66" s="6" t="s">
        <v>104</v>
      </c>
      <c r="C66" s="73" t="s">
        <v>105</v>
      </c>
      <c r="D66" s="57">
        <v>5973200.0086177997</v>
      </c>
      <c r="E66" s="61"/>
      <c r="F66" s="61">
        <f t="shared" si="13"/>
        <v>5973200.0086177997</v>
      </c>
      <c r="G66" s="50">
        <f t="shared" si="8"/>
        <v>5973200.0086177997</v>
      </c>
      <c r="H66" s="58">
        <v>11131</v>
      </c>
      <c r="I66" s="53">
        <f t="shared" si="9"/>
        <v>11131</v>
      </c>
      <c r="J66" s="59">
        <f t="shared" si="1"/>
        <v>536.62743766218671</v>
      </c>
      <c r="K66" s="59">
        <f t="shared" si="2"/>
        <v>-40.404582949622636</v>
      </c>
      <c r="L66" s="59">
        <f t="shared" si="3"/>
        <v>1632.5303233329362</v>
      </c>
      <c r="M66" s="59">
        <f t="shared" si="4"/>
        <v>18171695.029018912</v>
      </c>
      <c r="N66" s="77">
        <v>0.57299999999999995</v>
      </c>
      <c r="O66" s="47">
        <f t="shared" si="12"/>
        <v>0.15</v>
      </c>
      <c r="P66">
        <v>-0.53122784008746982</v>
      </c>
      <c r="Q66" s="47" t="e">
        <f>'VBD aprēķins - finansējums'!#REF!</f>
        <v>#REF!</v>
      </c>
      <c r="R66" s="46" t="e">
        <f t="shared" si="10"/>
        <v>#REF!</v>
      </c>
      <c r="S66" s="58">
        <f>Sheet1!B63*2</f>
        <v>1121205.340347294</v>
      </c>
      <c r="T66" s="67">
        <f t="shared" si="11"/>
        <v>29678.964891546017</v>
      </c>
      <c r="U66" s="67" t="e">
        <f t="shared" si="14"/>
        <v>#REF!</v>
      </c>
    </row>
    <row r="67" spans="1:21" x14ac:dyDescent="0.25">
      <c r="A67" s="48">
        <f t="shared" si="7"/>
        <v>0</v>
      </c>
      <c r="B67" s="6" t="s">
        <v>199</v>
      </c>
      <c r="C67" s="72" t="s">
        <v>200</v>
      </c>
      <c r="D67" s="57">
        <v>9896418.0034927409</v>
      </c>
      <c r="E67" s="61"/>
      <c r="F67" s="61">
        <f t="shared" si="13"/>
        <v>9896418.0034927409</v>
      </c>
      <c r="G67" s="50">
        <f t="shared" si="8"/>
        <v>9896418.0034927409</v>
      </c>
      <c r="H67" s="58">
        <v>18895</v>
      </c>
      <c r="I67" s="53">
        <f t="shared" si="9"/>
        <v>18895</v>
      </c>
      <c r="J67" s="59">
        <f t="shared" si="1"/>
        <v>523.75856065058167</v>
      </c>
      <c r="K67" s="59">
        <f t="shared" si="2"/>
        <v>-53.273459961227672</v>
      </c>
      <c r="L67" s="59">
        <f t="shared" si="3"/>
        <v>2838.0615362405279</v>
      </c>
      <c r="M67" s="59">
        <f t="shared" si="4"/>
        <v>53625172.727264777</v>
      </c>
      <c r="N67" s="77">
        <v>2.5999999999999999E-2</v>
      </c>
      <c r="O67" s="47">
        <f t="shared" si="12"/>
        <v>0.15</v>
      </c>
      <c r="P67">
        <v>-0.70042413516493418</v>
      </c>
      <c r="Q67" s="47" t="e">
        <f>'VBD aprēķins - finansējums'!#REF!</f>
        <v>#REF!</v>
      </c>
      <c r="R67" s="46" t="e">
        <f t="shared" si="10"/>
        <v>#REF!</v>
      </c>
      <c r="S67" s="58">
        <f>Sheet1!B64*2</f>
        <v>10099711.74805194</v>
      </c>
      <c r="T67" s="67">
        <f t="shared" si="11"/>
        <v>267345.31097784545</v>
      </c>
      <c r="U67" s="67" t="e">
        <f t="shared" si="14"/>
        <v>#REF!</v>
      </c>
    </row>
    <row r="68" spans="1:21" x14ac:dyDescent="0.25">
      <c r="A68" s="48">
        <f t="shared" si="7"/>
        <v>0</v>
      </c>
      <c r="B68" s="6" t="s">
        <v>23</v>
      </c>
      <c r="C68" s="73" t="s">
        <v>24</v>
      </c>
      <c r="D68" s="57">
        <v>1987033.2248813994</v>
      </c>
      <c r="E68" s="61"/>
      <c r="F68" s="61">
        <f t="shared" si="13"/>
        <v>1987033.2248813994</v>
      </c>
      <c r="G68" s="50">
        <f t="shared" si="8"/>
        <v>1987033.2248813994</v>
      </c>
      <c r="H68" s="58">
        <v>3869</v>
      </c>
      <c r="I68" s="53">
        <f t="shared" si="9"/>
        <v>3869</v>
      </c>
      <c r="J68" s="59">
        <f t="shared" si="1"/>
        <v>513.57798523685688</v>
      </c>
      <c r="K68" s="59">
        <f t="shared" si="2"/>
        <v>-63.454035374952468</v>
      </c>
      <c r="L68" s="59">
        <f t="shared" si="3"/>
        <v>4026.4146053657191</v>
      </c>
      <c r="M68" s="59">
        <f t="shared" si="4"/>
        <v>15578198.108159967</v>
      </c>
      <c r="N68" s="77">
        <v>-5.0000000000000001E-3</v>
      </c>
      <c r="O68" s="47">
        <f t="shared" si="12"/>
        <v>0.2</v>
      </c>
      <c r="P68">
        <v>-0.83427541373458802</v>
      </c>
      <c r="Q68" s="47" t="e">
        <f>'VBD aprēķins - finansējums'!#REF!</f>
        <v>#REF!</v>
      </c>
      <c r="R68" s="46" t="e">
        <f t="shared" si="10"/>
        <v>#REF!</v>
      </c>
      <c r="S68" s="58">
        <f>Sheet1!B65*2</f>
        <v>1121205.340347294</v>
      </c>
      <c r="T68" s="67">
        <f t="shared" si="11"/>
        <v>39571.953188728025</v>
      </c>
      <c r="U68" s="67" t="e">
        <f t="shared" si="14"/>
        <v>#REF!</v>
      </c>
    </row>
    <row r="69" spans="1:21" x14ac:dyDescent="0.25">
      <c r="A69" s="48">
        <f t="shared" si="7"/>
        <v>0</v>
      </c>
      <c r="B69" s="6" t="s">
        <v>201</v>
      </c>
      <c r="C69" s="72" t="s">
        <v>202</v>
      </c>
      <c r="D69" s="57">
        <v>6925914.1119046612</v>
      </c>
      <c r="E69" s="61"/>
      <c r="F69" s="61">
        <f t="shared" ref="F69:F100" si="15">D69+E69*$F$4</f>
        <v>6925914.1119046612</v>
      </c>
      <c r="G69" s="50">
        <f t="shared" si="8"/>
        <v>6925914.1119046612</v>
      </c>
      <c r="H69" s="58">
        <v>13538</v>
      </c>
      <c r="I69" s="53">
        <f t="shared" si="9"/>
        <v>13538</v>
      </c>
      <c r="J69" s="59">
        <f t="shared" ref="J69:J124" si="16">G69/I69</f>
        <v>511.59064203757282</v>
      </c>
      <c r="K69" s="59">
        <f t="shared" ref="K69:K123" si="17">J69-J$124</f>
        <v>-65.441378574236523</v>
      </c>
      <c r="L69" s="59">
        <f t="shared" ref="L69:L123" si="18">K69^2</f>
        <v>4282.5740296965432</v>
      </c>
      <c r="M69" s="59">
        <f t="shared" ref="M69:M123" si="19">L69*I69</f>
        <v>57977487.214031801</v>
      </c>
      <c r="N69" s="77">
        <v>-0.86399999999999999</v>
      </c>
      <c r="O69" s="47">
        <f t="shared" si="12"/>
        <v>0.2</v>
      </c>
      <c r="P69">
        <v>-0.86040443074695272</v>
      </c>
      <c r="Q69" s="47" t="e">
        <f>'VBD aprēķins - finansējums'!#REF!</f>
        <v>#REF!</v>
      </c>
      <c r="R69" s="46" t="e">
        <f t="shared" si="10"/>
        <v>#REF!</v>
      </c>
      <c r="S69" s="58">
        <f>Sheet1!B66*2</f>
        <v>25027433.462337658</v>
      </c>
      <c r="T69" s="67">
        <f t="shared" si="11"/>
        <v>883321.18102368212</v>
      </c>
      <c r="U69" s="67" t="e">
        <f t="shared" ref="U69:U100" si="20">T69-S69/85*100*0.15*Q69</f>
        <v>#REF!</v>
      </c>
    </row>
    <row r="70" spans="1:21" x14ac:dyDescent="0.25">
      <c r="A70" s="48">
        <f t="shared" ref="A70:A124" si="21">(D70+H70-G70-I70)^2</f>
        <v>0</v>
      </c>
      <c r="B70" s="6" t="s">
        <v>94</v>
      </c>
      <c r="C70" s="73" t="s">
        <v>95</v>
      </c>
      <c r="D70" s="57">
        <v>1408495.276187144</v>
      </c>
      <c r="E70" s="61"/>
      <c r="F70" s="61">
        <f t="shared" si="15"/>
        <v>1408495.276187144</v>
      </c>
      <c r="G70" s="50">
        <f t="shared" ref="G70:G124" si="22">F70</f>
        <v>1408495.276187144</v>
      </c>
      <c r="H70" s="58">
        <v>2765</v>
      </c>
      <c r="I70" s="53">
        <f t="shared" ref="I70:I123" si="23">H70</f>
        <v>2765</v>
      </c>
      <c r="J70" s="59">
        <f t="shared" si="16"/>
        <v>509.40154654146255</v>
      </c>
      <c r="K70" s="59">
        <f t="shared" si="17"/>
        <v>-67.630474070346793</v>
      </c>
      <c r="L70" s="59">
        <f t="shared" si="18"/>
        <v>4573.8810229798501</v>
      </c>
      <c r="M70" s="59">
        <f t="shared" si="19"/>
        <v>12646781.028539285</v>
      </c>
      <c r="N70" s="77">
        <v>-0.76</v>
      </c>
      <c r="O70" s="47">
        <f t="shared" si="12"/>
        <v>0.2</v>
      </c>
      <c r="P70">
        <v>-0.88918602895312171</v>
      </c>
      <c r="Q70" s="47" t="e">
        <f>'VBD aprēķins - finansējums'!#REF!</f>
        <v>#REF!</v>
      </c>
      <c r="R70" s="46" t="e">
        <f t="shared" ref="R70:R123" si="24">O70-Q70</f>
        <v>#REF!</v>
      </c>
      <c r="S70" s="58">
        <f>Sheet1!B67*2</f>
        <v>1121205.340347294</v>
      </c>
      <c r="T70" s="67">
        <f t="shared" ref="T70:T123" si="25">S70/85*100*0.15*O70</f>
        <v>39571.953188728025</v>
      </c>
      <c r="U70" s="67" t="e">
        <f t="shared" si="20"/>
        <v>#REF!</v>
      </c>
    </row>
    <row r="71" spans="1:21" x14ac:dyDescent="0.25">
      <c r="A71" s="48">
        <f t="shared" si="21"/>
        <v>0</v>
      </c>
      <c r="B71" s="6" t="s">
        <v>203</v>
      </c>
      <c r="C71" s="72" t="s">
        <v>204</v>
      </c>
      <c r="D71" s="57">
        <v>7503382.3283227235</v>
      </c>
      <c r="E71" s="61"/>
      <c r="F71" s="61">
        <f t="shared" si="15"/>
        <v>7503382.3283227235</v>
      </c>
      <c r="G71" s="50">
        <f t="shared" si="22"/>
        <v>7503382.3283227235</v>
      </c>
      <c r="H71" s="58">
        <v>14900</v>
      </c>
      <c r="I71" s="53">
        <f t="shared" si="23"/>
        <v>14900</v>
      </c>
      <c r="J71" s="59">
        <f t="shared" si="16"/>
        <v>503.5827065988405</v>
      </c>
      <c r="K71" s="59">
        <f t="shared" si="17"/>
        <v>-73.449314012968841</v>
      </c>
      <c r="L71" s="59">
        <f t="shared" si="18"/>
        <v>5394.8017289757008</v>
      </c>
      <c r="M71" s="59">
        <f t="shared" si="19"/>
        <v>80382545.761737943</v>
      </c>
      <c r="N71" s="77">
        <v>-0.76</v>
      </c>
      <c r="O71" s="47">
        <f t="shared" si="12"/>
        <v>0.2</v>
      </c>
      <c r="P71">
        <v>-0.9656904635710436</v>
      </c>
      <c r="Q71" s="47" t="e">
        <f>'VBD aprēķins - finansējums'!#REF!</f>
        <v>#REF!</v>
      </c>
      <c r="R71" s="46" t="e">
        <f t="shared" si="24"/>
        <v>#REF!</v>
      </c>
      <c r="S71" s="58">
        <f>Sheet1!B68*2</f>
        <v>25027433.462337658</v>
      </c>
      <c r="T71" s="67">
        <f t="shared" si="25"/>
        <v>883321.18102368212</v>
      </c>
      <c r="U71" s="67" t="e">
        <f t="shared" si="20"/>
        <v>#REF!</v>
      </c>
    </row>
    <row r="72" spans="1:21" x14ac:dyDescent="0.25">
      <c r="A72" s="48">
        <f t="shared" si="21"/>
        <v>0</v>
      </c>
      <c r="B72" s="6" t="s">
        <v>205</v>
      </c>
      <c r="C72" s="72" t="s">
        <v>206</v>
      </c>
      <c r="D72" s="57">
        <v>13909981.986960387</v>
      </c>
      <c r="E72" s="61"/>
      <c r="F72" s="61">
        <f t="shared" si="15"/>
        <v>13909981.986960387</v>
      </c>
      <c r="G72" s="50">
        <f t="shared" si="22"/>
        <v>13909981.986960387</v>
      </c>
      <c r="H72" s="58">
        <v>26953</v>
      </c>
      <c r="I72" s="53">
        <f t="shared" si="23"/>
        <v>26953</v>
      </c>
      <c r="J72" s="59">
        <f t="shared" si="16"/>
        <v>516.0828845382847</v>
      </c>
      <c r="K72" s="59">
        <f t="shared" si="17"/>
        <v>-60.949136073524642</v>
      </c>
      <c r="L72" s="59">
        <f t="shared" si="18"/>
        <v>3714.797188109023</v>
      </c>
      <c r="M72" s="59">
        <f t="shared" si="19"/>
        <v>100124928.61110249</v>
      </c>
      <c r="N72" s="77">
        <v>-0.14000000000000001</v>
      </c>
      <c r="O72" s="47">
        <f t="shared" si="12"/>
        <v>0.2</v>
      </c>
      <c r="P72">
        <v>-0.80134171789139041</v>
      </c>
      <c r="Q72" s="47" t="e">
        <f>'VBD aprēķins - finansējums'!#REF!</f>
        <v>#REF!</v>
      </c>
      <c r="R72" s="46" t="e">
        <f t="shared" si="24"/>
        <v>#REF!</v>
      </c>
      <c r="S72" s="58">
        <f>Sheet1!B69*2</f>
        <v>10099711.74805194</v>
      </c>
      <c r="T72" s="67">
        <f t="shared" si="25"/>
        <v>356460.41463712731</v>
      </c>
      <c r="U72" s="67" t="e">
        <f t="shared" si="20"/>
        <v>#REF!</v>
      </c>
    </row>
    <row r="73" spans="1:21" x14ac:dyDescent="0.25">
      <c r="A73" s="48">
        <f t="shared" si="21"/>
        <v>0</v>
      </c>
      <c r="B73" s="6" t="s">
        <v>159</v>
      </c>
      <c r="C73" s="73" t="s">
        <v>160</v>
      </c>
      <c r="D73" s="57">
        <v>1967506.6398996406</v>
      </c>
      <c r="E73" s="61"/>
      <c r="F73" s="61">
        <f t="shared" si="15"/>
        <v>1967506.6398996406</v>
      </c>
      <c r="G73" s="50">
        <f t="shared" si="22"/>
        <v>1967506.6398996406</v>
      </c>
      <c r="H73" s="58">
        <v>3762</v>
      </c>
      <c r="I73" s="53">
        <f t="shared" si="23"/>
        <v>3762</v>
      </c>
      <c r="J73" s="59">
        <f t="shared" si="16"/>
        <v>522.99485377449241</v>
      </c>
      <c r="K73" s="59">
        <f t="shared" si="17"/>
        <v>-54.037166837316931</v>
      </c>
      <c r="L73" s="59">
        <f t="shared" si="18"/>
        <v>2920.0153998040246</v>
      </c>
      <c r="M73" s="59">
        <f t="shared" si="19"/>
        <v>10985097.93406274</v>
      </c>
      <c r="N73" s="77">
        <v>-0.68899999999999995</v>
      </c>
      <c r="O73" s="47">
        <f t="shared" si="12"/>
        <v>0.2</v>
      </c>
      <c r="P73">
        <v>-0.71046513360193542</v>
      </c>
      <c r="Q73" s="47" t="e">
        <f>'VBD aprēķins - finansējums'!#REF!</f>
        <v>#REF!</v>
      </c>
      <c r="R73" s="46" t="e">
        <f t="shared" si="24"/>
        <v>#REF!</v>
      </c>
      <c r="S73" s="58">
        <f>Sheet1!B70*2</f>
        <v>1121205.340347294</v>
      </c>
      <c r="T73" s="67">
        <f t="shared" si="25"/>
        <v>39571.953188728025</v>
      </c>
      <c r="U73" s="67" t="e">
        <f t="shared" si="20"/>
        <v>#REF!</v>
      </c>
    </row>
    <row r="74" spans="1:21" x14ac:dyDescent="0.25">
      <c r="A74" s="48">
        <f t="shared" si="21"/>
        <v>0</v>
      </c>
      <c r="B74" s="6" t="s">
        <v>136</v>
      </c>
      <c r="C74" s="73" t="s">
        <v>175</v>
      </c>
      <c r="D74" s="57">
        <v>2033797.9831449443</v>
      </c>
      <c r="E74" s="61"/>
      <c r="F74" s="61">
        <f t="shared" si="15"/>
        <v>2033797.9831449443</v>
      </c>
      <c r="G74" s="50">
        <f t="shared" si="22"/>
        <v>2033797.9831449443</v>
      </c>
      <c r="H74" s="58">
        <v>3855</v>
      </c>
      <c r="I74" s="53">
        <f t="shared" si="23"/>
        <v>3855</v>
      </c>
      <c r="J74" s="59">
        <f t="shared" si="16"/>
        <v>527.57405529051732</v>
      </c>
      <c r="K74" s="59">
        <f t="shared" si="17"/>
        <v>-49.457965321292022</v>
      </c>
      <c r="L74" s="59">
        <f t="shared" si="18"/>
        <v>2446.0903337221243</v>
      </c>
      <c r="M74" s="59">
        <f t="shared" si="19"/>
        <v>9429678.2364987899</v>
      </c>
      <c r="N74" s="77">
        <v>0.61899999999999999</v>
      </c>
      <c r="O74" s="47">
        <f t="shared" si="12"/>
        <v>0.15</v>
      </c>
      <c r="P74">
        <v>-0.65025910861422054</v>
      </c>
      <c r="Q74" s="47" t="e">
        <f>'VBD aprēķins - finansējums'!#REF!</f>
        <v>#REF!</v>
      </c>
      <c r="R74" s="46" t="e">
        <f t="shared" si="24"/>
        <v>#REF!</v>
      </c>
      <c r="S74" s="58">
        <f>Sheet1!B71*2</f>
        <v>1121205.340347294</v>
      </c>
      <c r="T74" s="67">
        <f t="shared" si="25"/>
        <v>29678.964891546017</v>
      </c>
      <c r="U74" s="67" t="e">
        <f t="shared" si="20"/>
        <v>#REF!</v>
      </c>
    </row>
    <row r="75" spans="1:21" x14ac:dyDescent="0.25">
      <c r="A75" s="48">
        <f t="shared" si="21"/>
        <v>0</v>
      </c>
      <c r="B75" s="6" t="s">
        <v>137</v>
      </c>
      <c r="C75" s="73" t="s">
        <v>138</v>
      </c>
      <c r="D75" s="57">
        <v>14562491.888280185</v>
      </c>
      <c r="E75" s="61"/>
      <c r="F75" s="61">
        <f t="shared" si="15"/>
        <v>14562491.888280185</v>
      </c>
      <c r="G75" s="50">
        <f t="shared" si="22"/>
        <v>14562491.888280185</v>
      </c>
      <c r="H75" s="58">
        <v>16601</v>
      </c>
      <c r="I75" s="53">
        <f t="shared" si="23"/>
        <v>16601</v>
      </c>
      <c r="J75" s="59">
        <f t="shared" si="16"/>
        <v>877.20570376966361</v>
      </c>
      <c r="K75" s="59">
        <f t="shared" si="17"/>
        <v>300.17368315785427</v>
      </c>
      <c r="L75" s="59">
        <f t="shared" si="18"/>
        <v>90104.240060551878</v>
      </c>
      <c r="M75" s="59">
        <f t="shared" si="19"/>
        <v>1495820489.2452216</v>
      </c>
      <c r="N75" s="77">
        <v>1.9019999999999999</v>
      </c>
      <c r="O75" s="47">
        <f t="shared" si="12"/>
        <v>0.1</v>
      </c>
      <c r="P75">
        <v>3.9465972846166144</v>
      </c>
      <c r="Q75" s="47" t="e">
        <f>'VBD aprēķins - finansējums'!#REF!</f>
        <v>#REF!</v>
      </c>
      <c r="R75" s="46" t="e">
        <f t="shared" si="24"/>
        <v>#REF!</v>
      </c>
      <c r="S75" s="58">
        <f>Sheet1!B72*2</f>
        <v>1121205.340347294</v>
      </c>
      <c r="T75" s="67">
        <f t="shared" si="25"/>
        <v>19785.976594364012</v>
      </c>
      <c r="U75" s="67" t="e">
        <f t="shared" si="20"/>
        <v>#REF!</v>
      </c>
    </row>
    <row r="76" spans="1:21" x14ac:dyDescent="0.25">
      <c r="A76" s="48">
        <f t="shared" si="21"/>
        <v>0</v>
      </c>
      <c r="B76" s="6" t="s">
        <v>171</v>
      </c>
      <c r="C76" s="73" t="s">
        <v>173</v>
      </c>
      <c r="D76" s="57">
        <v>913817.46337685804</v>
      </c>
      <c r="E76" s="61"/>
      <c r="F76" s="61">
        <f t="shared" si="15"/>
        <v>913817.46337685804</v>
      </c>
      <c r="G76" s="50">
        <f t="shared" si="22"/>
        <v>913817.46337685804</v>
      </c>
      <c r="H76" s="58">
        <v>1782</v>
      </c>
      <c r="I76" s="53">
        <f t="shared" si="23"/>
        <v>1782</v>
      </c>
      <c r="J76" s="59">
        <f t="shared" si="16"/>
        <v>512.80441266939283</v>
      </c>
      <c r="K76" s="59">
        <f t="shared" si="17"/>
        <v>-64.227607942416512</v>
      </c>
      <c r="L76" s="59">
        <f t="shared" si="18"/>
        <v>4125.1856220047648</v>
      </c>
      <c r="M76" s="59">
        <f t="shared" si="19"/>
        <v>7351080.7784124911</v>
      </c>
      <c r="N76" s="77">
        <v>-0.105</v>
      </c>
      <c r="O76" s="47">
        <f t="shared" si="12"/>
        <v>0.2</v>
      </c>
      <c r="P76">
        <v>-0.84444612344534564</v>
      </c>
      <c r="Q76" s="47" t="e">
        <f>'VBD aprēķins - finansējums'!#REF!</f>
        <v>#REF!</v>
      </c>
      <c r="R76" s="46" t="e">
        <f t="shared" si="24"/>
        <v>#REF!</v>
      </c>
      <c r="S76" s="58">
        <f>Sheet1!B73*2</f>
        <v>1121205.340347294</v>
      </c>
      <c r="T76" s="67">
        <f t="shared" si="25"/>
        <v>39571.953188728025</v>
      </c>
      <c r="U76" s="67" t="e">
        <f t="shared" si="20"/>
        <v>#REF!</v>
      </c>
    </row>
    <row r="77" spans="1:21" x14ac:dyDescent="0.25">
      <c r="A77" s="48">
        <f t="shared" si="21"/>
        <v>0</v>
      </c>
      <c r="B77" s="6" t="s">
        <v>167</v>
      </c>
      <c r="C77" s="73" t="s">
        <v>168</v>
      </c>
      <c r="D77" s="57">
        <v>1118793.8972279632</v>
      </c>
      <c r="E77" s="61"/>
      <c r="F77" s="61">
        <f t="shared" si="15"/>
        <v>1118793.8972279632</v>
      </c>
      <c r="G77" s="50">
        <f t="shared" si="22"/>
        <v>1118793.8972279632</v>
      </c>
      <c r="H77" s="58">
        <v>2158</v>
      </c>
      <c r="I77" s="53">
        <f t="shared" si="23"/>
        <v>2158</v>
      </c>
      <c r="J77" s="59">
        <f t="shared" si="16"/>
        <v>518.44017480443154</v>
      </c>
      <c r="K77" s="59">
        <f t="shared" si="17"/>
        <v>-58.591845807377808</v>
      </c>
      <c r="L77" s="59">
        <f t="shared" si="18"/>
        <v>3433.0043951155367</v>
      </c>
      <c r="M77" s="59">
        <f t="shared" si="19"/>
        <v>7408423.4846593281</v>
      </c>
      <c r="N77" s="77">
        <v>-0.47</v>
      </c>
      <c r="O77" s="47">
        <f t="shared" si="12"/>
        <v>0.2</v>
      </c>
      <c r="P77">
        <v>-0.77034874320567859</v>
      </c>
      <c r="Q77" s="47" t="e">
        <f>'VBD aprēķins - finansējums'!#REF!</f>
        <v>#REF!</v>
      </c>
      <c r="R77" s="46" t="e">
        <f t="shared" si="24"/>
        <v>#REF!</v>
      </c>
      <c r="S77" s="58">
        <f>Sheet1!B74*2</f>
        <v>1121205.340347294</v>
      </c>
      <c r="T77" s="67">
        <f t="shared" si="25"/>
        <v>39571.953188728025</v>
      </c>
      <c r="U77" s="67" t="e">
        <f t="shared" si="20"/>
        <v>#REF!</v>
      </c>
    </row>
    <row r="78" spans="1:21" x14ac:dyDescent="0.25">
      <c r="A78" s="48">
        <f t="shared" si="21"/>
        <v>0</v>
      </c>
      <c r="B78" s="6" t="s">
        <v>6</v>
      </c>
      <c r="C78" s="73" t="s">
        <v>7</v>
      </c>
      <c r="D78" s="57">
        <v>2084378.6354759824</v>
      </c>
      <c r="E78" s="61"/>
      <c r="F78" s="61">
        <f t="shared" si="15"/>
        <v>2084378.6354759824</v>
      </c>
      <c r="G78" s="50">
        <f t="shared" si="22"/>
        <v>2084378.6354759824</v>
      </c>
      <c r="H78" s="58">
        <v>4183</v>
      </c>
      <c r="I78" s="53">
        <f t="shared" si="23"/>
        <v>4183</v>
      </c>
      <c r="J78" s="59">
        <f t="shared" si="16"/>
        <v>498.29754613339287</v>
      </c>
      <c r="K78" s="59">
        <f t="shared" si="17"/>
        <v>-78.734474478416473</v>
      </c>
      <c r="L78" s="59">
        <f t="shared" si="18"/>
        <v>6199.1174713924147</v>
      </c>
      <c r="M78" s="59">
        <f t="shared" si="19"/>
        <v>25930908.382834472</v>
      </c>
      <c r="N78" s="77">
        <v>3.1E-2</v>
      </c>
      <c r="O78" s="47">
        <f t="shared" si="12"/>
        <v>0.15</v>
      </c>
      <c r="P78">
        <v>-1.0351782338587865</v>
      </c>
      <c r="Q78" s="47" t="e">
        <f>'VBD aprēķins - finansējums'!#REF!</f>
        <v>#REF!</v>
      </c>
      <c r="R78" s="46" t="e">
        <f t="shared" si="24"/>
        <v>#REF!</v>
      </c>
      <c r="S78" s="58">
        <f>Sheet1!B75*2</f>
        <v>1121205.340347294</v>
      </c>
      <c r="T78" s="67">
        <f t="shared" si="25"/>
        <v>29678.964891546017</v>
      </c>
      <c r="U78" s="67" t="e">
        <f t="shared" si="20"/>
        <v>#REF!</v>
      </c>
    </row>
    <row r="79" spans="1:21" x14ac:dyDescent="0.25">
      <c r="A79" s="48">
        <f t="shared" si="21"/>
        <v>0</v>
      </c>
      <c r="B79" s="6" t="s">
        <v>76</v>
      </c>
      <c r="C79" s="73" t="s">
        <v>77</v>
      </c>
      <c r="D79" s="57">
        <v>1927607.1852292814</v>
      </c>
      <c r="E79" s="61"/>
      <c r="F79" s="61">
        <f t="shared" si="15"/>
        <v>1927607.1852292814</v>
      </c>
      <c r="G79" s="50">
        <f t="shared" si="22"/>
        <v>1927607.1852292814</v>
      </c>
      <c r="H79" s="58">
        <v>3752</v>
      </c>
      <c r="I79" s="53">
        <f t="shared" si="23"/>
        <v>3752</v>
      </c>
      <c r="J79" s="59">
        <f t="shared" si="16"/>
        <v>513.75458028498974</v>
      </c>
      <c r="K79" s="59">
        <f t="shared" si="17"/>
        <v>-63.277440326819601</v>
      </c>
      <c r="L79" s="59">
        <f t="shared" si="18"/>
        <v>4004.0344543142155</v>
      </c>
      <c r="M79" s="59">
        <f t="shared" si="19"/>
        <v>15023137.272586936</v>
      </c>
      <c r="N79" s="77">
        <v>0.70399999999999996</v>
      </c>
      <c r="O79" s="47">
        <f t="shared" si="12"/>
        <v>0.15</v>
      </c>
      <c r="P79">
        <v>-0.83195359281375991</v>
      </c>
      <c r="Q79" s="47" t="e">
        <f>'VBD aprēķins - finansējums'!#REF!</f>
        <v>#REF!</v>
      </c>
      <c r="R79" s="46" t="e">
        <f t="shared" si="24"/>
        <v>#REF!</v>
      </c>
      <c r="S79" s="58">
        <f>Sheet1!B76*2</f>
        <v>1121205.340347294</v>
      </c>
      <c r="T79" s="67">
        <f t="shared" si="25"/>
        <v>29678.964891546017</v>
      </c>
      <c r="U79" s="67" t="e">
        <f t="shared" si="20"/>
        <v>#REF!</v>
      </c>
    </row>
    <row r="80" spans="1:21" x14ac:dyDescent="0.25">
      <c r="A80" s="48">
        <f t="shared" si="21"/>
        <v>0</v>
      </c>
      <c r="B80" s="6" t="s">
        <v>207</v>
      </c>
      <c r="C80" s="72" t="s">
        <v>208</v>
      </c>
      <c r="D80" s="57">
        <v>20350600.02562765</v>
      </c>
      <c r="E80" s="61"/>
      <c r="F80" s="61">
        <f t="shared" si="15"/>
        <v>20350600.02562765</v>
      </c>
      <c r="G80" s="50">
        <f t="shared" si="22"/>
        <v>20350600.02562765</v>
      </c>
      <c r="H80" s="58">
        <v>37951</v>
      </c>
      <c r="I80" s="53">
        <f t="shared" si="23"/>
        <v>37951</v>
      </c>
      <c r="J80" s="59">
        <f t="shared" si="16"/>
        <v>536.23356500823832</v>
      </c>
      <c r="K80" s="59">
        <f t="shared" si="17"/>
        <v>-40.798455603571028</v>
      </c>
      <c r="L80" s="59">
        <f t="shared" si="18"/>
        <v>1664.5139796365563</v>
      </c>
      <c r="M80" s="59">
        <f t="shared" si="19"/>
        <v>63169970.041186951</v>
      </c>
      <c r="N80" s="77">
        <v>1.111</v>
      </c>
      <c r="O80" s="47">
        <f t="shared" si="12"/>
        <v>0.1</v>
      </c>
      <c r="P80">
        <v>-0.53640636450108414</v>
      </c>
      <c r="Q80" s="47" t="e">
        <f>'VBD aprēķins - finansējums'!#REF!</f>
        <v>#REF!</v>
      </c>
      <c r="R80" s="46" t="e">
        <f t="shared" si="24"/>
        <v>#REF!</v>
      </c>
      <c r="S80" s="58">
        <f>Sheet1!B77*2</f>
        <v>10099711.74805194</v>
      </c>
      <c r="T80" s="67">
        <f t="shared" si="25"/>
        <v>178230.20731856365</v>
      </c>
      <c r="U80" s="67" t="e">
        <f t="shared" si="20"/>
        <v>#REF!</v>
      </c>
    </row>
    <row r="81" spans="1:21" x14ac:dyDescent="0.25">
      <c r="A81" s="48">
        <f t="shared" si="21"/>
        <v>0</v>
      </c>
      <c r="B81" s="6" t="s">
        <v>118</v>
      </c>
      <c r="C81" s="73" t="s">
        <v>119</v>
      </c>
      <c r="D81" s="57">
        <v>12289624.948413448</v>
      </c>
      <c r="E81" s="61"/>
      <c r="F81" s="61">
        <f t="shared" si="15"/>
        <v>12289624.948413448</v>
      </c>
      <c r="G81" s="50">
        <f t="shared" si="22"/>
        <v>12289624.948413448</v>
      </c>
      <c r="H81" s="58">
        <v>20496</v>
      </c>
      <c r="I81" s="53">
        <f t="shared" si="23"/>
        <v>20496</v>
      </c>
      <c r="J81" s="59">
        <f t="shared" si="16"/>
        <v>599.61089717083564</v>
      </c>
      <c r="K81" s="59">
        <f t="shared" si="17"/>
        <v>22.578876559026298</v>
      </c>
      <c r="L81" s="59">
        <f t="shared" si="18"/>
        <v>509.80566666774723</v>
      </c>
      <c r="M81" s="59">
        <f t="shared" si="19"/>
        <v>10448976.944022147</v>
      </c>
      <c r="N81" s="77">
        <v>0.59</v>
      </c>
      <c r="O81" s="47">
        <f t="shared" ref="O81:O123" si="26">IF(N81&lt;=-2,30%,IF(N81&lt;=-1,25%,IF(N81&lt;=0,20%,IF(N81&lt;1,15%,10%))))</f>
        <v>0.15</v>
      </c>
      <c r="P81">
        <v>0.29686057745004313</v>
      </c>
      <c r="Q81" s="47" t="e">
        <f>'VBD aprēķins - finansējums'!#REF!</f>
        <v>#REF!</v>
      </c>
      <c r="R81" s="46" t="e">
        <f t="shared" si="24"/>
        <v>#REF!</v>
      </c>
      <c r="S81" s="58">
        <f>Sheet1!B78*2</f>
        <v>1121205.340347294</v>
      </c>
      <c r="T81" s="67">
        <f t="shared" si="25"/>
        <v>29678.964891546017</v>
      </c>
      <c r="U81" s="67" t="e">
        <f t="shared" si="20"/>
        <v>#REF!</v>
      </c>
    </row>
    <row r="82" spans="1:21" x14ac:dyDescent="0.25">
      <c r="A82" s="48">
        <f t="shared" si="21"/>
        <v>0</v>
      </c>
      <c r="B82" s="6" t="s">
        <v>46</v>
      </c>
      <c r="C82" s="74" t="s">
        <v>47</v>
      </c>
      <c r="D82" s="57">
        <v>6001378.5039478168</v>
      </c>
      <c r="E82" s="61"/>
      <c r="F82" s="61">
        <f t="shared" si="15"/>
        <v>6001378.5039478168</v>
      </c>
      <c r="G82" s="50">
        <f t="shared" si="22"/>
        <v>6001378.5039478168</v>
      </c>
      <c r="H82" s="58">
        <v>10538</v>
      </c>
      <c r="I82" s="53">
        <f t="shared" si="23"/>
        <v>10538</v>
      </c>
      <c r="J82" s="59">
        <f t="shared" si="16"/>
        <v>569.49881419129031</v>
      </c>
      <c r="K82" s="59">
        <f t="shared" si="17"/>
        <v>-7.5332064205190363</v>
      </c>
      <c r="L82" s="59">
        <f t="shared" si="18"/>
        <v>56.74919897414923</v>
      </c>
      <c r="M82" s="59">
        <f t="shared" si="19"/>
        <v>598023.05878958455</v>
      </c>
      <c r="N82" s="77">
        <v>2.3E-2</v>
      </c>
      <c r="O82" s="47">
        <f t="shared" si="26"/>
        <v>0.15</v>
      </c>
      <c r="P82">
        <v>-9.9044432179760028E-2</v>
      </c>
      <c r="Q82" s="47" t="e">
        <f>'VBD aprēķins - finansējums'!#REF!</f>
        <v>#REF!</v>
      </c>
      <c r="R82" s="46" t="e">
        <f t="shared" si="24"/>
        <v>#REF!</v>
      </c>
      <c r="S82" s="58">
        <f>Sheet1!B79*2</f>
        <v>1121205.340347294</v>
      </c>
      <c r="T82" s="67">
        <f t="shared" si="25"/>
        <v>29678.964891546017</v>
      </c>
      <c r="U82" s="67" t="e">
        <f t="shared" si="20"/>
        <v>#REF!</v>
      </c>
    </row>
    <row r="83" spans="1:21" x14ac:dyDescent="0.25">
      <c r="A83" s="48">
        <f t="shared" si="21"/>
        <v>0</v>
      </c>
      <c r="B83" s="6" t="s">
        <v>30</v>
      </c>
      <c r="C83" s="73" t="s">
        <v>31</v>
      </c>
      <c r="D83" s="57">
        <v>2233648.9027095642</v>
      </c>
      <c r="E83" s="61"/>
      <c r="F83" s="61">
        <f t="shared" si="15"/>
        <v>2233648.9027095642</v>
      </c>
      <c r="G83" s="50">
        <f t="shared" si="22"/>
        <v>2233648.9027095642</v>
      </c>
      <c r="H83" s="58">
        <v>4314</v>
      </c>
      <c r="I83" s="53">
        <f t="shared" si="23"/>
        <v>4314</v>
      </c>
      <c r="J83" s="59">
        <f t="shared" si="16"/>
        <v>517.76747860676039</v>
      </c>
      <c r="K83" s="59">
        <f t="shared" si="17"/>
        <v>-59.264542005048952</v>
      </c>
      <c r="L83" s="59">
        <f t="shared" si="18"/>
        <v>3512.2859390682115</v>
      </c>
      <c r="M83" s="59">
        <f t="shared" si="19"/>
        <v>15152001.541140264</v>
      </c>
      <c r="N83" s="77">
        <v>-0.48899999999999999</v>
      </c>
      <c r="O83" s="47">
        <f t="shared" si="26"/>
        <v>0.2</v>
      </c>
      <c r="P83">
        <v>-0.77919315940889633</v>
      </c>
      <c r="Q83" s="47" t="e">
        <f>'VBD aprēķins - finansējums'!#REF!</f>
        <v>#REF!</v>
      </c>
      <c r="R83" s="46" t="e">
        <f t="shared" si="24"/>
        <v>#REF!</v>
      </c>
      <c r="S83" s="58">
        <f>Sheet1!B80*2</f>
        <v>1121205.340347294</v>
      </c>
      <c r="T83" s="67">
        <f t="shared" si="25"/>
        <v>39571.953188728025</v>
      </c>
      <c r="U83" s="67" t="e">
        <f t="shared" si="20"/>
        <v>#REF!</v>
      </c>
    </row>
    <row r="84" spans="1:21" x14ac:dyDescent="0.25">
      <c r="A84" s="48">
        <f t="shared" si="21"/>
        <v>0</v>
      </c>
      <c r="B84" s="6" t="s">
        <v>72</v>
      </c>
      <c r="C84" s="73" t="s">
        <v>73</v>
      </c>
      <c r="D84" s="57">
        <v>1631752.6437237961</v>
      </c>
      <c r="E84" s="61"/>
      <c r="F84" s="61">
        <f t="shared" si="15"/>
        <v>1631752.6437237961</v>
      </c>
      <c r="G84" s="50">
        <f t="shared" si="22"/>
        <v>1631752.6437237961</v>
      </c>
      <c r="H84" s="58">
        <v>3128</v>
      </c>
      <c r="I84" s="53">
        <f t="shared" si="23"/>
        <v>3128</v>
      </c>
      <c r="J84" s="59">
        <f t="shared" si="16"/>
        <v>521.66005234136708</v>
      </c>
      <c r="K84" s="59">
        <f t="shared" si="17"/>
        <v>-55.371968270442267</v>
      </c>
      <c r="L84" s="59">
        <f t="shared" si="18"/>
        <v>3066.0548701428652</v>
      </c>
      <c r="M84" s="59">
        <f t="shared" si="19"/>
        <v>9590619.6338068824</v>
      </c>
      <c r="N84" s="77">
        <v>-0.30199999999999999</v>
      </c>
      <c r="O84" s="47">
        <f t="shared" si="26"/>
        <v>0.2</v>
      </c>
      <c r="P84">
        <v>-0.72801471908210069</v>
      </c>
      <c r="Q84" s="47" t="e">
        <f>'VBD aprēķins - finansējums'!#REF!</f>
        <v>#REF!</v>
      </c>
      <c r="R84" s="46" t="e">
        <f t="shared" si="24"/>
        <v>#REF!</v>
      </c>
      <c r="S84" s="58">
        <f>Sheet1!B81*2</f>
        <v>1121205.340347294</v>
      </c>
      <c r="T84" s="67">
        <f t="shared" si="25"/>
        <v>39571.953188728025</v>
      </c>
      <c r="U84" s="67" t="e">
        <f t="shared" si="20"/>
        <v>#REF!</v>
      </c>
    </row>
    <row r="85" spans="1:21" x14ac:dyDescent="0.25">
      <c r="A85" s="48">
        <f t="shared" si="21"/>
        <v>0</v>
      </c>
      <c r="B85" s="6" t="s">
        <v>2</v>
      </c>
      <c r="C85" s="73" t="s">
        <v>3</v>
      </c>
      <c r="D85" s="57">
        <v>3175254.849919342</v>
      </c>
      <c r="E85" s="61"/>
      <c r="F85" s="61">
        <f t="shared" si="15"/>
        <v>3175254.849919342</v>
      </c>
      <c r="G85" s="50">
        <f t="shared" si="22"/>
        <v>3175254.849919342</v>
      </c>
      <c r="H85" s="58">
        <v>6067</v>
      </c>
      <c r="I85" s="53">
        <f t="shared" si="23"/>
        <v>6067</v>
      </c>
      <c r="J85" s="59">
        <f t="shared" si="16"/>
        <v>523.36490026690979</v>
      </c>
      <c r="K85" s="59">
        <f t="shared" si="17"/>
        <v>-53.667120344899558</v>
      </c>
      <c r="L85" s="59">
        <f t="shared" si="18"/>
        <v>2880.1598061139321</v>
      </c>
      <c r="M85" s="59">
        <f t="shared" si="19"/>
        <v>17473929.543693226</v>
      </c>
      <c r="N85" s="77">
        <v>-0.11899999999999999</v>
      </c>
      <c r="O85" s="47">
        <f t="shared" si="26"/>
        <v>0.2</v>
      </c>
      <c r="P85">
        <v>-0.70559986870998181</v>
      </c>
      <c r="Q85" s="47" t="e">
        <f>'VBD aprēķins - finansējums'!#REF!</f>
        <v>#REF!</v>
      </c>
      <c r="R85" s="46" t="e">
        <f t="shared" si="24"/>
        <v>#REF!</v>
      </c>
      <c r="S85" s="58">
        <f>Sheet1!B82*2</f>
        <v>1121205.340347294</v>
      </c>
      <c r="T85" s="67">
        <f t="shared" si="25"/>
        <v>39571.953188728025</v>
      </c>
      <c r="U85" s="67" t="e">
        <f t="shared" si="20"/>
        <v>#REF!</v>
      </c>
    </row>
    <row r="86" spans="1:21" x14ac:dyDescent="0.25">
      <c r="A86" s="48">
        <f t="shared" si="21"/>
        <v>0</v>
      </c>
      <c r="B86" s="6" t="s">
        <v>209</v>
      </c>
      <c r="C86" s="72" t="s">
        <v>210</v>
      </c>
      <c r="D86" s="57">
        <v>5694315.0728632016</v>
      </c>
      <c r="E86" s="61"/>
      <c r="F86" s="61">
        <f t="shared" si="15"/>
        <v>5694315.0728632016</v>
      </c>
      <c r="G86" s="50">
        <f t="shared" si="22"/>
        <v>5694315.0728632016</v>
      </c>
      <c r="H86" s="58">
        <v>11239</v>
      </c>
      <c r="I86" s="53">
        <f t="shared" si="23"/>
        <v>11239</v>
      </c>
      <c r="J86" s="59">
        <f t="shared" si="16"/>
        <v>506.65673750896002</v>
      </c>
      <c r="K86" s="59">
        <f t="shared" si="17"/>
        <v>-70.375283102849323</v>
      </c>
      <c r="L86" s="59">
        <f t="shared" si="18"/>
        <v>4952.6804718061894</v>
      </c>
      <c r="M86" s="59">
        <f t="shared" si="19"/>
        <v>55663175.822629765</v>
      </c>
      <c r="N86" s="77">
        <v>-0.627</v>
      </c>
      <c r="O86" s="47">
        <f t="shared" si="26"/>
        <v>0.2</v>
      </c>
      <c r="P86">
        <v>-0.92527398896515578</v>
      </c>
      <c r="Q86" s="47" t="e">
        <f>'VBD aprēķins - finansējums'!#REF!</f>
        <v>#REF!</v>
      </c>
      <c r="R86" s="46" t="e">
        <f t="shared" si="24"/>
        <v>#REF!</v>
      </c>
      <c r="S86" s="58">
        <f>Sheet1!B83*2</f>
        <v>25027433.462337658</v>
      </c>
      <c r="T86" s="67">
        <f t="shared" si="25"/>
        <v>883321.18102368212</v>
      </c>
      <c r="U86" s="67" t="e">
        <f t="shared" si="20"/>
        <v>#REF!</v>
      </c>
    </row>
    <row r="87" spans="1:21" x14ac:dyDescent="0.25">
      <c r="A87" s="48">
        <f t="shared" si="21"/>
        <v>0</v>
      </c>
      <c r="B87" s="6" t="s">
        <v>74</v>
      </c>
      <c r="C87" s="73" t="s">
        <v>75</v>
      </c>
      <c r="D87" s="57">
        <v>3475431.2689399845</v>
      </c>
      <c r="E87" s="61"/>
      <c r="F87" s="61">
        <f t="shared" si="15"/>
        <v>3475431.2689399845</v>
      </c>
      <c r="G87" s="50">
        <f t="shared" si="22"/>
        <v>3475431.2689399845</v>
      </c>
      <c r="H87" s="58">
        <v>6337</v>
      </c>
      <c r="I87" s="53">
        <f t="shared" si="23"/>
        <v>6337</v>
      </c>
      <c r="J87" s="59">
        <f t="shared" si="16"/>
        <v>548.43479074325148</v>
      </c>
      <c r="K87" s="59">
        <f t="shared" si="17"/>
        <v>-28.597229868557861</v>
      </c>
      <c r="L87" s="59">
        <f t="shared" si="18"/>
        <v>817.80155615513786</v>
      </c>
      <c r="M87" s="59">
        <f t="shared" si="19"/>
        <v>5182408.4613551088</v>
      </c>
      <c r="N87" s="77">
        <v>0.221</v>
      </c>
      <c r="O87" s="47">
        <f t="shared" si="26"/>
        <v>0.15</v>
      </c>
      <c r="P87">
        <v>-0.37598815645492895</v>
      </c>
      <c r="Q87" s="47" t="e">
        <f>'VBD aprēķins - finansējums'!#REF!</f>
        <v>#REF!</v>
      </c>
      <c r="R87" s="46" t="e">
        <f t="shared" si="24"/>
        <v>#REF!</v>
      </c>
      <c r="S87" s="58">
        <f>Sheet1!B84*2</f>
        <v>1121205.340347294</v>
      </c>
      <c r="T87" s="67">
        <f t="shared" si="25"/>
        <v>29678.964891546017</v>
      </c>
      <c r="U87" s="67" t="e">
        <f t="shared" si="20"/>
        <v>#REF!</v>
      </c>
    </row>
    <row r="88" spans="1:21" x14ac:dyDescent="0.25">
      <c r="A88" s="48">
        <f t="shared" si="21"/>
        <v>0</v>
      </c>
      <c r="B88" s="6" t="s">
        <v>29</v>
      </c>
      <c r="C88" s="73" t="s">
        <v>237</v>
      </c>
      <c r="D88" s="57">
        <v>4702345.7181831971</v>
      </c>
      <c r="E88" s="61"/>
      <c r="F88" s="61">
        <f t="shared" si="15"/>
        <v>4702345.7181831971</v>
      </c>
      <c r="G88" s="50">
        <f t="shared" si="22"/>
        <v>4702345.7181831971</v>
      </c>
      <c r="H88" s="58">
        <v>9057</v>
      </c>
      <c r="I88" s="53">
        <f t="shared" si="23"/>
        <v>9057</v>
      </c>
      <c r="J88" s="59">
        <f t="shared" si="16"/>
        <v>519.19462495121968</v>
      </c>
      <c r="K88" s="59">
        <f t="shared" si="17"/>
        <v>-57.837395660589664</v>
      </c>
      <c r="L88" s="59">
        <f t="shared" si="18"/>
        <v>3345.1643367995962</v>
      </c>
      <c r="M88" s="59">
        <f t="shared" si="19"/>
        <v>30297153.398393944</v>
      </c>
      <c r="N88" s="77">
        <v>-0.126</v>
      </c>
      <c r="O88" s="47">
        <f t="shared" si="26"/>
        <v>0.2</v>
      </c>
      <c r="P88">
        <v>-0.76042944958416914</v>
      </c>
      <c r="Q88" s="47" t="e">
        <f>'VBD aprēķins - finansējums'!#REF!</f>
        <v>#REF!</v>
      </c>
      <c r="R88" s="46" t="e">
        <f t="shared" si="24"/>
        <v>#REF!</v>
      </c>
      <c r="S88" s="58">
        <f>Sheet1!B85*2</f>
        <v>1121205.340347294</v>
      </c>
      <c r="T88" s="67">
        <f t="shared" si="25"/>
        <v>39571.953188728025</v>
      </c>
      <c r="U88" s="67" t="e">
        <f t="shared" si="20"/>
        <v>#REF!</v>
      </c>
    </row>
    <row r="89" spans="1:21" x14ac:dyDescent="0.25">
      <c r="A89" s="48">
        <f t="shared" si="21"/>
        <v>0</v>
      </c>
      <c r="B89" s="6" t="s">
        <v>32</v>
      </c>
      <c r="C89" s="73" t="s">
        <v>33</v>
      </c>
      <c r="D89" s="57">
        <v>1980984.9726900277</v>
      </c>
      <c r="E89" s="61"/>
      <c r="F89" s="61">
        <f t="shared" si="15"/>
        <v>1980984.9726900277</v>
      </c>
      <c r="G89" s="50">
        <f t="shared" si="22"/>
        <v>1980984.9726900277</v>
      </c>
      <c r="H89" s="58">
        <v>3865</v>
      </c>
      <c r="I89" s="53">
        <f t="shared" si="23"/>
        <v>3865</v>
      </c>
      <c r="J89" s="59">
        <f t="shared" si="16"/>
        <v>512.54462424062808</v>
      </c>
      <c r="K89" s="59">
        <f t="shared" si="17"/>
        <v>-64.487396371181262</v>
      </c>
      <c r="L89" s="59">
        <f t="shared" si="18"/>
        <v>4158.6242907338419</v>
      </c>
      <c r="M89" s="59">
        <f t="shared" si="19"/>
        <v>16073082.883686299</v>
      </c>
      <c r="N89" s="77">
        <v>-1.379</v>
      </c>
      <c r="O89" s="47">
        <f t="shared" si="26"/>
        <v>0.25</v>
      </c>
      <c r="P89">
        <v>-0.84786174701617889</v>
      </c>
      <c r="Q89" s="47" t="e">
        <f>'VBD aprēķins - finansējums'!#REF!</f>
        <v>#REF!</v>
      </c>
      <c r="R89" s="46" t="e">
        <f t="shared" si="24"/>
        <v>#REF!</v>
      </c>
      <c r="S89" s="58">
        <f>Sheet1!B86*2</f>
        <v>1121205.340347294</v>
      </c>
      <c r="T89" s="67">
        <f t="shared" si="25"/>
        <v>49464.941485910029</v>
      </c>
      <c r="U89" s="67" t="e">
        <f t="shared" si="20"/>
        <v>#REF!</v>
      </c>
    </row>
    <row r="90" spans="1:21" x14ac:dyDescent="0.25">
      <c r="A90" s="48">
        <f t="shared" si="21"/>
        <v>0</v>
      </c>
      <c r="B90" s="6" t="s">
        <v>110</v>
      </c>
      <c r="C90" s="73" t="s">
        <v>111</v>
      </c>
      <c r="D90" s="57">
        <v>16105421.41243376</v>
      </c>
      <c r="E90" s="61"/>
      <c r="F90" s="61">
        <f t="shared" si="15"/>
        <v>16105421.41243376</v>
      </c>
      <c r="G90" s="50">
        <f t="shared" si="22"/>
        <v>16105421.41243376</v>
      </c>
      <c r="H90" s="58">
        <v>30901</v>
      </c>
      <c r="I90" s="53">
        <f t="shared" si="23"/>
        <v>30901</v>
      </c>
      <c r="J90" s="59">
        <f t="shared" si="16"/>
        <v>521.19418182045115</v>
      </c>
      <c r="K90" s="59">
        <f t="shared" si="17"/>
        <v>-55.837838791358195</v>
      </c>
      <c r="L90" s="59">
        <f t="shared" si="18"/>
        <v>3117.8642408897058</v>
      </c>
      <c r="M90" s="59">
        <f t="shared" si="19"/>
        <v>96345122.9077328</v>
      </c>
      <c r="N90" s="77">
        <v>-1.524</v>
      </c>
      <c r="O90" s="47">
        <f t="shared" si="26"/>
        <v>0.25</v>
      </c>
      <c r="P90">
        <v>-0.73413985075083144</v>
      </c>
      <c r="Q90" s="47" t="e">
        <f>'VBD aprēķins - finansējums'!#REF!</f>
        <v>#REF!</v>
      </c>
      <c r="R90" s="46" t="e">
        <f t="shared" si="24"/>
        <v>#REF!</v>
      </c>
      <c r="S90" s="58">
        <f>Sheet1!B87*2</f>
        <v>1121205.340347294</v>
      </c>
      <c r="T90" s="67">
        <f t="shared" si="25"/>
        <v>49464.941485910029</v>
      </c>
      <c r="U90" s="67" t="e">
        <f t="shared" si="20"/>
        <v>#REF!</v>
      </c>
    </row>
    <row r="91" spans="1:21" x14ac:dyDescent="0.25">
      <c r="A91" s="48">
        <f t="shared" si="21"/>
        <v>0</v>
      </c>
      <c r="B91" s="6" t="s">
        <v>106</v>
      </c>
      <c r="C91" s="73" t="s">
        <v>107</v>
      </c>
      <c r="D91" s="57">
        <v>3023091.4870939758</v>
      </c>
      <c r="E91" s="61"/>
      <c r="F91" s="61">
        <f t="shared" si="15"/>
        <v>3023091.4870939758</v>
      </c>
      <c r="G91" s="50">
        <f t="shared" si="22"/>
        <v>3023091.4870939758</v>
      </c>
      <c r="H91" s="58">
        <v>5913</v>
      </c>
      <c r="I91" s="53">
        <f t="shared" si="23"/>
        <v>5913</v>
      </c>
      <c r="J91" s="59">
        <f t="shared" si="16"/>
        <v>511.26187841941078</v>
      </c>
      <c r="K91" s="59">
        <f t="shared" si="17"/>
        <v>-65.770142192398566</v>
      </c>
      <c r="L91" s="59">
        <f t="shared" si="18"/>
        <v>4325.7116040083265</v>
      </c>
      <c r="M91" s="59">
        <f t="shared" si="19"/>
        <v>25577932.714501236</v>
      </c>
      <c r="N91" s="77">
        <v>-0.18099999999999999</v>
      </c>
      <c r="O91" s="47">
        <f t="shared" si="26"/>
        <v>0.2</v>
      </c>
      <c r="P91">
        <v>-0.86472692027724485</v>
      </c>
      <c r="Q91" s="47" t="e">
        <f>'VBD aprēķins - finansējums'!#REF!</f>
        <v>#REF!</v>
      </c>
      <c r="R91" s="46" t="e">
        <f t="shared" si="24"/>
        <v>#REF!</v>
      </c>
      <c r="S91" s="58">
        <f>Sheet1!B88*2</f>
        <v>1121205.340347294</v>
      </c>
      <c r="T91" s="67">
        <f t="shared" si="25"/>
        <v>39571.953188728025</v>
      </c>
      <c r="U91" s="67" t="e">
        <f t="shared" si="20"/>
        <v>#REF!</v>
      </c>
    </row>
    <row r="92" spans="1:21" x14ac:dyDescent="0.25">
      <c r="A92" s="48">
        <f t="shared" si="21"/>
        <v>0</v>
      </c>
      <c r="B92" s="6" t="s">
        <v>172</v>
      </c>
      <c r="C92" s="73" t="s">
        <v>149</v>
      </c>
      <c r="D92" s="57">
        <v>2226153.909638172</v>
      </c>
      <c r="E92" s="61"/>
      <c r="F92" s="61">
        <f t="shared" si="15"/>
        <v>2226153.909638172</v>
      </c>
      <c r="G92" s="50">
        <f t="shared" si="22"/>
        <v>2226153.909638172</v>
      </c>
      <c r="H92" s="58">
        <v>4361</v>
      </c>
      <c r="I92" s="53">
        <f t="shared" si="23"/>
        <v>4361</v>
      </c>
      <c r="J92" s="59">
        <f t="shared" si="16"/>
        <v>510.46867911904883</v>
      </c>
      <c r="K92" s="59">
        <f t="shared" si="17"/>
        <v>-66.563341492760514</v>
      </c>
      <c r="L92" s="59">
        <f t="shared" si="18"/>
        <v>4430.6784306818536</v>
      </c>
      <c r="M92" s="59">
        <f t="shared" si="19"/>
        <v>19322188.636203565</v>
      </c>
      <c r="N92" s="77">
        <v>1.1060000000000001</v>
      </c>
      <c r="O92" s="47">
        <f t="shared" si="26"/>
        <v>0.1</v>
      </c>
      <c r="P92">
        <v>-0.87515567662935323</v>
      </c>
      <c r="Q92" s="47" t="e">
        <f>'VBD aprēķins - finansējums'!#REF!</f>
        <v>#REF!</v>
      </c>
      <c r="R92" s="46" t="e">
        <f t="shared" si="24"/>
        <v>#REF!</v>
      </c>
      <c r="S92" s="58">
        <f>Sheet1!B89*2</f>
        <v>1121205.340347294</v>
      </c>
      <c r="T92" s="67">
        <f t="shared" si="25"/>
        <v>19785.976594364012</v>
      </c>
      <c r="U92" s="67" t="e">
        <f t="shared" si="20"/>
        <v>#REF!</v>
      </c>
    </row>
    <row r="93" spans="1:21" x14ac:dyDescent="0.25">
      <c r="A93" s="48">
        <f t="shared" si="21"/>
        <v>0</v>
      </c>
      <c r="B93" s="6" t="s">
        <v>139</v>
      </c>
      <c r="C93" s="73" t="s">
        <v>140</v>
      </c>
      <c r="D93" s="57">
        <v>3803113.5601593722</v>
      </c>
      <c r="E93" s="61"/>
      <c r="F93" s="61">
        <f t="shared" si="15"/>
        <v>3803113.5601593722</v>
      </c>
      <c r="G93" s="50">
        <f t="shared" si="22"/>
        <v>3803113.5601593722</v>
      </c>
      <c r="H93" s="58">
        <v>7142</v>
      </c>
      <c r="I93" s="53">
        <f t="shared" si="23"/>
        <v>7142</v>
      </c>
      <c r="J93" s="59">
        <f t="shared" si="16"/>
        <v>532.49979839811988</v>
      </c>
      <c r="K93" s="59">
        <f t="shared" si="17"/>
        <v>-44.532222213689465</v>
      </c>
      <c r="L93" s="59">
        <f t="shared" si="18"/>
        <v>1983.1188152894174</v>
      </c>
      <c r="M93" s="59">
        <f t="shared" si="19"/>
        <v>14163434.578797018</v>
      </c>
      <c r="N93" s="77">
        <v>-0.753</v>
      </c>
      <c r="O93" s="47">
        <f t="shared" si="26"/>
        <v>0.2</v>
      </c>
      <c r="P93">
        <v>-0.58549685441300769</v>
      </c>
      <c r="Q93" s="47" t="e">
        <f>'VBD aprēķins - finansējums'!#REF!</f>
        <v>#REF!</v>
      </c>
      <c r="R93" s="46" t="e">
        <f t="shared" si="24"/>
        <v>#REF!</v>
      </c>
      <c r="S93" s="58">
        <f>Sheet1!B90*2</f>
        <v>1121205.340347294</v>
      </c>
      <c r="T93" s="67">
        <f t="shared" si="25"/>
        <v>39571.953188728025</v>
      </c>
      <c r="U93" s="67" t="e">
        <f t="shared" si="20"/>
        <v>#REF!</v>
      </c>
    </row>
    <row r="94" spans="1:21" x14ac:dyDescent="0.25">
      <c r="A94" s="48">
        <f t="shared" si="21"/>
        <v>0</v>
      </c>
      <c r="B94" s="6" t="s">
        <v>78</v>
      </c>
      <c r="C94" s="73" t="s">
        <v>79</v>
      </c>
      <c r="D94" s="57">
        <v>996083.45444130118</v>
      </c>
      <c r="E94" s="61"/>
      <c r="F94" s="61">
        <f t="shared" si="15"/>
        <v>996083.45444130118</v>
      </c>
      <c r="G94" s="50">
        <f t="shared" si="22"/>
        <v>996083.45444130118</v>
      </c>
      <c r="H94" s="58">
        <v>1930</v>
      </c>
      <c r="I94" s="53">
        <f t="shared" si="23"/>
        <v>1930</v>
      </c>
      <c r="J94" s="59">
        <f t="shared" si="16"/>
        <v>516.10541680896438</v>
      </c>
      <c r="K94" s="59">
        <f t="shared" si="17"/>
        <v>-60.926603802844966</v>
      </c>
      <c r="L94" s="59">
        <f t="shared" si="18"/>
        <v>3712.0510509488427</v>
      </c>
      <c r="M94" s="59">
        <f t="shared" si="19"/>
        <v>7164258.5283312667</v>
      </c>
      <c r="N94" s="77">
        <v>-1.3560000000000001</v>
      </c>
      <c r="O94" s="47">
        <f t="shared" si="26"/>
        <v>0.25</v>
      </c>
      <c r="P94">
        <v>-0.80104547007464266</v>
      </c>
      <c r="Q94" s="47" t="e">
        <f>'VBD aprēķins - finansējums'!#REF!</f>
        <v>#REF!</v>
      </c>
      <c r="R94" s="46" t="e">
        <f t="shared" si="24"/>
        <v>#REF!</v>
      </c>
      <c r="S94" s="58">
        <f>Sheet1!B91*2</f>
        <v>1121205.340347294</v>
      </c>
      <c r="T94" s="67">
        <f t="shared" si="25"/>
        <v>49464.941485910029</v>
      </c>
      <c r="U94" s="67" t="e">
        <f t="shared" si="20"/>
        <v>#REF!</v>
      </c>
    </row>
    <row r="95" spans="1:21" x14ac:dyDescent="0.25">
      <c r="A95" s="48">
        <f t="shared" si="21"/>
        <v>0</v>
      </c>
      <c r="B95" s="6" t="s">
        <v>15</v>
      </c>
      <c r="C95" s="73" t="s">
        <v>16</v>
      </c>
      <c r="D95" s="57">
        <v>1374680.335853572</v>
      </c>
      <c r="E95" s="61"/>
      <c r="F95" s="61">
        <f t="shared" si="15"/>
        <v>1374680.335853572</v>
      </c>
      <c r="G95" s="50">
        <f t="shared" si="22"/>
        <v>1374680.335853572</v>
      </c>
      <c r="H95" s="58">
        <v>2589</v>
      </c>
      <c r="I95" s="53">
        <f t="shared" si="23"/>
        <v>2589</v>
      </c>
      <c r="J95" s="59">
        <f t="shared" si="16"/>
        <v>530.9696160114222</v>
      </c>
      <c r="K95" s="59">
        <f t="shared" si="17"/>
        <v>-46.06240460038714</v>
      </c>
      <c r="L95" s="59">
        <f t="shared" si="18"/>
        <v>2121.7451175697665</v>
      </c>
      <c r="M95" s="59">
        <f t="shared" si="19"/>
        <v>5493198.1093881251</v>
      </c>
      <c r="N95" s="77">
        <v>-0.122</v>
      </c>
      <c r="O95" s="47">
        <f t="shared" si="26"/>
        <v>0.2</v>
      </c>
      <c r="P95">
        <v>-0.60561525249767079</v>
      </c>
      <c r="Q95" s="47" t="e">
        <f>'VBD aprēķins - finansējums'!#REF!</f>
        <v>#REF!</v>
      </c>
      <c r="R95" s="46" t="e">
        <f t="shared" si="24"/>
        <v>#REF!</v>
      </c>
      <c r="S95" s="58">
        <f>Sheet1!B92*2</f>
        <v>1121205.340347294</v>
      </c>
      <c r="T95" s="67">
        <f t="shared" si="25"/>
        <v>39571.953188728025</v>
      </c>
      <c r="U95" s="67" t="e">
        <f t="shared" si="20"/>
        <v>#REF!</v>
      </c>
    </row>
    <row r="96" spans="1:21" x14ac:dyDescent="0.25">
      <c r="A96" s="48">
        <f t="shared" si="21"/>
        <v>0</v>
      </c>
      <c r="B96" s="6" t="s">
        <v>19</v>
      </c>
      <c r="C96" s="73" t="s">
        <v>20</v>
      </c>
      <c r="D96" s="57">
        <v>2133777.457985105</v>
      </c>
      <c r="E96" s="61"/>
      <c r="F96" s="61">
        <f t="shared" si="15"/>
        <v>2133777.457985105</v>
      </c>
      <c r="G96" s="50">
        <f t="shared" si="22"/>
        <v>2133777.457985105</v>
      </c>
      <c r="H96" s="58">
        <v>4157</v>
      </c>
      <c r="I96" s="53">
        <f t="shared" si="23"/>
        <v>4157</v>
      </c>
      <c r="J96" s="59">
        <f t="shared" si="16"/>
        <v>513.29743997717219</v>
      </c>
      <c r="K96" s="59">
        <f t="shared" si="17"/>
        <v>-63.734580634637155</v>
      </c>
      <c r="L96" s="59">
        <f t="shared" si="18"/>
        <v>4062.0967686730655</v>
      </c>
      <c r="M96" s="59">
        <f t="shared" si="19"/>
        <v>16886136.267373934</v>
      </c>
      <c r="N96" s="77">
        <v>-0.30099999999999999</v>
      </c>
      <c r="O96" s="47">
        <f t="shared" si="26"/>
        <v>0.2</v>
      </c>
      <c r="P96">
        <v>-0.83796394215065639</v>
      </c>
      <c r="Q96" s="47" t="e">
        <f>'VBD aprēķins - finansējums'!#REF!</f>
        <v>#REF!</v>
      </c>
      <c r="R96" s="46" t="e">
        <f t="shared" si="24"/>
        <v>#REF!</v>
      </c>
      <c r="S96" s="58">
        <f>Sheet1!B93*2</f>
        <v>1121205.340347294</v>
      </c>
      <c r="T96" s="67">
        <f t="shared" si="25"/>
        <v>39571.953188728025</v>
      </c>
      <c r="U96" s="67" t="e">
        <f t="shared" si="20"/>
        <v>#REF!</v>
      </c>
    </row>
    <row r="97" spans="1:21" x14ac:dyDescent="0.25">
      <c r="A97" s="48">
        <f t="shared" si="21"/>
        <v>0</v>
      </c>
      <c r="B97" s="6" t="s">
        <v>161</v>
      </c>
      <c r="C97" s="73" t="s">
        <v>162</v>
      </c>
      <c r="D97" s="57">
        <v>3034328.0593930245</v>
      </c>
      <c r="E97" s="61"/>
      <c r="F97" s="61">
        <f t="shared" si="15"/>
        <v>3034328.0593930245</v>
      </c>
      <c r="G97" s="50">
        <f t="shared" si="22"/>
        <v>3034328.0593930245</v>
      </c>
      <c r="H97" s="58">
        <v>5941</v>
      </c>
      <c r="I97" s="53">
        <f t="shared" si="23"/>
        <v>5941</v>
      </c>
      <c r="J97" s="59">
        <f t="shared" si="16"/>
        <v>510.7436558480095</v>
      </c>
      <c r="K97" s="59">
        <f t="shared" si="17"/>
        <v>-66.288364763799848</v>
      </c>
      <c r="L97" s="59">
        <f t="shared" si="18"/>
        <v>4394.1473030585812</v>
      </c>
      <c r="M97" s="59">
        <f t="shared" si="19"/>
        <v>26105629.12747103</v>
      </c>
      <c r="N97" s="77">
        <v>-6.0000000000000001E-3</v>
      </c>
      <c r="O97" s="47">
        <f t="shared" si="26"/>
        <v>0.2</v>
      </c>
      <c r="P97">
        <v>-0.87154036165426185</v>
      </c>
      <c r="Q97" s="47" t="e">
        <f>'VBD aprēķins - finansējums'!#REF!</f>
        <v>#REF!</v>
      </c>
      <c r="R97" s="46" t="e">
        <f t="shared" si="24"/>
        <v>#REF!</v>
      </c>
      <c r="S97" s="58">
        <f>Sheet1!B94*2</f>
        <v>1121205.340347294</v>
      </c>
      <c r="T97" s="67">
        <f t="shared" si="25"/>
        <v>39571.953188728025</v>
      </c>
      <c r="U97" s="67" t="e">
        <f t="shared" si="20"/>
        <v>#REF!</v>
      </c>
    </row>
    <row r="98" spans="1:21" x14ac:dyDescent="0.25">
      <c r="A98" s="48">
        <f t="shared" si="21"/>
        <v>0</v>
      </c>
      <c r="B98" s="6" t="s">
        <v>84</v>
      </c>
      <c r="C98" s="73" t="s">
        <v>85</v>
      </c>
      <c r="D98" s="57">
        <v>4547740.3354368424</v>
      </c>
      <c r="E98" s="61"/>
      <c r="F98" s="61">
        <f t="shared" si="15"/>
        <v>4547740.3354368424</v>
      </c>
      <c r="G98" s="50">
        <f t="shared" si="22"/>
        <v>4547740.3354368424</v>
      </c>
      <c r="H98" s="58">
        <v>9021</v>
      </c>
      <c r="I98" s="53">
        <f t="shared" si="23"/>
        <v>9021</v>
      </c>
      <c r="J98" s="59">
        <f t="shared" si="16"/>
        <v>504.12818262241905</v>
      </c>
      <c r="K98" s="59">
        <f t="shared" si="17"/>
        <v>-72.903837989390297</v>
      </c>
      <c r="L98" s="59">
        <f t="shared" si="18"/>
        <v>5314.9695935832679</v>
      </c>
      <c r="M98" s="59">
        <f t="shared" si="19"/>
        <v>47946340.703714661</v>
      </c>
      <c r="N98" s="77">
        <v>0.14000000000000001</v>
      </c>
      <c r="O98" s="47">
        <f t="shared" si="26"/>
        <v>0.15</v>
      </c>
      <c r="P98">
        <v>-0.9585187016403135</v>
      </c>
      <c r="Q98" s="47" t="e">
        <f>'VBD aprēķins - finansējums'!#REF!</f>
        <v>#REF!</v>
      </c>
      <c r="R98" s="46" t="e">
        <f t="shared" si="24"/>
        <v>#REF!</v>
      </c>
      <c r="S98" s="58">
        <f>Sheet1!B95*2</f>
        <v>1121205.340347294</v>
      </c>
      <c r="T98" s="67">
        <f t="shared" si="25"/>
        <v>29678.964891546017</v>
      </c>
      <c r="U98" s="67" t="e">
        <f t="shared" si="20"/>
        <v>#REF!</v>
      </c>
    </row>
    <row r="99" spans="1:21" x14ac:dyDescent="0.25">
      <c r="A99" s="48">
        <f t="shared" si="21"/>
        <v>0</v>
      </c>
      <c r="B99" s="6" t="s">
        <v>56</v>
      </c>
      <c r="C99" s="73" t="s">
        <v>57</v>
      </c>
      <c r="D99" s="57">
        <v>2242847.3186318334</v>
      </c>
      <c r="E99" s="61"/>
      <c r="F99" s="61">
        <f t="shared" si="15"/>
        <v>2242847.3186318334</v>
      </c>
      <c r="G99" s="50">
        <f t="shared" si="22"/>
        <v>2242847.3186318334</v>
      </c>
      <c r="H99" s="58">
        <v>4229</v>
      </c>
      <c r="I99" s="53">
        <f t="shared" si="23"/>
        <v>4229</v>
      </c>
      <c r="J99" s="59">
        <f t="shared" si="16"/>
        <v>530.34933048754635</v>
      </c>
      <c r="K99" s="59">
        <f t="shared" si="17"/>
        <v>-46.68269012426299</v>
      </c>
      <c r="L99" s="59">
        <f t="shared" si="18"/>
        <v>2179.2735572379611</v>
      </c>
      <c r="M99" s="59">
        <f t="shared" si="19"/>
        <v>9216147.8735593371</v>
      </c>
      <c r="N99" s="77">
        <v>1.218</v>
      </c>
      <c r="O99" s="47">
        <f t="shared" si="26"/>
        <v>0.1</v>
      </c>
      <c r="P99">
        <v>-0.61377058823017749</v>
      </c>
      <c r="Q99" s="47" t="e">
        <f>'VBD aprēķins - finansējums'!#REF!</f>
        <v>#REF!</v>
      </c>
      <c r="R99" s="46" t="e">
        <f t="shared" si="24"/>
        <v>#REF!</v>
      </c>
      <c r="S99" s="58">
        <f>Sheet1!B96*2</f>
        <v>1121205.340347294</v>
      </c>
      <c r="T99" s="67">
        <f t="shared" si="25"/>
        <v>19785.976594364012</v>
      </c>
      <c r="U99" s="67" t="e">
        <f t="shared" si="20"/>
        <v>#REF!</v>
      </c>
    </row>
    <row r="100" spans="1:21" x14ac:dyDescent="0.25">
      <c r="A100" s="48">
        <f t="shared" si="21"/>
        <v>0</v>
      </c>
      <c r="B100" s="6" t="s">
        <v>120</v>
      </c>
      <c r="C100" s="73" t="s">
        <v>121</v>
      </c>
      <c r="D100" s="57">
        <v>14683134.097871976</v>
      </c>
      <c r="E100" s="61"/>
      <c r="F100" s="61">
        <f t="shared" si="15"/>
        <v>14683134.097871976</v>
      </c>
      <c r="G100" s="50">
        <f t="shared" si="22"/>
        <v>14683134.097871976</v>
      </c>
      <c r="H100" s="58">
        <v>23352</v>
      </c>
      <c r="I100" s="53">
        <f t="shared" si="23"/>
        <v>23352</v>
      </c>
      <c r="J100" s="59">
        <f t="shared" si="16"/>
        <v>628.77415629804625</v>
      </c>
      <c r="K100" s="59">
        <f t="shared" si="17"/>
        <v>51.742135686236907</v>
      </c>
      <c r="L100" s="59">
        <f t="shared" si="18"/>
        <v>2677.2486053729508</v>
      </c>
      <c r="M100" s="59">
        <f t="shared" si="19"/>
        <v>62519109.432669148</v>
      </c>
      <c r="N100" s="77">
        <v>5.2999999999999999E-2</v>
      </c>
      <c r="O100" s="47">
        <f t="shared" si="26"/>
        <v>0.15</v>
      </c>
      <c r="P100">
        <v>0.68029072386129263</v>
      </c>
      <c r="Q100" s="47" t="e">
        <f>'VBD aprēķins - finansējums'!#REF!</f>
        <v>#REF!</v>
      </c>
      <c r="R100" s="46" t="e">
        <f t="shared" si="24"/>
        <v>#REF!</v>
      </c>
      <c r="S100" s="58">
        <f>Sheet1!B97*2</f>
        <v>1121205.340347294</v>
      </c>
      <c r="T100" s="67">
        <f t="shared" si="25"/>
        <v>29678.964891546017</v>
      </c>
      <c r="U100" s="67" t="e">
        <f t="shared" si="20"/>
        <v>#REF!</v>
      </c>
    </row>
    <row r="101" spans="1:21" x14ac:dyDescent="0.25">
      <c r="A101" s="48">
        <f t="shared" si="21"/>
        <v>0</v>
      </c>
      <c r="B101" s="6" t="s">
        <v>213</v>
      </c>
      <c r="C101" s="72" t="s">
        <v>214</v>
      </c>
      <c r="D101" s="57">
        <v>14906713.081659319</v>
      </c>
      <c r="E101" s="61"/>
      <c r="F101" s="61">
        <f t="shared" ref="F101:F124" si="27">D101+E101*$F$4</f>
        <v>14906713.081659319</v>
      </c>
      <c r="G101" s="50">
        <f t="shared" si="22"/>
        <v>14906713.081659319</v>
      </c>
      <c r="H101" s="58">
        <v>27772</v>
      </c>
      <c r="I101" s="53">
        <f t="shared" si="23"/>
        <v>27772</v>
      </c>
      <c r="J101" s="59">
        <f t="shared" si="16"/>
        <v>536.75331562938641</v>
      </c>
      <c r="K101" s="59">
        <f t="shared" si="17"/>
        <v>-40.278704982422937</v>
      </c>
      <c r="L101" s="59">
        <f t="shared" si="18"/>
        <v>1622.3740750610623</v>
      </c>
      <c r="M101" s="59">
        <f t="shared" si="19"/>
        <v>45056572.812595822</v>
      </c>
      <c r="N101" s="77">
        <v>0.59499999999999997</v>
      </c>
      <c r="O101" s="47">
        <f t="shared" si="26"/>
        <v>0.15</v>
      </c>
      <c r="P101">
        <v>-0.52957283276531852</v>
      </c>
      <c r="Q101" s="47" t="e">
        <f>'VBD aprēķins - finansējums'!#REF!</f>
        <v>#REF!</v>
      </c>
      <c r="R101" s="46" t="e">
        <f t="shared" si="24"/>
        <v>#REF!</v>
      </c>
      <c r="S101" s="58">
        <f>Sheet1!B98*2</f>
        <v>10099711.74805194</v>
      </c>
      <c r="T101" s="67">
        <f t="shared" si="25"/>
        <v>267345.31097784545</v>
      </c>
      <c r="U101" s="67" t="e">
        <f t="shared" ref="U101:U123" si="28">T101-S101/85*100*0.15*Q101</f>
        <v>#REF!</v>
      </c>
    </row>
    <row r="102" spans="1:21" x14ac:dyDescent="0.25">
      <c r="A102" s="48">
        <f t="shared" si="21"/>
        <v>0</v>
      </c>
      <c r="B102" s="6" t="s">
        <v>122</v>
      </c>
      <c r="C102" s="73" t="s">
        <v>123</v>
      </c>
      <c r="D102" s="57">
        <v>4133254.1262041</v>
      </c>
      <c r="E102" s="61"/>
      <c r="F102" s="61">
        <f t="shared" si="27"/>
        <v>4133254.1262041</v>
      </c>
      <c r="G102" s="50">
        <f t="shared" si="22"/>
        <v>4133254.1262041</v>
      </c>
      <c r="H102" s="58">
        <v>6226</v>
      </c>
      <c r="I102" s="53">
        <f t="shared" si="23"/>
        <v>6226</v>
      </c>
      <c r="J102" s="59">
        <f t="shared" si="16"/>
        <v>663.86992068809832</v>
      </c>
      <c r="K102" s="59">
        <f t="shared" si="17"/>
        <v>86.837900076288975</v>
      </c>
      <c r="L102" s="59">
        <f t="shared" si="18"/>
        <v>7540.8208896595488</v>
      </c>
      <c r="M102" s="59">
        <f t="shared" si="19"/>
        <v>46949150.859020352</v>
      </c>
      <c r="N102" s="77">
        <v>0.82399999999999995</v>
      </c>
      <c r="O102" s="47">
        <f t="shared" si="26"/>
        <v>0.15</v>
      </c>
      <c r="P102">
        <v>1.14171974384132</v>
      </c>
      <c r="Q102" s="47" t="e">
        <f>'VBD aprēķins - finansējums'!#REF!</f>
        <v>#REF!</v>
      </c>
      <c r="R102" s="46" t="e">
        <f t="shared" si="24"/>
        <v>#REF!</v>
      </c>
      <c r="S102" s="58">
        <f>Sheet1!B99*2</f>
        <v>1121205.340347294</v>
      </c>
      <c r="T102" s="67">
        <f t="shared" si="25"/>
        <v>29678.964891546017</v>
      </c>
      <c r="U102" s="67" t="e">
        <f t="shared" si="28"/>
        <v>#REF!</v>
      </c>
    </row>
    <row r="103" spans="1:21" x14ac:dyDescent="0.25">
      <c r="A103" s="48">
        <f t="shared" si="21"/>
        <v>0</v>
      </c>
      <c r="B103" s="6" t="s">
        <v>141</v>
      </c>
      <c r="C103" s="73" t="s">
        <v>142</v>
      </c>
      <c r="D103" s="57">
        <v>1411991.0773601762</v>
      </c>
      <c r="E103" s="61"/>
      <c r="F103" s="61">
        <f t="shared" si="27"/>
        <v>1411991.0773601762</v>
      </c>
      <c r="G103" s="50">
        <f t="shared" si="22"/>
        <v>1411991.0773601762</v>
      </c>
      <c r="H103" s="58">
        <v>2452</v>
      </c>
      <c r="I103" s="53">
        <f t="shared" si="23"/>
        <v>2452</v>
      </c>
      <c r="J103" s="59">
        <f t="shared" si="16"/>
        <v>575.85280479615676</v>
      </c>
      <c r="K103" s="66">
        <f t="shared" si="17"/>
        <v>-1.1792158156525829</v>
      </c>
      <c r="L103" s="59">
        <f t="shared" si="18"/>
        <v>1.3905499398851864</v>
      </c>
      <c r="M103" s="59">
        <f t="shared" si="19"/>
        <v>3409.628452598477</v>
      </c>
      <c r="N103" s="77">
        <v>0.70899999999999996</v>
      </c>
      <c r="O103" s="47">
        <f t="shared" si="26"/>
        <v>0.15</v>
      </c>
      <c r="P103">
        <v>-1.5503990513332505E-2</v>
      </c>
      <c r="Q103" s="47" t="e">
        <f>'VBD aprēķins - finansējums'!#REF!</f>
        <v>#REF!</v>
      </c>
      <c r="R103" s="46" t="e">
        <f t="shared" si="24"/>
        <v>#REF!</v>
      </c>
      <c r="S103" s="58">
        <f>Sheet1!B100*2</f>
        <v>1121205.340347294</v>
      </c>
      <c r="T103" s="67">
        <f t="shared" si="25"/>
        <v>29678.964891546017</v>
      </c>
      <c r="U103" s="67" t="e">
        <f t="shared" si="28"/>
        <v>#REF!</v>
      </c>
    </row>
    <row r="104" spans="1:21" x14ac:dyDescent="0.25">
      <c r="A104" s="48">
        <f t="shared" si="21"/>
        <v>0</v>
      </c>
      <c r="B104" s="6" t="s">
        <v>215</v>
      </c>
      <c r="C104" s="72" t="s">
        <v>216</v>
      </c>
      <c r="D104" s="57">
        <v>11002795.703853631</v>
      </c>
      <c r="E104" s="61"/>
      <c r="F104" s="61">
        <f t="shared" si="27"/>
        <v>11002795.703853631</v>
      </c>
      <c r="G104" s="50">
        <f t="shared" si="22"/>
        <v>11002795.703853631</v>
      </c>
      <c r="H104" s="58">
        <v>18178</v>
      </c>
      <c r="I104" s="53">
        <f t="shared" si="23"/>
        <v>18178</v>
      </c>
      <c r="J104" s="59">
        <f t="shared" si="16"/>
        <v>605.28087269521575</v>
      </c>
      <c r="K104" s="59">
        <f t="shared" si="17"/>
        <v>28.248852083406405</v>
      </c>
      <c r="L104" s="59">
        <f t="shared" si="18"/>
        <v>797.99764403017434</v>
      </c>
      <c r="M104" s="59">
        <f t="shared" si="19"/>
        <v>14506001.173180509</v>
      </c>
      <c r="N104" s="77">
        <v>0.129</v>
      </c>
      <c r="O104" s="47">
        <f t="shared" si="26"/>
        <v>0.15</v>
      </c>
      <c r="P104">
        <v>0.37140778549623821</v>
      </c>
      <c r="Q104" s="47" t="e">
        <f>'VBD aprēķins - finansējums'!#REF!</f>
        <v>#REF!</v>
      </c>
      <c r="R104" s="46" t="e">
        <f t="shared" si="24"/>
        <v>#REF!</v>
      </c>
      <c r="S104" s="58">
        <f>Sheet1!B101*2</f>
        <v>10099711.74805194</v>
      </c>
      <c r="T104" s="67">
        <f t="shared" si="25"/>
        <v>267345.31097784545</v>
      </c>
      <c r="U104" s="67" t="e">
        <f t="shared" si="28"/>
        <v>#REF!</v>
      </c>
    </row>
    <row r="105" spans="1:21" x14ac:dyDescent="0.25">
      <c r="A105" s="48">
        <f t="shared" si="21"/>
        <v>0</v>
      </c>
      <c r="B105" s="6" t="s">
        <v>8</v>
      </c>
      <c r="C105" s="73" t="s">
        <v>9</v>
      </c>
      <c r="D105" s="57">
        <v>2068602.2393183368</v>
      </c>
      <c r="E105" s="61"/>
      <c r="F105" s="61">
        <f t="shared" si="27"/>
        <v>2068602.2393183368</v>
      </c>
      <c r="G105" s="50">
        <f t="shared" si="22"/>
        <v>2068602.2393183368</v>
      </c>
      <c r="H105" s="58">
        <v>3942</v>
      </c>
      <c r="I105" s="53">
        <f t="shared" si="23"/>
        <v>3942</v>
      </c>
      <c r="J105" s="59">
        <f t="shared" si="16"/>
        <v>524.75957364747251</v>
      </c>
      <c r="K105" s="59">
        <f t="shared" si="17"/>
        <v>-52.272446964336837</v>
      </c>
      <c r="L105" s="59">
        <f t="shared" si="18"/>
        <v>2732.4087116394076</v>
      </c>
      <c r="M105" s="59">
        <f t="shared" si="19"/>
        <v>10771155.141282545</v>
      </c>
      <c r="N105" s="77">
        <v>-0.879</v>
      </c>
      <c r="O105" s="47">
        <f t="shared" si="26"/>
        <v>0.2</v>
      </c>
      <c r="P105">
        <v>-0.68726310407841562</v>
      </c>
      <c r="Q105" s="47" t="e">
        <f>'VBD aprēķins - finansējums'!#REF!</f>
        <v>#REF!</v>
      </c>
      <c r="R105" s="46" t="e">
        <f t="shared" si="24"/>
        <v>#REF!</v>
      </c>
      <c r="S105" s="58">
        <f>Sheet1!B102*2</f>
        <v>1121205.340347294</v>
      </c>
      <c r="T105" s="67">
        <f t="shared" si="25"/>
        <v>39571.953188728025</v>
      </c>
      <c r="U105" s="67" t="e">
        <f t="shared" si="28"/>
        <v>#REF!</v>
      </c>
    </row>
    <row r="106" spans="1:21" x14ac:dyDescent="0.25">
      <c r="A106" s="48">
        <f t="shared" si="21"/>
        <v>0</v>
      </c>
      <c r="B106" s="6" t="s">
        <v>62</v>
      </c>
      <c r="C106" s="73" t="s">
        <v>63</v>
      </c>
      <c r="D106" s="57">
        <v>3141896.8940196508</v>
      </c>
      <c r="E106" s="61"/>
      <c r="F106" s="61">
        <f t="shared" si="27"/>
        <v>3141896.8940196508</v>
      </c>
      <c r="G106" s="50">
        <f t="shared" si="22"/>
        <v>3141896.8940196508</v>
      </c>
      <c r="H106" s="58">
        <v>5782</v>
      </c>
      <c r="I106" s="53">
        <f t="shared" si="23"/>
        <v>5782</v>
      </c>
      <c r="J106" s="59">
        <f t="shared" si="16"/>
        <v>543.39275233823082</v>
      </c>
      <c r="K106" s="59">
        <f t="shared" si="17"/>
        <v>-33.639268273578523</v>
      </c>
      <c r="L106" s="59">
        <f t="shared" si="18"/>
        <v>1131.6003699817866</v>
      </c>
      <c r="M106" s="59">
        <f t="shared" si="19"/>
        <v>6542913.3392346902</v>
      </c>
      <c r="N106" s="77">
        <v>0.129</v>
      </c>
      <c r="O106" s="47">
        <f t="shared" si="26"/>
        <v>0.15</v>
      </c>
      <c r="P106">
        <v>-0.4422794277910736</v>
      </c>
      <c r="Q106" s="47" t="e">
        <f>'VBD aprēķins - finansējums'!#REF!</f>
        <v>#REF!</v>
      </c>
      <c r="R106" s="46" t="e">
        <f t="shared" si="24"/>
        <v>#REF!</v>
      </c>
      <c r="S106" s="58">
        <f>Sheet1!B103*2</f>
        <v>1121205.340347294</v>
      </c>
      <c r="T106" s="67">
        <f t="shared" si="25"/>
        <v>29678.964891546017</v>
      </c>
      <c r="U106" s="67" t="e">
        <f t="shared" si="28"/>
        <v>#REF!</v>
      </c>
    </row>
    <row r="107" spans="1:21" x14ac:dyDescent="0.25">
      <c r="A107" s="48">
        <f t="shared" si="21"/>
        <v>0</v>
      </c>
      <c r="B107" s="6" t="s">
        <v>217</v>
      </c>
      <c r="C107" s="72" t="s">
        <v>218</v>
      </c>
      <c r="D107" s="57">
        <v>7433316.4983303184</v>
      </c>
      <c r="E107" s="61"/>
      <c r="F107" s="61">
        <f t="shared" si="27"/>
        <v>7433316.4983303184</v>
      </c>
      <c r="G107" s="50">
        <f t="shared" si="22"/>
        <v>7433316.4983303184</v>
      </c>
      <c r="H107" s="58">
        <v>13917</v>
      </c>
      <c r="I107" s="53">
        <f t="shared" si="23"/>
        <v>13917</v>
      </c>
      <c r="J107" s="59">
        <f t="shared" si="16"/>
        <v>534.11773358700282</v>
      </c>
      <c r="K107" s="59">
        <f t="shared" si="17"/>
        <v>-42.914287024806526</v>
      </c>
      <c r="L107" s="59">
        <f t="shared" si="18"/>
        <v>1841.6360308474777</v>
      </c>
      <c r="M107" s="59">
        <f t="shared" si="19"/>
        <v>25630048.641304348</v>
      </c>
      <c r="N107" s="77">
        <v>1.7050000000000001</v>
      </c>
      <c r="O107" s="47">
        <f t="shared" si="26"/>
        <v>0.1</v>
      </c>
      <c r="P107">
        <v>-0.56422470771461386</v>
      </c>
      <c r="Q107" s="47" t="e">
        <f>'VBD aprēķins - finansējums'!#REF!</f>
        <v>#REF!</v>
      </c>
      <c r="R107" s="46" t="e">
        <f t="shared" si="24"/>
        <v>#REF!</v>
      </c>
      <c r="S107" s="58">
        <f>Sheet1!B104*2</f>
        <v>10099711.74805194</v>
      </c>
      <c r="T107" s="67">
        <f t="shared" si="25"/>
        <v>178230.20731856365</v>
      </c>
      <c r="U107" s="67" t="e">
        <f t="shared" si="28"/>
        <v>#REF!</v>
      </c>
    </row>
    <row r="108" spans="1:21" x14ac:dyDescent="0.25">
      <c r="A108" s="48">
        <f t="shared" si="21"/>
        <v>0</v>
      </c>
      <c r="B108" s="6" t="s">
        <v>143</v>
      </c>
      <c r="C108" s="73" t="s">
        <v>144</v>
      </c>
      <c r="D108" s="57">
        <v>7403828.1299412381</v>
      </c>
      <c r="E108" s="61"/>
      <c r="F108" s="61">
        <f t="shared" si="27"/>
        <v>7403828.1299412381</v>
      </c>
      <c r="G108" s="50">
        <f t="shared" si="22"/>
        <v>7403828.1299412381</v>
      </c>
      <c r="H108" s="58">
        <v>10372</v>
      </c>
      <c r="I108" s="53">
        <f t="shared" si="23"/>
        <v>10372</v>
      </c>
      <c r="J108" s="59">
        <f t="shared" si="16"/>
        <v>713.82839663914751</v>
      </c>
      <c r="K108" s="59">
        <f t="shared" si="17"/>
        <v>136.79637602733817</v>
      </c>
      <c r="L108" s="59">
        <f t="shared" si="18"/>
        <v>18713.248494212901</v>
      </c>
      <c r="M108" s="59">
        <f t="shared" si="19"/>
        <v>194093813.38197622</v>
      </c>
      <c r="N108" s="77">
        <v>-0.57399999999999995</v>
      </c>
      <c r="O108" s="47">
        <f t="shared" si="26"/>
        <v>0.2</v>
      </c>
      <c r="P108">
        <v>1.798559422316099</v>
      </c>
      <c r="Q108" s="47" t="e">
        <f>'VBD aprēķins - finansējums'!#REF!</f>
        <v>#REF!</v>
      </c>
      <c r="R108" s="46" t="e">
        <f t="shared" si="24"/>
        <v>#REF!</v>
      </c>
      <c r="S108" s="58">
        <f>Sheet1!B105*2</f>
        <v>1121205.340347294</v>
      </c>
      <c r="T108" s="67">
        <f t="shared" si="25"/>
        <v>39571.953188728025</v>
      </c>
      <c r="U108" s="67" t="e">
        <f t="shared" si="28"/>
        <v>#REF!</v>
      </c>
    </row>
    <row r="109" spans="1:21" x14ac:dyDescent="0.25">
      <c r="A109" s="48">
        <f t="shared" si="21"/>
        <v>0</v>
      </c>
      <c r="B109" s="6" t="s">
        <v>156</v>
      </c>
      <c r="C109" s="73" t="s">
        <v>157</v>
      </c>
      <c r="D109" s="57">
        <v>2061329.3943829203</v>
      </c>
      <c r="E109" s="61"/>
      <c r="F109" s="61">
        <f t="shared" si="27"/>
        <v>2061329.3943829203</v>
      </c>
      <c r="G109" s="50">
        <f t="shared" si="22"/>
        <v>2061329.3943829203</v>
      </c>
      <c r="H109" s="58">
        <v>4006</v>
      </c>
      <c r="I109" s="53">
        <f t="shared" si="23"/>
        <v>4006</v>
      </c>
      <c r="J109" s="59">
        <f t="shared" si="16"/>
        <v>514.56050783397916</v>
      </c>
      <c r="K109" s="59">
        <f t="shared" si="17"/>
        <v>-62.471512777830185</v>
      </c>
      <c r="L109" s="59">
        <f t="shared" si="18"/>
        <v>3902.6899087505999</v>
      </c>
      <c r="M109" s="59">
        <f t="shared" si="19"/>
        <v>15634175.774454903</v>
      </c>
      <c r="N109" s="77">
        <v>-6.0999999999999999E-2</v>
      </c>
      <c r="O109" s="47">
        <f t="shared" si="26"/>
        <v>0.2</v>
      </c>
      <c r="P109">
        <v>-0.82135748910813722</v>
      </c>
      <c r="Q109" s="47" t="e">
        <f>'VBD aprēķins - finansējums'!#REF!</f>
        <v>#REF!</v>
      </c>
      <c r="R109" s="46" t="e">
        <f t="shared" si="24"/>
        <v>#REF!</v>
      </c>
      <c r="S109" s="58">
        <f>Sheet1!B106*2</f>
        <v>1121205.340347294</v>
      </c>
      <c r="T109" s="67">
        <f t="shared" si="25"/>
        <v>39571.953188728025</v>
      </c>
      <c r="U109" s="67" t="e">
        <f t="shared" si="28"/>
        <v>#REF!</v>
      </c>
    </row>
    <row r="110" spans="1:21" x14ac:dyDescent="0.25">
      <c r="A110" s="48">
        <f t="shared" si="21"/>
        <v>0</v>
      </c>
      <c r="B110" s="6" t="s">
        <v>219</v>
      </c>
      <c r="C110" s="72" t="s">
        <v>220</v>
      </c>
      <c r="D110" s="57">
        <v>17757371.324828919</v>
      </c>
      <c r="E110" s="61"/>
      <c r="F110" s="61">
        <f t="shared" si="27"/>
        <v>17757371.324828919</v>
      </c>
      <c r="G110" s="50">
        <f t="shared" si="22"/>
        <v>17757371.324828919</v>
      </c>
      <c r="H110" s="58">
        <v>33397</v>
      </c>
      <c r="I110" s="53">
        <f t="shared" si="23"/>
        <v>33397</v>
      </c>
      <c r="J110" s="59">
        <f t="shared" si="16"/>
        <v>531.70558208308887</v>
      </c>
      <c r="K110" s="59">
        <f t="shared" si="17"/>
        <v>-45.326438528720473</v>
      </c>
      <c r="L110" s="59">
        <f t="shared" si="18"/>
        <v>2054.4860296978759</v>
      </c>
      <c r="M110" s="59">
        <f t="shared" si="19"/>
        <v>68613669.933819965</v>
      </c>
      <c r="N110" s="77">
        <v>-3.4000000000000002E-2</v>
      </c>
      <c r="O110" s="47">
        <f t="shared" si="26"/>
        <v>0.2</v>
      </c>
      <c r="P110">
        <v>-0.59593898218158781</v>
      </c>
      <c r="Q110" s="47" t="e">
        <f>'VBD aprēķins - finansējums'!#REF!</f>
        <v>#REF!</v>
      </c>
      <c r="R110" s="46" t="e">
        <f t="shared" si="24"/>
        <v>#REF!</v>
      </c>
      <c r="S110" s="58">
        <f>Sheet1!B107*2</f>
        <v>10099711.74805194</v>
      </c>
      <c r="T110" s="67">
        <f t="shared" si="25"/>
        <v>356460.41463712731</v>
      </c>
      <c r="U110" s="67" t="e">
        <f t="shared" si="28"/>
        <v>#REF!</v>
      </c>
    </row>
    <row r="111" spans="1:21" x14ac:dyDescent="0.25">
      <c r="A111" s="48">
        <f t="shared" si="21"/>
        <v>0</v>
      </c>
      <c r="B111" s="6" t="s">
        <v>42</v>
      </c>
      <c r="C111" s="73" t="s">
        <v>43</v>
      </c>
      <c r="D111" s="57">
        <v>2006287.7617234648</v>
      </c>
      <c r="E111" s="61"/>
      <c r="F111" s="61">
        <f t="shared" si="27"/>
        <v>2006287.7617234648</v>
      </c>
      <c r="G111" s="50">
        <f t="shared" si="22"/>
        <v>2006287.7617234648</v>
      </c>
      <c r="H111" s="58">
        <v>3924</v>
      </c>
      <c r="I111" s="53">
        <f t="shared" si="23"/>
        <v>3924</v>
      </c>
      <c r="J111" s="59">
        <f t="shared" si="16"/>
        <v>511.28638168284016</v>
      </c>
      <c r="K111" s="59">
        <f t="shared" si="17"/>
        <v>-65.745638928969186</v>
      </c>
      <c r="L111" s="59">
        <f t="shared" si="18"/>
        <v>4322.489038178388</v>
      </c>
      <c r="M111" s="59">
        <f t="shared" si="19"/>
        <v>16961446.985811993</v>
      </c>
      <c r="N111" s="77">
        <v>0.24299999999999999</v>
      </c>
      <c r="O111" s="47">
        <f t="shared" si="26"/>
        <v>0.15</v>
      </c>
      <c r="P111">
        <v>-0.86440475841449493</v>
      </c>
      <c r="Q111" s="47" t="e">
        <f>'VBD aprēķins - finansējums'!#REF!</f>
        <v>#REF!</v>
      </c>
      <c r="R111" s="46" t="e">
        <f t="shared" si="24"/>
        <v>#REF!</v>
      </c>
      <c r="S111" s="58">
        <f>Sheet1!B108*2</f>
        <v>1121205.340347294</v>
      </c>
      <c r="T111" s="67">
        <f t="shared" si="25"/>
        <v>29678.964891546017</v>
      </c>
      <c r="U111" s="67" t="e">
        <f t="shared" si="28"/>
        <v>#REF!</v>
      </c>
    </row>
    <row r="112" spans="1:21" x14ac:dyDescent="0.25">
      <c r="A112" s="48">
        <f t="shared" si="21"/>
        <v>0</v>
      </c>
      <c r="B112" s="6" t="s">
        <v>221</v>
      </c>
      <c r="C112" s="72" t="s">
        <v>222</v>
      </c>
      <c r="D112" s="57">
        <v>17813728.645472415</v>
      </c>
      <c r="E112" s="61"/>
      <c r="F112" s="61">
        <f t="shared" si="27"/>
        <v>17813728.645472415</v>
      </c>
      <c r="G112" s="50">
        <f t="shared" si="22"/>
        <v>17813728.645472415</v>
      </c>
      <c r="H112" s="58">
        <v>32455</v>
      </c>
      <c r="I112" s="53">
        <f t="shared" si="23"/>
        <v>32455</v>
      </c>
      <c r="J112" s="59">
        <f t="shared" si="16"/>
        <v>548.87470791780663</v>
      </c>
      <c r="K112" s="59">
        <f t="shared" si="17"/>
        <v>-28.157312694002712</v>
      </c>
      <c r="L112" s="59">
        <f t="shared" si="18"/>
        <v>792.8342581478463</v>
      </c>
      <c r="M112" s="59">
        <f t="shared" si="19"/>
        <v>25731435.848188352</v>
      </c>
      <c r="N112" s="77">
        <v>-1.27</v>
      </c>
      <c r="O112" s="47">
        <f t="shared" si="26"/>
        <v>0.25</v>
      </c>
      <c r="P112">
        <v>-0.37020425192242357</v>
      </c>
      <c r="Q112" s="47" t="e">
        <f>'VBD aprēķins - finansējums'!#REF!</f>
        <v>#REF!</v>
      </c>
      <c r="R112" s="46" t="e">
        <f t="shared" si="24"/>
        <v>#REF!</v>
      </c>
      <c r="S112" s="58">
        <f>Sheet1!B109*2</f>
        <v>10099711.74805194</v>
      </c>
      <c r="T112" s="67">
        <f t="shared" si="25"/>
        <v>445575.51829640911</v>
      </c>
      <c r="U112" s="67" t="e">
        <f t="shared" si="28"/>
        <v>#REF!</v>
      </c>
    </row>
    <row r="113" spans="1:21" x14ac:dyDescent="0.25">
      <c r="A113" s="48">
        <f t="shared" si="21"/>
        <v>0</v>
      </c>
      <c r="B113" s="6" t="s">
        <v>80</v>
      </c>
      <c r="C113" s="73" t="s">
        <v>81</v>
      </c>
      <c r="D113" s="57">
        <v>1556082.9479295113</v>
      </c>
      <c r="E113" s="61"/>
      <c r="F113" s="61">
        <f t="shared" si="27"/>
        <v>1556082.9479295113</v>
      </c>
      <c r="G113" s="50">
        <f t="shared" si="22"/>
        <v>1556082.9479295113</v>
      </c>
      <c r="H113" s="58">
        <v>2850</v>
      </c>
      <c r="I113" s="53">
        <f t="shared" si="23"/>
        <v>2850</v>
      </c>
      <c r="J113" s="59">
        <f t="shared" si="16"/>
        <v>545.99401681737243</v>
      </c>
      <c r="K113" s="59">
        <f t="shared" si="17"/>
        <v>-31.038003794436918</v>
      </c>
      <c r="L113" s="59">
        <f t="shared" si="18"/>
        <v>963.35767954348046</v>
      </c>
      <c r="M113" s="59">
        <f t="shared" si="19"/>
        <v>2745569.3866989193</v>
      </c>
      <c r="N113" s="77">
        <v>-0.14399999999999999</v>
      </c>
      <c r="O113" s="47">
        <f t="shared" si="26"/>
        <v>0.2</v>
      </c>
      <c r="P113">
        <v>-0.40807875029680046</v>
      </c>
      <c r="Q113" s="47" t="e">
        <f>'VBD aprēķins - finansējums'!#REF!</f>
        <v>#REF!</v>
      </c>
      <c r="R113" s="46" t="e">
        <f t="shared" si="24"/>
        <v>#REF!</v>
      </c>
      <c r="S113" s="58">
        <f>Sheet1!B110*2</f>
        <v>1121205.340347294</v>
      </c>
      <c r="T113" s="67">
        <f t="shared" si="25"/>
        <v>39571.953188728025</v>
      </c>
      <c r="U113" s="67" t="e">
        <f t="shared" si="28"/>
        <v>#REF!</v>
      </c>
    </row>
    <row r="114" spans="1:21" x14ac:dyDescent="0.25">
      <c r="A114" s="48">
        <f t="shared" si="21"/>
        <v>0</v>
      </c>
      <c r="B114" s="6" t="s">
        <v>223</v>
      </c>
      <c r="C114" s="72" t="s">
        <v>224</v>
      </c>
      <c r="D114" s="57">
        <v>5168045.256612476</v>
      </c>
      <c r="E114" s="61"/>
      <c r="F114" s="61">
        <f t="shared" si="27"/>
        <v>5168045.256612476</v>
      </c>
      <c r="G114" s="50">
        <f t="shared" si="22"/>
        <v>5168045.256612476</v>
      </c>
      <c r="H114" s="58">
        <v>10109</v>
      </c>
      <c r="I114" s="53">
        <f t="shared" si="23"/>
        <v>10109</v>
      </c>
      <c r="J114" s="59">
        <f t="shared" si="16"/>
        <v>511.23209581684398</v>
      </c>
      <c r="K114" s="59">
        <f t="shared" si="17"/>
        <v>-65.799924794965364</v>
      </c>
      <c r="L114" s="59">
        <f t="shared" si="18"/>
        <v>4329.6301030230979</v>
      </c>
      <c r="M114" s="59">
        <f t="shared" si="19"/>
        <v>43768230.711460494</v>
      </c>
      <c r="N114" s="77">
        <v>0.20300000000000001</v>
      </c>
      <c r="O114" s="47">
        <f t="shared" si="26"/>
        <v>0.15</v>
      </c>
      <c r="P114">
        <v>-0.86511849337313518</v>
      </c>
      <c r="Q114" s="47" t="e">
        <f>'VBD aprēķins - finansējums'!#REF!</f>
        <v>#REF!</v>
      </c>
      <c r="R114" s="46" t="e">
        <f t="shared" si="24"/>
        <v>#REF!</v>
      </c>
      <c r="S114" s="58">
        <f>Sheet1!B111*2</f>
        <v>10099711.74805194</v>
      </c>
      <c r="T114" s="67">
        <f t="shared" si="25"/>
        <v>267345.31097784545</v>
      </c>
      <c r="U114" s="67" t="e">
        <f t="shared" si="28"/>
        <v>#REF!</v>
      </c>
    </row>
    <row r="115" spans="1:21" x14ac:dyDescent="0.25">
      <c r="A115" s="48">
        <f t="shared" si="21"/>
        <v>0</v>
      </c>
      <c r="B115" s="6" t="s">
        <v>96</v>
      </c>
      <c r="C115" s="73" t="s">
        <v>97</v>
      </c>
      <c r="D115" s="57">
        <v>2000783.2290518892</v>
      </c>
      <c r="E115" s="61"/>
      <c r="F115" s="61">
        <f t="shared" si="27"/>
        <v>2000783.2290518892</v>
      </c>
      <c r="G115" s="50">
        <f t="shared" si="22"/>
        <v>2000783.2290518892</v>
      </c>
      <c r="H115" s="58">
        <v>3783</v>
      </c>
      <c r="I115" s="53">
        <f t="shared" si="23"/>
        <v>3783</v>
      </c>
      <c r="J115" s="59">
        <f t="shared" si="16"/>
        <v>528.88798018818113</v>
      </c>
      <c r="K115" s="59">
        <f t="shared" si="17"/>
        <v>-48.144040423628212</v>
      </c>
      <c r="L115" s="59">
        <f t="shared" si="18"/>
        <v>2317.8486283119473</v>
      </c>
      <c r="M115" s="59">
        <f t="shared" si="19"/>
        <v>8768421.3609040976</v>
      </c>
      <c r="N115" s="77">
        <v>-1.8049999999999999</v>
      </c>
      <c r="O115" s="47">
        <f t="shared" si="26"/>
        <v>0.25</v>
      </c>
      <c r="P115">
        <v>-0.63298400182018755</v>
      </c>
      <c r="Q115" s="47" t="e">
        <f>'VBD aprēķins - finansējums'!#REF!</f>
        <v>#REF!</v>
      </c>
      <c r="R115" s="46" t="e">
        <f t="shared" si="24"/>
        <v>#REF!</v>
      </c>
      <c r="S115" s="58">
        <f>Sheet1!B112*2</f>
        <v>1121205.340347294</v>
      </c>
      <c r="T115" s="67">
        <f t="shared" si="25"/>
        <v>49464.941485910029</v>
      </c>
      <c r="U115" s="67" t="e">
        <f t="shared" si="28"/>
        <v>#REF!</v>
      </c>
    </row>
    <row r="116" spans="1:21" x14ac:dyDescent="0.25">
      <c r="A116" s="48">
        <f t="shared" si="21"/>
        <v>0</v>
      </c>
      <c r="B116" s="6" t="s">
        <v>108</v>
      </c>
      <c r="C116" s="73" t="s">
        <v>109</v>
      </c>
      <c r="D116" s="57">
        <v>1164240.2696250859</v>
      </c>
      <c r="E116" s="61"/>
      <c r="F116" s="61">
        <f t="shared" si="27"/>
        <v>1164240.2696250859</v>
      </c>
      <c r="G116" s="50">
        <f t="shared" si="22"/>
        <v>1164240.2696250859</v>
      </c>
      <c r="H116" s="58">
        <v>2268</v>
      </c>
      <c r="I116" s="53">
        <f t="shared" si="23"/>
        <v>2268</v>
      </c>
      <c r="J116" s="59">
        <f t="shared" si="16"/>
        <v>513.33345221564628</v>
      </c>
      <c r="K116" s="59">
        <f t="shared" si="17"/>
        <v>-63.698568396163068</v>
      </c>
      <c r="L116" s="59">
        <f t="shared" si="18"/>
        <v>4057.5076157206645</v>
      </c>
      <c r="M116" s="59">
        <f t="shared" si="19"/>
        <v>9202427.2724544667</v>
      </c>
      <c r="N116" s="77">
        <v>-1.4930000000000001</v>
      </c>
      <c r="O116" s="47">
        <f t="shared" si="26"/>
        <v>0.25</v>
      </c>
      <c r="P116">
        <v>-0.83749046359291068</v>
      </c>
      <c r="Q116" s="47" t="e">
        <f>'VBD aprēķins - finansējums'!#REF!</f>
        <v>#REF!</v>
      </c>
      <c r="R116" s="46" t="e">
        <f t="shared" si="24"/>
        <v>#REF!</v>
      </c>
      <c r="S116" s="58">
        <f>Sheet1!B113*2</f>
        <v>1121205.340347294</v>
      </c>
      <c r="T116" s="67">
        <f t="shared" si="25"/>
        <v>49464.941485910029</v>
      </c>
      <c r="U116" s="67" t="e">
        <f t="shared" si="28"/>
        <v>#REF!</v>
      </c>
    </row>
    <row r="117" spans="1:21" x14ac:dyDescent="0.25">
      <c r="A117" s="48">
        <f t="shared" si="21"/>
        <v>0</v>
      </c>
      <c r="B117" s="6" t="s">
        <v>34</v>
      </c>
      <c r="C117" s="73" t="s">
        <v>35</v>
      </c>
      <c r="D117" s="57">
        <v>2318773.973210468</v>
      </c>
      <c r="E117" s="61"/>
      <c r="F117" s="61">
        <f t="shared" si="27"/>
        <v>2318773.973210468</v>
      </c>
      <c r="G117" s="50">
        <f t="shared" si="22"/>
        <v>2318773.973210468</v>
      </c>
      <c r="H117" s="58">
        <v>4547</v>
      </c>
      <c r="I117" s="53">
        <f t="shared" si="23"/>
        <v>4547</v>
      </c>
      <c r="J117" s="59">
        <f t="shared" si="16"/>
        <v>509.95688876412316</v>
      </c>
      <c r="K117" s="59">
        <f t="shared" si="17"/>
        <v>-67.07513184768618</v>
      </c>
      <c r="L117" s="59">
        <f t="shared" si="18"/>
        <v>4499.0733123844848</v>
      </c>
      <c r="M117" s="59">
        <f t="shared" si="19"/>
        <v>20457286.351412252</v>
      </c>
      <c r="N117" s="77">
        <v>-0.154</v>
      </c>
      <c r="O117" s="47">
        <f t="shared" si="26"/>
        <v>0.2</v>
      </c>
      <c r="P117">
        <v>-0.8818845490734456</v>
      </c>
      <c r="Q117" s="47" t="e">
        <f>'VBD aprēķins - finansējums'!#REF!</f>
        <v>#REF!</v>
      </c>
      <c r="R117" s="46" t="e">
        <f t="shared" si="24"/>
        <v>#REF!</v>
      </c>
      <c r="S117" s="58">
        <f>Sheet1!B114*2</f>
        <v>1121205.340347294</v>
      </c>
      <c r="T117" s="67">
        <f t="shared" si="25"/>
        <v>39571.953188728025</v>
      </c>
      <c r="U117" s="67" t="e">
        <f t="shared" si="28"/>
        <v>#REF!</v>
      </c>
    </row>
    <row r="118" spans="1:21" x14ac:dyDescent="0.25">
      <c r="A118" s="48">
        <f t="shared" si="21"/>
        <v>0</v>
      </c>
      <c r="B118" s="6" t="s">
        <v>21</v>
      </c>
      <c r="C118" s="73" t="s">
        <v>22</v>
      </c>
      <c r="D118" s="57">
        <v>4949784.347212824</v>
      </c>
      <c r="E118" s="61"/>
      <c r="F118" s="61">
        <f t="shared" si="27"/>
        <v>4949784.347212824</v>
      </c>
      <c r="G118" s="50">
        <f t="shared" si="22"/>
        <v>4949784.347212824</v>
      </c>
      <c r="H118" s="58">
        <v>9414</v>
      </c>
      <c r="I118" s="53">
        <f t="shared" si="23"/>
        <v>9414</v>
      </c>
      <c r="J118" s="59">
        <f t="shared" si="16"/>
        <v>525.78971183480178</v>
      </c>
      <c r="K118" s="59">
        <f t="shared" si="17"/>
        <v>-51.242308777007565</v>
      </c>
      <c r="L118" s="59">
        <f t="shared" si="18"/>
        <v>2625.7742087981865</v>
      </c>
      <c r="M118" s="59">
        <f t="shared" si="19"/>
        <v>24719038.401626129</v>
      </c>
      <c r="N118" s="77">
        <v>-0.03</v>
      </c>
      <c r="O118" s="47">
        <f t="shared" si="26"/>
        <v>0.2</v>
      </c>
      <c r="P118">
        <v>-0.67371914336166072</v>
      </c>
      <c r="Q118" s="47" t="e">
        <f>'VBD aprēķins - finansējums'!#REF!</f>
        <v>#REF!</v>
      </c>
      <c r="R118" s="46" t="e">
        <f t="shared" si="24"/>
        <v>#REF!</v>
      </c>
      <c r="S118" s="58">
        <f>Sheet1!B115*2</f>
        <v>1121205.340347294</v>
      </c>
      <c r="T118" s="67">
        <f t="shared" si="25"/>
        <v>39571.953188728025</v>
      </c>
      <c r="U118" s="67" t="e">
        <f t="shared" si="28"/>
        <v>#REF!</v>
      </c>
    </row>
    <row r="119" spans="1:21" x14ac:dyDescent="0.25">
      <c r="A119" s="48">
        <f t="shared" si="21"/>
        <v>0</v>
      </c>
      <c r="B119" s="6" t="s">
        <v>169</v>
      </c>
      <c r="C119" s="73" t="s">
        <v>170</v>
      </c>
      <c r="D119" s="57">
        <v>7030380.4873344703</v>
      </c>
      <c r="E119" s="61"/>
      <c r="F119" s="61">
        <f t="shared" si="27"/>
        <v>7030380.4873344703</v>
      </c>
      <c r="G119" s="50">
        <f t="shared" si="22"/>
        <v>7030380.4873344703</v>
      </c>
      <c r="H119" s="58">
        <v>13171</v>
      </c>
      <c r="I119" s="53">
        <f t="shared" si="23"/>
        <v>13171</v>
      </c>
      <c r="J119" s="59">
        <f t="shared" si="16"/>
        <v>533.77727487164759</v>
      </c>
      <c r="K119" s="59">
        <f t="shared" si="17"/>
        <v>-43.254745740161752</v>
      </c>
      <c r="L119" s="59">
        <f t="shared" si="18"/>
        <v>1870.9730290460413</v>
      </c>
      <c r="M119" s="59">
        <f t="shared" si="19"/>
        <v>24642585.76556541</v>
      </c>
      <c r="N119" s="77">
        <v>0.17599999999999999</v>
      </c>
      <c r="O119" s="47">
        <f t="shared" si="26"/>
        <v>0.15</v>
      </c>
      <c r="P119">
        <v>-0.5687009610203988</v>
      </c>
      <c r="Q119" s="47" t="e">
        <f>'VBD aprēķins - finansējums'!#REF!</f>
        <v>#REF!</v>
      </c>
      <c r="R119" s="46" t="e">
        <f t="shared" si="24"/>
        <v>#REF!</v>
      </c>
      <c r="S119" s="58">
        <f>Sheet1!B116*2</f>
        <v>1121205.340347294</v>
      </c>
      <c r="T119" s="67">
        <f t="shared" si="25"/>
        <v>29678.964891546017</v>
      </c>
      <c r="U119" s="67" t="e">
        <f t="shared" si="28"/>
        <v>#REF!</v>
      </c>
    </row>
    <row r="120" spans="1:21" x14ac:dyDescent="0.25">
      <c r="A120" s="48">
        <f t="shared" si="21"/>
        <v>0</v>
      </c>
      <c r="B120" s="6" t="s">
        <v>52</v>
      </c>
      <c r="C120" s="73" t="s">
        <v>53</v>
      </c>
      <c r="D120" s="57">
        <v>2309276.6919753319</v>
      </c>
      <c r="E120" s="61"/>
      <c r="F120" s="61">
        <f t="shared" si="27"/>
        <v>2309276.6919753319</v>
      </c>
      <c r="G120" s="50">
        <f t="shared" si="22"/>
        <v>2309276.6919753319</v>
      </c>
      <c r="H120" s="58">
        <v>4375</v>
      </c>
      <c r="I120" s="53">
        <f t="shared" si="23"/>
        <v>4375</v>
      </c>
      <c r="J120" s="59">
        <f t="shared" si="16"/>
        <v>527.83467245150439</v>
      </c>
      <c r="K120" s="59">
        <f t="shared" si="17"/>
        <v>-49.197348160304955</v>
      </c>
      <c r="L120" s="59">
        <f t="shared" si="18"/>
        <v>2420.3790660062614</v>
      </c>
      <c r="M120" s="59">
        <f t="shared" si="19"/>
        <v>10589158.413777394</v>
      </c>
      <c r="N120" s="77">
        <v>-0.84699999999999998</v>
      </c>
      <c r="O120" s="47">
        <f t="shared" si="26"/>
        <v>0.2</v>
      </c>
      <c r="P120">
        <v>-0.64683258911039321</v>
      </c>
      <c r="Q120" s="47" t="e">
        <f>'VBD aprēķins - finansējums'!#REF!</f>
        <v>#REF!</v>
      </c>
      <c r="R120" s="46" t="e">
        <f t="shared" si="24"/>
        <v>#REF!</v>
      </c>
      <c r="S120" s="58">
        <f>Sheet1!B117*2</f>
        <v>1121205.340347294</v>
      </c>
      <c r="T120" s="67">
        <f t="shared" si="25"/>
        <v>39571.953188728025</v>
      </c>
      <c r="U120" s="67" t="e">
        <f t="shared" si="28"/>
        <v>#REF!</v>
      </c>
    </row>
    <row r="121" spans="1:21" x14ac:dyDescent="0.25">
      <c r="A121" s="48">
        <f t="shared" si="21"/>
        <v>0</v>
      </c>
      <c r="B121" s="6" t="s">
        <v>11</v>
      </c>
      <c r="C121" s="73" t="s">
        <v>12</v>
      </c>
      <c r="D121" s="57">
        <v>3131227.5826884187</v>
      </c>
      <c r="E121" s="61"/>
      <c r="F121" s="61">
        <f t="shared" si="27"/>
        <v>3131227.5826884187</v>
      </c>
      <c r="G121" s="50">
        <f t="shared" si="22"/>
        <v>3131227.5826884187</v>
      </c>
      <c r="H121" s="58">
        <v>6049</v>
      </c>
      <c r="I121" s="53">
        <f t="shared" si="23"/>
        <v>6049</v>
      </c>
      <c r="J121" s="59">
        <f t="shared" si="16"/>
        <v>517.64383909545688</v>
      </c>
      <c r="K121" s="59">
        <f t="shared" si="17"/>
        <v>-59.388181516352461</v>
      </c>
      <c r="L121" s="59">
        <f t="shared" si="18"/>
        <v>3526.9561038192282</v>
      </c>
      <c r="M121" s="59">
        <f t="shared" si="19"/>
        <v>21334557.47200251</v>
      </c>
      <c r="N121" s="77">
        <v>-1.871</v>
      </c>
      <c r="O121" s="47">
        <f t="shared" si="26"/>
        <v>0.25</v>
      </c>
      <c r="P121">
        <v>-0.78081873615649255</v>
      </c>
      <c r="Q121" s="47" t="e">
        <f>'VBD aprēķins - finansējums'!#REF!</f>
        <v>#REF!</v>
      </c>
      <c r="R121" s="46" t="e">
        <f t="shared" si="24"/>
        <v>#REF!</v>
      </c>
      <c r="S121" s="58">
        <f>Sheet1!B118*2</f>
        <v>1121205.340347294</v>
      </c>
      <c r="T121" s="67">
        <f t="shared" si="25"/>
        <v>49464.941485910029</v>
      </c>
      <c r="U121" s="67" t="e">
        <f t="shared" si="28"/>
        <v>#REF!</v>
      </c>
    </row>
    <row r="122" spans="1:21" x14ac:dyDescent="0.25">
      <c r="A122" s="48">
        <f t="shared" si="21"/>
        <v>0</v>
      </c>
      <c r="B122" s="6" t="s">
        <v>112</v>
      </c>
      <c r="C122" s="73" t="s">
        <v>113</v>
      </c>
      <c r="D122" s="57">
        <v>3514826.5129746972</v>
      </c>
      <c r="E122" s="61"/>
      <c r="F122" s="61">
        <f t="shared" si="27"/>
        <v>3514826.5129746972</v>
      </c>
      <c r="G122" s="50">
        <f t="shared" si="22"/>
        <v>3514826.5129746972</v>
      </c>
      <c r="H122" s="58">
        <v>6807</v>
      </c>
      <c r="I122" s="53">
        <f t="shared" si="23"/>
        <v>6807</v>
      </c>
      <c r="J122" s="59">
        <f t="shared" si="16"/>
        <v>516.35471029450525</v>
      </c>
      <c r="K122" s="59">
        <f t="shared" si="17"/>
        <v>-60.677310317304091</v>
      </c>
      <c r="L122" s="59">
        <f t="shared" si="18"/>
        <v>3681.7359873424175</v>
      </c>
      <c r="M122" s="59">
        <f t="shared" si="19"/>
        <v>25061576.865839835</v>
      </c>
      <c r="N122" s="77">
        <v>-1.8520000000000001</v>
      </c>
      <c r="O122" s="47">
        <f t="shared" si="26"/>
        <v>0.25</v>
      </c>
      <c r="P122">
        <v>-0.79776783099996462</v>
      </c>
      <c r="Q122" s="47" t="e">
        <f>'VBD aprēķins - finansējums'!#REF!</f>
        <v>#REF!</v>
      </c>
      <c r="R122" s="46" t="e">
        <f t="shared" si="24"/>
        <v>#REF!</v>
      </c>
      <c r="S122" s="58">
        <f>Sheet1!B119*2</f>
        <v>1121205.340347294</v>
      </c>
      <c r="T122" s="67">
        <f t="shared" si="25"/>
        <v>49464.941485910029</v>
      </c>
      <c r="U122" s="67" t="e">
        <f t="shared" si="28"/>
        <v>#REF!</v>
      </c>
    </row>
    <row r="123" spans="1:21" x14ac:dyDescent="0.25">
      <c r="A123" s="48">
        <f t="shared" si="21"/>
        <v>0</v>
      </c>
      <c r="B123" s="6" t="s">
        <v>88</v>
      </c>
      <c r="C123" s="73" t="s">
        <v>89</v>
      </c>
      <c r="D123" s="57">
        <v>1828115.530915973</v>
      </c>
      <c r="E123" s="61"/>
      <c r="F123" s="61">
        <f t="shared" si="27"/>
        <v>1828115.530915973</v>
      </c>
      <c r="G123" s="50">
        <f t="shared" si="22"/>
        <v>1828115.530915973</v>
      </c>
      <c r="H123" s="58">
        <v>3517</v>
      </c>
      <c r="I123" s="53">
        <f t="shared" si="23"/>
        <v>3517</v>
      </c>
      <c r="J123" s="59">
        <f t="shared" si="16"/>
        <v>519.79400935910519</v>
      </c>
      <c r="K123" s="59">
        <f t="shared" si="17"/>
        <v>-57.238011252704155</v>
      </c>
      <c r="L123" s="59">
        <f t="shared" si="18"/>
        <v>3276.1899321646874</v>
      </c>
      <c r="M123" s="59">
        <f t="shared" si="19"/>
        <v>11522359.991423206</v>
      </c>
      <c r="N123" s="77">
        <v>-1.925</v>
      </c>
      <c r="O123" s="47">
        <f t="shared" si="26"/>
        <v>0.25</v>
      </c>
      <c r="P123">
        <v>-0.75254891571552052</v>
      </c>
      <c r="Q123" s="47" t="e">
        <f>'VBD aprēķins - finansējums'!#REF!</f>
        <v>#REF!</v>
      </c>
      <c r="R123" s="46" t="e">
        <f t="shared" si="24"/>
        <v>#REF!</v>
      </c>
      <c r="S123" s="58">
        <f>Sheet1!B120*2</f>
        <v>1121205.340347294</v>
      </c>
      <c r="T123" s="67">
        <f t="shared" si="25"/>
        <v>49464.941485910029</v>
      </c>
      <c r="U123" s="67" t="e">
        <f t="shared" si="28"/>
        <v>#REF!</v>
      </c>
    </row>
    <row r="124" spans="1:21" x14ac:dyDescent="0.25">
      <c r="A124" s="48">
        <f t="shared" si="21"/>
        <v>0</v>
      </c>
      <c r="B124" s="36"/>
      <c r="C124" s="37" t="s">
        <v>280</v>
      </c>
      <c r="D124" s="35">
        <f>SUM(D5:D123)</f>
        <v>1270160575.6426322</v>
      </c>
      <c r="E124" s="61">
        <f>SUM(E5:E123)</f>
        <v>0</v>
      </c>
      <c r="F124" s="61">
        <f t="shared" si="27"/>
        <v>1270160575.6426322</v>
      </c>
      <c r="G124" s="50">
        <f t="shared" si="22"/>
        <v>1270160575.6426322</v>
      </c>
      <c r="H124" s="38">
        <f>SUM(H5:H123)</f>
        <v>2201196</v>
      </c>
      <c r="I124" s="49">
        <f>SUM(I5:I123)</f>
        <v>2201196</v>
      </c>
      <c r="J124" s="35">
        <f t="shared" si="16"/>
        <v>577.03202061180934</v>
      </c>
      <c r="K124" s="39"/>
      <c r="L124" s="39"/>
      <c r="M124" s="40">
        <f>SUM(M5:M123)</f>
        <v>12733808596.368538</v>
      </c>
      <c r="N124" s="39"/>
      <c r="O124" s="17"/>
      <c r="Q124" s="17"/>
      <c r="S124" s="68">
        <f>SUM(S5:S123)</f>
        <v>684999999.99999976</v>
      </c>
      <c r="T124" s="68">
        <f>SUM(T5:T123)</f>
        <v>22523135.780615386</v>
      </c>
      <c r="U124" s="68" t="e">
        <f>SUM(U5:U123)</f>
        <v>#REF!</v>
      </c>
    </row>
    <row r="125" spans="1:21" x14ac:dyDescent="0.25">
      <c r="B125" s="41"/>
      <c r="C125" s="42" t="s">
        <v>281</v>
      </c>
      <c r="D125" s="44"/>
      <c r="E125" s="44"/>
      <c r="F125" s="44"/>
      <c r="G125" s="165"/>
      <c r="H125" s="161"/>
      <c r="I125" s="161"/>
      <c r="J125" s="162"/>
      <c r="K125" s="16"/>
      <c r="L125" s="16"/>
      <c r="M125" s="35">
        <f>G124/I124</f>
        <v>577.03202061180934</v>
      </c>
      <c r="N125" s="16"/>
      <c r="O125" s="2"/>
      <c r="Q125" s="2"/>
    </row>
    <row r="126" spans="1:21" x14ac:dyDescent="0.25">
      <c r="B126" s="41"/>
      <c r="C126" s="42" t="s">
        <v>282</v>
      </c>
      <c r="D126" s="44"/>
      <c r="E126" s="44"/>
      <c r="F126" s="44"/>
      <c r="G126" s="165"/>
      <c r="H126" s="161"/>
      <c r="I126" s="161"/>
      <c r="J126" s="162"/>
      <c r="K126" s="16"/>
      <c r="L126" s="16"/>
      <c r="M126" s="35">
        <f>M124/I124</f>
        <v>5784.9499073996767</v>
      </c>
      <c r="N126" s="16"/>
      <c r="O126" s="2"/>
      <c r="Q126" s="2"/>
    </row>
    <row r="127" spans="1:21" x14ac:dyDescent="0.25">
      <c r="B127" s="41"/>
      <c r="C127" s="42" t="s">
        <v>283</v>
      </c>
      <c r="D127" s="44"/>
      <c r="E127" s="44"/>
      <c r="F127" s="44"/>
      <c r="G127" s="165"/>
      <c r="H127" s="161"/>
      <c r="I127" s="161"/>
      <c r="J127" s="162"/>
      <c r="K127" s="16"/>
      <c r="L127" s="16"/>
      <c r="M127" s="35">
        <f>SQRT(M126)</f>
        <v>76.058858178384966</v>
      </c>
      <c r="N127" s="16"/>
      <c r="O127" s="2"/>
      <c r="T127" s="68"/>
    </row>
    <row r="128" spans="1:21" x14ac:dyDescent="0.25">
      <c r="B128" s="3"/>
      <c r="C128" s="4"/>
      <c r="D128" s="4"/>
      <c r="E128" s="4"/>
      <c r="F128" s="4"/>
      <c r="G128" s="2"/>
      <c r="H128" s="2"/>
      <c r="I128" s="2"/>
      <c r="J128" s="2"/>
      <c r="K128" s="2"/>
      <c r="L128" s="2"/>
      <c r="M128" s="2"/>
      <c r="N128" s="2"/>
      <c r="O128" s="2"/>
      <c r="Q128" s="2"/>
    </row>
    <row r="129" spans="2:19" x14ac:dyDescent="0.25">
      <c r="B129" s="3"/>
      <c r="C129" s="4"/>
      <c r="D129" s="4"/>
      <c r="E129" s="4"/>
      <c r="F129" s="4"/>
      <c r="G129" s="2"/>
      <c r="H129" s="2"/>
      <c r="I129" s="2"/>
      <c r="J129" s="2"/>
      <c r="K129" s="2"/>
      <c r="L129" s="2"/>
      <c r="M129" s="2"/>
      <c r="N129" s="2"/>
      <c r="O129" s="2"/>
      <c r="Q129" s="2"/>
      <c r="S129" s="2"/>
    </row>
    <row r="130" spans="2:19" x14ac:dyDescent="0.25">
      <c r="B130" s="3"/>
      <c r="C130" s="4"/>
      <c r="D130" s="4"/>
      <c r="E130" s="4"/>
      <c r="F130" s="4"/>
      <c r="G130" s="2"/>
      <c r="H130" s="2"/>
      <c r="I130" s="2"/>
      <c r="J130" s="2"/>
      <c r="K130" s="2"/>
      <c r="L130" s="2"/>
      <c r="M130" s="2"/>
      <c r="N130" s="2"/>
      <c r="O130" s="2"/>
      <c r="Q130" s="2"/>
    </row>
    <row r="135" spans="2:19" x14ac:dyDescent="0.25">
      <c r="O135">
        <v>1</v>
      </c>
    </row>
  </sheetData>
  <autoFilter ref="N1:N130"/>
  <mergeCells count="4">
    <mergeCell ref="B1:N1"/>
    <mergeCell ref="G125:J125"/>
    <mergeCell ref="G126:J126"/>
    <mergeCell ref="G127:J127"/>
  </mergeCells>
  <conditionalFormatting sqref="U2 R1:R1048576">
    <cfRule type="cellIs" dxfId="5" priority="7" operator="lessThan">
      <formula>0</formula>
    </cfRule>
    <cfRule type="cellIs" dxfId="4" priority="8" operator="greaterThan">
      <formula>0</formula>
    </cfRule>
  </conditionalFormatting>
  <conditionalFormatting sqref="A1:A1048576">
    <cfRule type="cellIs" dxfId="3" priority="6" operator="greaterThan">
      <formula>0</formula>
    </cfRule>
  </conditionalFormatting>
  <conditionalFormatting sqref="A5:A124">
    <cfRule type="cellIs" dxfId="2" priority="5" operator="equal">
      <formula>0</formula>
    </cfRule>
  </conditionalFormatting>
  <conditionalFormatting sqref="U1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1"/>
  <sheetViews>
    <sheetView workbookViewId="0">
      <selection activeCell="G29" sqref="G29"/>
    </sheetView>
  </sheetViews>
  <sheetFormatPr defaultRowHeight="15" x14ac:dyDescent="0.25"/>
  <cols>
    <col min="2" max="2" width="18" customWidth="1"/>
    <col min="3" max="3" width="9.140625" style="77"/>
  </cols>
  <sheetData>
    <row r="2" spans="1:3" x14ac:dyDescent="0.25">
      <c r="A2">
        <v>1</v>
      </c>
      <c r="B2" s="73" t="s">
        <v>61</v>
      </c>
      <c r="C2" s="77">
        <v>-1.532</v>
      </c>
    </row>
    <row r="3" spans="1:3" x14ac:dyDescent="0.25">
      <c r="A3">
        <f t="shared" ref="A3:A34" si="0">A2+1</f>
        <v>2</v>
      </c>
      <c r="B3" s="72" t="s">
        <v>177</v>
      </c>
      <c r="C3" s="77">
        <v>0.96499999999999997</v>
      </c>
    </row>
    <row r="4" spans="1:3" x14ac:dyDescent="0.25">
      <c r="A4">
        <f t="shared" si="0"/>
        <v>3</v>
      </c>
      <c r="B4" s="73" t="s">
        <v>67</v>
      </c>
      <c r="C4" s="77">
        <v>-0.89400000000000002</v>
      </c>
    </row>
    <row r="5" spans="1:3" x14ac:dyDescent="0.25">
      <c r="A5">
        <f t="shared" si="0"/>
        <v>4</v>
      </c>
      <c r="B5" s="73" t="s">
        <v>51</v>
      </c>
      <c r="C5" s="77">
        <v>-0.53</v>
      </c>
    </row>
    <row r="6" spans="1:3" x14ac:dyDescent="0.25">
      <c r="A6">
        <f t="shared" si="0"/>
        <v>5</v>
      </c>
      <c r="B6" s="73" t="s">
        <v>83</v>
      </c>
      <c r="C6" s="77">
        <v>-0.40500000000000003</v>
      </c>
    </row>
    <row r="7" spans="1:3" x14ac:dyDescent="0.25">
      <c r="A7">
        <f t="shared" si="0"/>
        <v>6</v>
      </c>
      <c r="B7" s="73" t="s">
        <v>65</v>
      </c>
      <c r="C7" s="77">
        <v>-0.50700000000000001</v>
      </c>
    </row>
    <row r="8" spans="1:3" x14ac:dyDescent="0.25">
      <c r="A8">
        <f t="shared" si="0"/>
        <v>7</v>
      </c>
      <c r="B8" s="72" t="s">
        <v>179</v>
      </c>
      <c r="C8" s="77">
        <v>-0.36899999999999999</v>
      </c>
    </row>
    <row r="9" spans="1:3" x14ac:dyDescent="0.25">
      <c r="A9">
        <f t="shared" si="0"/>
        <v>8</v>
      </c>
      <c r="B9" s="73" t="s">
        <v>26</v>
      </c>
      <c r="C9" s="77">
        <v>-0.151</v>
      </c>
    </row>
    <row r="10" spans="1:3" x14ac:dyDescent="0.25">
      <c r="A10">
        <f t="shared" si="0"/>
        <v>9</v>
      </c>
      <c r="B10" s="73" t="s">
        <v>301</v>
      </c>
      <c r="C10" s="77">
        <v>-0.69199999999999995</v>
      </c>
    </row>
    <row r="11" spans="1:3" x14ac:dyDescent="0.25">
      <c r="A11">
        <f t="shared" si="0"/>
        <v>10</v>
      </c>
      <c r="B11" s="73" t="s">
        <v>41</v>
      </c>
      <c r="C11" s="77">
        <v>-0.36499999999999999</v>
      </c>
    </row>
    <row r="12" spans="1:3" x14ac:dyDescent="0.25">
      <c r="A12">
        <f t="shared" si="0"/>
        <v>11</v>
      </c>
      <c r="B12" s="73" t="s">
        <v>127</v>
      </c>
      <c r="C12" s="77">
        <v>2.0590000000000002</v>
      </c>
    </row>
    <row r="13" spans="1:3" x14ac:dyDescent="0.25">
      <c r="A13">
        <f t="shared" si="0"/>
        <v>12</v>
      </c>
      <c r="B13" s="73" t="s">
        <v>129</v>
      </c>
      <c r="C13" s="77">
        <v>1.73</v>
      </c>
    </row>
    <row r="14" spans="1:3" x14ac:dyDescent="0.25">
      <c r="A14">
        <f t="shared" si="0"/>
        <v>13</v>
      </c>
      <c r="B14" s="73" t="s">
        <v>115</v>
      </c>
      <c r="C14" s="77">
        <v>0.66</v>
      </c>
    </row>
    <row r="15" spans="1:3" x14ac:dyDescent="0.25">
      <c r="A15">
        <f t="shared" si="0"/>
        <v>14</v>
      </c>
      <c r="B15" s="73" t="s">
        <v>14</v>
      </c>
      <c r="C15" s="77">
        <v>-3.2410000000000001</v>
      </c>
    </row>
    <row r="16" spans="1:3" x14ac:dyDescent="0.25">
      <c r="A16">
        <f t="shared" si="0"/>
        <v>15</v>
      </c>
      <c r="B16" s="72" t="s">
        <v>181</v>
      </c>
      <c r="C16" s="77">
        <v>-0.58399999999999996</v>
      </c>
    </row>
    <row r="17" spans="1:3" x14ac:dyDescent="0.25">
      <c r="A17">
        <f t="shared" si="0"/>
        <v>16</v>
      </c>
      <c r="B17" s="73" t="s">
        <v>183</v>
      </c>
      <c r="C17" s="77">
        <v>0.27400000000000002</v>
      </c>
    </row>
    <row r="18" spans="1:3" x14ac:dyDescent="0.25">
      <c r="A18">
        <f t="shared" si="0"/>
        <v>17</v>
      </c>
      <c r="B18" s="73" t="s">
        <v>164</v>
      </c>
      <c r="C18" s="77">
        <v>0.185</v>
      </c>
    </row>
    <row r="19" spans="1:3" x14ac:dyDescent="0.25">
      <c r="A19">
        <f t="shared" si="0"/>
        <v>18</v>
      </c>
      <c r="B19" s="73" t="s">
        <v>146</v>
      </c>
      <c r="C19" s="77">
        <v>-0.159</v>
      </c>
    </row>
    <row r="20" spans="1:3" x14ac:dyDescent="0.25">
      <c r="A20">
        <f t="shared" si="0"/>
        <v>19</v>
      </c>
      <c r="B20" s="73" t="s">
        <v>166</v>
      </c>
      <c r="C20" s="77">
        <v>0.16500000000000001</v>
      </c>
    </row>
    <row r="21" spans="1:3" x14ac:dyDescent="0.25">
      <c r="A21">
        <f t="shared" si="0"/>
        <v>20</v>
      </c>
      <c r="B21" s="73" t="s">
        <v>131</v>
      </c>
      <c r="C21" s="77">
        <v>1.758</v>
      </c>
    </row>
    <row r="22" spans="1:3" x14ac:dyDescent="0.25">
      <c r="A22">
        <f t="shared" si="0"/>
        <v>21</v>
      </c>
      <c r="B22" s="73" t="s">
        <v>93</v>
      </c>
      <c r="C22" s="77">
        <v>-0.42099999999999999</v>
      </c>
    </row>
    <row r="23" spans="1:3" x14ac:dyDescent="0.25">
      <c r="A23">
        <f t="shared" si="0"/>
        <v>22</v>
      </c>
      <c r="B23" s="72" t="s">
        <v>185</v>
      </c>
      <c r="C23" s="77">
        <v>0.46700000000000003</v>
      </c>
    </row>
    <row r="24" spans="1:3" x14ac:dyDescent="0.25">
      <c r="A24">
        <f t="shared" si="0"/>
        <v>23</v>
      </c>
      <c r="B24" s="73" t="s">
        <v>91</v>
      </c>
      <c r="C24" s="77">
        <v>-1.173</v>
      </c>
    </row>
    <row r="25" spans="1:3" x14ac:dyDescent="0.25">
      <c r="A25">
        <f t="shared" si="0"/>
        <v>24</v>
      </c>
      <c r="B25" s="73" t="s">
        <v>59</v>
      </c>
      <c r="C25" s="77">
        <v>-1.2110000000000001</v>
      </c>
    </row>
    <row r="26" spans="1:3" x14ac:dyDescent="0.25">
      <c r="A26">
        <f t="shared" si="0"/>
        <v>25</v>
      </c>
      <c r="B26" s="73" t="s">
        <v>37</v>
      </c>
      <c r="C26" s="77">
        <v>-0.57999999999999996</v>
      </c>
    </row>
    <row r="27" spans="1:3" x14ac:dyDescent="0.25">
      <c r="A27">
        <f t="shared" si="0"/>
        <v>26</v>
      </c>
      <c r="B27" s="72" t="s">
        <v>188</v>
      </c>
      <c r="C27" s="77">
        <v>0.187</v>
      </c>
    </row>
    <row r="28" spans="1:3" x14ac:dyDescent="0.25">
      <c r="A28">
        <f t="shared" si="0"/>
        <v>27</v>
      </c>
      <c r="B28" s="73" t="s">
        <v>148</v>
      </c>
      <c r="C28" s="77">
        <v>-0.151</v>
      </c>
    </row>
    <row r="29" spans="1:3" x14ac:dyDescent="0.25">
      <c r="A29">
        <f t="shared" si="0"/>
        <v>28</v>
      </c>
      <c r="B29" s="73" t="s">
        <v>69</v>
      </c>
      <c r="C29" s="77">
        <v>-0.502</v>
      </c>
    </row>
    <row r="30" spans="1:3" x14ac:dyDescent="0.25">
      <c r="A30">
        <f t="shared" si="0"/>
        <v>29</v>
      </c>
      <c r="B30" s="73" t="s">
        <v>153</v>
      </c>
      <c r="C30" s="77">
        <v>0.24399999999999999</v>
      </c>
    </row>
    <row r="31" spans="1:3" x14ac:dyDescent="0.25">
      <c r="A31">
        <f t="shared" si="0"/>
        <v>30</v>
      </c>
      <c r="B31" s="73" t="s">
        <v>99</v>
      </c>
      <c r="C31" s="77">
        <v>-0.80900000000000005</v>
      </c>
    </row>
    <row r="32" spans="1:3" x14ac:dyDescent="0.25">
      <c r="A32">
        <f t="shared" si="0"/>
        <v>31</v>
      </c>
      <c r="B32" s="73" t="s">
        <v>133</v>
      </c>
      <c r="C32" s="77">
        <v>2.7730000000000001</v>
      </c>
    </row>
    <row r="33" spans="1:3" x14ac:dyDescent="0.25">
      <c r="A33">
        <f t="shared" si="0"/>
        <v>32</v>
      </c>
      <c r="B33" s="73" t="s">
        <v>71</v>
      </c>
      <c r="C33" s="77">
        <v>2.8000000000000001E-2</v>
      </c>
    </row>
    <row r="34" spans="1:3" x14ac:dyDescent="0.25">
      <c r="A34">
        <f t="shared" si="0"/>
        <v>33</v>
      </c>
      <c r="B34" s="72" t="s">
        <v>190</v>
      </c>
      <c r="C34" s="77">
        <v>-0.27</v>
      </c>
    </row>
    <row r="35" spans="1:3" x14ac:dyDescent="0.25">
      <c r="A35">
        <f t="shared" ref="A35:A66" si="1">A34+1</f>
        <v>34</v>
      </c>
      <c r="B35" s="73" t="s">
        <v>18</v>
      </c>
      <c r="C35" s="77">
        <v>0.35</v>
      </c>
    </row>
    <row r="36" spans="1:3" x14ac:dyDescent="0.25">
      <c r="A36">
        <f t="shared" si="1"/>
        <v>35</v>
      </c>
      <c r="B36" s="73" t="s">
        <v>101</v>
      </c>
      <c r="C36" s="77">
        <v>1.4690000000000001</v>
      </c>
    </row>
    <row r="37" spans="1:3" x14ac:dyDescent="0.25">
      <c r="A37">
        <f t="shared" si="1"/>
        <v>36</v>
      </c>
      <c r="B37" s="73" t="s">
        <v>39</v>
      </c>
      <c r="C37" s="77">
        <v>-0.70199999999999996</v>
      </c>
    </row>
    <row r="38" spans="1:3" x14ac:dyDescent="0.25">
      <c r="A38">
        <f t="shared" si="1"/>
        <v>37</v>
      </c>
      <c r="B38" s="73" t="s">
        <v>125</v>
      </c>
      <c r="C38" s="77">
        <v>0.75800000000000001</v>
      </c>
    </row>
    <row r="39" spans="1:3" x14ac:dyDescent="0.25">
      <c r="A39">
        <f t="shared" si="1"/>
        <v>38</v>
      </c>
      <c r="B39" s="73" t="s">
        <v>1</v>
      </c>
      <c r="C39" s="77">
        <v>1E-3</v>
      </c>
    </row>
    <row r="40" spans="1:3" x14ac:dyDescent="0.25">
      <c r="A40">
        <f t="shared" si="1"/>
        <v>39</v>
      </c>
      <c r="B40" s="73" t="s">
        <v>28</v>
      </c>
      <c r="C40" s="77">
        <v>-0.36499999999999999</v>
      </c>
    </row>
    <row r="41" spans="1:3" x14ac:dyDescent="0.25">
      <c r="A41">
        <f t="shared" si="1"/>
        <v>40</v>
      </c>
      <c r="B41" s="73" t="s">
        <v>155</v>
      </c>
      <c r="C41" s="77">
        <v>-0.05</v>
      </c>
    </row>
    <row r="42" spans="1:3" x14ac:dyDescent="0.25">
      <c r="A42">
        <f t="shared" si="1"/>
        <v>41</v>
      </c>
      <c r="B42" s="73" t="s">
        <v>45</v>
      </c>
      <c r="C42" s="77">
        <v>0.24399999999999999</v>
      </c>
    </row>
    <row r="43" spans="1:3" x14ac:dyDescent="0.25">
      <c r="A43">
        <f t="shared" si="1"/>
        <v>42</v>
      </c>
      <c r="B43" s="73" t="s">
        <v>49</v>
      </c>
      <c r="C43" s="77">
        <v>-0.73499999999999999</v>
      </c>
    </row>
    <row r="44" spans="1:3" x14ac:dyDescent="0.25">
      <c r="A44">
        <f t="shared" si="1"/>
        <v>43</v>
      </c>
      <c r="B44" s="73" t="s">
        <v>151</v>
      </c>
      <c r="C44" s="77">
        <v>-0.29099999999999998</v>
      </c>
    </row>
    <row r="45" spans="1:3" x14ac:dyDescent="0.25">
      <c r="A45">
        <f t="shared" si="1"/>
        <v>44</v>
      </c>
      <c r="B45" s="73" t="s">
        <v>87</v>
      </c>
      <c r="C45" s="77">
        <v>-2.0950000000000002</v>
      </c>
    </row>
    <row r="46" spans="1:3" ht="15" customHeight="1" x14ac:dyDescent="0.25">
      <c r="A46">
        <f t="shared" si="1"/>
        <v>45</v>
      </c>
      <c r="B46" s="73" t="s">
        <v>174</v>
      </c>
      <c r="C46" s="77">
        <v>0.443</v>
      </c>
    </row>
    <row r="47" spans="1:3" x14ac:dyDescent="0.25">
      <c r="A47">
        <f t="shared" si="1"/>
        <v>46</v>
      </c>
      <c r="B47" s="73" t="s">
        <v>5</v>
      </c>
      <c r="C47" s="77">
        <v>0.19</v>
      </c>
    </row>
    <row r="48" spans="1:3" x14ac:dyDescent="0.25">
      <c r="A48">
        <f t="shared" si="1"/>
        <v>47</v>
      </c>
      <c r="B48" s="72" t="s">
        <v>195</v>
      </c>
      <c r="C48" s="77">
        <v>-0.877</v>
      </c>
    </row>
    <row r="49" spans="1:3" ht="15" customHeight="1" x14ac:dyDescent="0.25">
      <c r="A49">
        <f t="shared" si="1"/>
        <v>48</v>
      </c>
      <c r="B49" s="73" t="s">
        <v>135</v>
      </c>
      <c r="C49" s="77">
        <v>0.48199999999999998</v>
      </c>
    </row>
    <row r="50" spans="1:3" x14ac:dyDescent="0.25">
      <c r="A50">
        <f t="shared" si="1"/>
        <v>49</v>
      </c>
      <c r="B50" s="73" t="s">
        <v>55</v>
      </c>
      <c r="C50" s="77">
        <v>-0.69399999999999995</v>
      </c>
    </row>
    <row r="51" spans="1:3" x14ac:dyDescent="0.25">
      <c r="A51">
        <f t="shared" si="1"/>
        <v>50</v>
      </c>
      <c r="B51" s="72" t="s">
        <v>197</v>
      </c>
      <c r="C51" s="77">
        <v>-0.28999999999999998</v>
      </c>
    </row>
    <row r="52" spans="1:3" x14ac:dyDescent="0.25">
      <c r="A52">
        <f t="shared" si="1"/>
        <v>51</v>
      </c>
      <c r="B52" s="73" t="s">
        <v>103</v>
      </c>
      <c r="C52" s="77">
        <v>0.624</v>
      </c>
    </row>
    <row r="53" spans="1:3" x14ac:dyDescent="0.25">
      <c r="A53">
        <f t="shared" si="1"/>
        <v>52</v>
      </c>
      <c r="B53" s="73" t="s">
        <v>117</v>
      </c>
      <c r="C53" s="77">
        <v>1.7</v>
      </c>
    </row>
    <row r="54" spans="1:3" x14ac:dyDescent="0.25">
      <c r="A54">
        <f t="shared" si="1"/>
        <v>53</v>
      </c>
      <c r="B54" s="73" t="s">
        <v>105</v>
      </c>
      <c r="C54" s="77">
        <v>0.57299999999999995</v>
      </c>
    </row>
    <row r="55" spans="1:3" x14ac:dyDescent="0.25">
      <c r="A55">
        <f t="shared" si="1"/>
        <v>54</v>
      </c>
      <c r="B55" s="72" t="s">
        <v>200</v>
      </c>
      <c r="C55" s="77">
        <v>2.5999999999999999E-2</v>
      </c>
    </row>
    <row r="56" spans="1:3" x14ac:dyDescent="0.25">
      <c r="A56">
        <f t="shared" si="1"/>
        <v>55</v>
      </c>
      <c r="B56" s="73" t="s">
        <v>24</v>
      </c>
      <c r="C56" s="77">
        <v>-5.0000000000000001E-3</v>
      </c>
    </row>
    <row r="57" spans="1:3" x14ac:dyDescent="0.25">
      <c r="A57">
        <f t="shared" si="1"/>
        <v>56</v>
      </c>
      <c r="B57" s="72" t="s">
        <v>202</v>
      </c>
      <c r="C57" s="77">
        <v>-0.86399999999999999</v>
      </c>
    </row>
    <row r="58" spans="1:3" x14ac:dyDescent="0.25">
      <c r="A58">
        <f t="shared" si="1"/>
        <v>57</v>
      </c>
      <c r="B58" s="73" t="s">
        <v>95</v>
      </c>
      <c r="C58" s="77">
        <v>-0.76</v>
      </c>
    </row>
    <row r="59" spans="1:3" x14ac:dyDescent="0.25">
      <c r="A59">
        <f t="shared" si="1"/>
        <v>58</v>
      </c>
      <c r="B59" s="72" t="s">
        <v>204</v>
      </c>
      <c r="C59" s="77">
        <v>-0.76</v>
      </c>
    </row>
    <row r="60" spans="1:3" x14ac:dyDescent="0.25">
      <c r="A60">
        <f t="shared" si="1"/>
        <v>59</v>
      </c>
      <c r="B60" s="72" t="s">
        <v>206</v>
      </c>
      <c r="C60" s="77">
        <v>-0.14000000000000001</v>
      </c>
    </row>
    <row r="61" spans="1:3" ht="15" customHeight="1" x14ac:dyDescent="0.25">
      <c r="A61">
        <f t="shared" si="1"/>
        <v>60</v>
      </c>
      <c r="B61" s="73" t="s">
        <v>160</v>
      </c>
      <c r="C61" s="77">
        <v>-0.68899999999999995</v>
      </c>
    </row>
    <row r="62" spans="1:3" x14ac:dyDescent="0.25">
      <c r="A62">
        <f t="shared" si="1"/>
        <v>61</v>
      </c>
      <c r="B62" s="73" t="s">
        <v>175</v>
      </c>
      <c r="C62" s="77">
        <v>0.61899999999999999</v>
      </c>
    </row>
    <row r="63" spans="1:3" x14ac:dyDescent="0.25">
      <c r="A63">
        <f t="shared" si="1"/>
        <v>62</v>
      </c>
      <c r="B63" s="73" t="s">
        <v>138</v>
      </c>
      <c r="C63" s="77">
        <v>1.9019999999999999</v>
      </c>
    </row>
    <row r="64" spans="1:3" x14ac:dyDescent="0.25">
      <c r="A64">
        <f t="shared" si="1"/>
        <v>63</v>
      </c>
      <c r="B64" s="73" t="s">
        <v>168</v>
      </c>
      <c r="C64" s="77">
        <v>-0.105</v>
      </c>
    </row>
    <row r="65" spans="1:3" x14ac:dyDescent="0.25">
      <c r="A65">
        <f t="shared" si="1"/>
        <v>64</v>
      </c>
      <c r="B65" s="73" t="s">
        <v>7</v>
      </c>
      <c r="C65" s="77">
        <v>-0.47</v>
      </c>
    </row>
    <row r="66" spans="1:3" x14ac:dyDescent="0.25">
      <c r="A66">
        <f t="shared" si="1"/>
        <v>65</v>
      </c>
      <c r="B66" s="73" t="s">
        <v>77</v>
      </c>
      <c r="C66" s="77">
        <v>3.1E-2</v>
      </c>
    </row>
    <row r="67" spans="1:3" x14ac:dyDescent="0.25">
      <c r="A67">
        <f t="shared" ref="A67:A98" si="2">A66+1</f>
        <v>66</v>
      </c>
      <c r="B67" s="73" t="s">
        <v>208</v>
      </c>
      <c r="C67" s="77">
        <v>0.70399999999999996</v>
      </c>
    </row>
    <row r="68" spans="1:3" x14ac:dyDescent="0.25">
      <c r="A68">
        <f t="shared" si="2"/>
        <v>67</v>
      </c>
      <c r="B68" s="72" t="s">
        <v>119</v>
      </c>
      <c r="C68" s="77">
        <v>1.111</v>
      </c>
    </row>
    <row r="69" spans="1:3" x14ac:dyDescent="0.25">
      <c r="A69">
        <f t="shared" si="2"/>
        <v>68</v>
      </c>
      <c r="B69" s="73" t="s">
        <v>47</v>
      </c>
      <c r="C69" s="77">
        <v>0.59</v>
      </c>
    </row>
    <row r="70" spans="1:3" x14ac:dyDescent="0.25">
      <c r="A70">
        <f t="shared" si="2"/>
        <v>69</v>
      </c>
      <c r="B70" s="74" t="s">
        <v>31</v>
      </c>
      <c r="C70" s="77">
        <v>2.3E-2</v>
      </c>
    </row>
    <row r="71" spans="1:3" x14ac:dyDescent="0.25">
      <c r="A71">
        <f t="shared" si="2"/>
        <v>70</v>
      </c>
      <c r="B71" s="73" t="s">
        <v>73</v>
      </c>
      <c r="C71" s="77">
        <v>-0.48899999999999999</v>
      </c>
    </row>
    <row r="72" spans="1:3" x14ac:dyDescent="0.25">
      <c r="A72">
        <f t="shared" si="2"/>
        <v>71</v>
      </c>
      <c r="B72" s="73" t="s">
        <v>3</v>
      </c>
      <c r="C72" s="77">
        <v>-0.30199999999999999</v>
      </c>
    </row>
    <row r="73" spans="1:3" x14ac:dyDescent="0.25">
      <c r="A73">
        <f t="shared" si="2"/>
        <v>72</v>
      </c>
      <c r="B73" s="73" t="s">
        <v>210</v>
      </c>
      <c r="C73" s="77">
        <v>-0.11899999999999999</v>
      </c>
    </row>
    <row r="74" spans="1:3" x14ac:dyDescent="0.25">
      <c r="A74">
        <f t="shared" si="2"/>
        <v>73</v>
      </c>
      <c r="B74" s="72" t="s">
        <v>75</v>
      </c>
      <c r="C74" s="77">
        <v>-0.627</v>
      </c>
    </row>
    <row r="75" spans="1:3" x14ac:dyDescent="0.25">
      <c r="A75">
        <f t="shared" si="2"/>
        <v>74</v>
      </c>
      <c r="B75" s="73" t="s">
        <v>299</v>
      </c>
      <c r="C75" s="77">
        <v>0.221</v>
      </c>
    </row>
    <row r="76" spans="1:3" x14ac:dyDescent="0.25">
      <c r="A76">
        <f t="shared" si="2"/>
        <v>75</v>
      </c>
      <c r="B76" s="73" t="s">
        <v>33</v>
      </c>
      <c r="C76" s="77">
        <v>-0.126</v>
      </c>
    </row>
    <row r="77" spans="1:3" x14ac:dyDescent="0.25">
      <c r="A77">
        <f t="shared" si="2"/>
        <v>76</v>
      </c>
      <c r="B77" s="73" t="s">
        <v>111</v>
      </c>
      <c r="C77" s="77">
        <v>-1.379</v>
      </c>
    </row>
    <row r="78" spans="1:3" x14ac:dyDescent="0.25">
      <c r="A78">
        <f t="shared" si="2"/>
        <v>77</v>
      </c>
      <c r="B78" s="73" t="s">
        <v>107</v>
      </c>
      <c r="C78" s="77">
        <v>-1.524</v>
      </c>
    </row>
    <row r="79" spans="1:3" x14ac:dyDescent="0.25">
      <c r="A79">
        <f t="shared" si="2"/>
        <v>78</v>
      </c>
      <c r="B79" s="73" t="s">
        <v>149</v>
      </c>
      <c r="C79" s="77">
        <v>-0.18099999999999999</v>
      </c>
    </row>
    <row r="80" spans="1:3" x14ac:dyDescent="0.25">
      <c r="A80">
        <f t="shared" si="2"/>
        <v>79</v>
      </c>
      <c r="B80" s="73" t="s">
        <v>140</v>
      </c>
      <c r="C80" s="77">
        <v>1.1060000000000001</v>
      </c>
    </row>
    <row r="81" spans="1:3" x14ac:dyDescent="0.25">
      <c r="A81">
        <f t="shared" si="2"/>
        <v>80</v>
      </c>
      <c r="B81" s="73" t="s">
        <v>79</v>
      </c>
      <c r="C81" s="77">
        <v>-0.753</v>
      </c>
    </row>
    <row r="82" spans="1:3" x14ac:dyDescent="0.25">
      <c r="A82">
        <f t="shared" si="2"/>
        <v>81</v>
      </c>
      <c r="B82" s="73" t="s">
        <v>16</v>
      </c>
      <c r="C82" s="77">
        <v>-1.3560000000000001</v>
      </c>
    </row>
    <row r="83" spans="1:3" x14ac:dyDescent="0.25">
      <c r="A83">
        <f t="shared" si="2"/>
        <v>82</v>
      </c>
      <c r="B83" s="73" t="s">
        <v>20</v>
      </c>
      <c r="C83" s="77">
        <v>-0.122</v>
      </c>
    </row>
    <row r="84" spans="1:3" x14ac:dyDescent="0.25">
      <c r="A84">
        <f t="shared" si="2"/>
        <v>83</v>
      </c>
      <c r="B84" s="73" t="s">
        <v>162</v>
      </c>
      <c r="C84" s="77">
        <v>-0.30099999999999999</v>
      </c>
    </row>
    <row r="85" spans="1:3" x14ac:dyDescent="0.25">
      <c r="A85">
        <f t="shared" si="2"/>
        <v>84</v>
      </c>
      <c r="B85" s="73" t="s">
        <v>85</v>
      </c>
      <c r="C85" s="77">
        <v>-6.0000000000000001E-3</v>
      </c>
    </row>
    <row r="86" spans="1:3" x14ac:dyDescent="0.25">
      <c r="A86">
        <f t="shared" si="2"/>
        <v>85</v>
      </c>
      <c r="B86" s="73" t="s">
        <v>57</v>
      </c>
      <c r="C86" s="77">
        <v>0.14000000000000001</v>
      </c>
    </row>
    <row r="87" spans="1:3" x14ac:dyDescent="0.25">
      <c r="A87">
        <f t="shared" si="2"/>
        <v>86</v>
      </c>
      <c r="B87" s="73" t="s">
        <v>121</v>
      </c>
      <c r="C87" s="77">
        <v>1.218</v>
      </c>
    </row>
    <row r="88" spans="1:3" x14ac:dyDescent="0.25">
      <c r="A88">
        <f t="shared" si="2"/>
        <v>87</v>
      </c>
      <c r="B88" s="73" t="s">
        <v>214</v>
      </c>
      <c r="C88" s="77">
        <v>5.2999999999999999E-2</v>
      </c>
    </row>
    <row r="89" spans="1:3" x14ac:dyDescent="0.25">
      <c r="A89">
        <f t="shared" si="2"/>
        <v>88</v>
      </c>
      <c r="B89" s="72" t="s">
        <v>123</v>
      </c>
      <c r="C89" s="77">
        <v>0.59499999999999997</v>
      </c>
    </row>
    <row r="90" spans="1:3" x14ac:dyDescent="0.25">
      <c r="A90">
        <f t="shared" si="2"/>
        <v>89</v>
      </c>
      <c r="B90" s="73" t="s">
        <v>142</v>
      </c>
      <c r="C90" s="77">
        <v>0.82399999999999995</v>
      </c>
    </row>
    <row r="91" spans="1:3" x14ac:dyDescent="0.25">
      <c r="A91">
        <f t="shared" si="2"/>
        <v>90</v>
      </c>
      <c r="B91" s="73" t="s">
        <v>216</v>
      </c>
      <c r="C91" s="77">
        <v>0.70899999999999996</v>
      </c>
    </row>
    <row r="92" spans="1:3" x14ac:dyDescent="0.25">
      <c r="A92">
        <f t="shared" si="2"/>
        <v>91</v>
      </c>
      <c r="B92" s="72" t="s">
        <v>9</v>
      </c>
      <c r="C92" s="77">
        <v>0.129</v>
      </c>
    </row>
    <row r="93" spans="1:3" x14ac:dyDescent="0.25">
      <c r="A93">
        <f t="shared" si="2"/>
        <v>92</v>
      </c>
      <c r="B93" s="73" t="s">
        <v>63</v>
      </c>
      <c r="C93" s="77">
        <v>-0.879</v>
      </c>
    </row>
    <row r="94" spans="1:3" x14ac:dyDescent="0.25">
      <c r="A94">
        <f t="shared" si="2"/>
        <v>93</v>
      </c>
      <c r="B94" s="73" t="s">
        <v>218</v>
      </c>
      <c r="C94" s="77">
        <v>0.129</v>
      </c>
    </row>
    <row r="95" spans="1:3" x14ac:dyDescent="0.25">
      <c r="A95">
        <f t="shared" si="2"/>
        <v>94</v>
      </c>
      <c r="B95" s="72" t="s">
        <v>144</v>
      </c>
      <c r="C95" s="77">
        <v>1.7050000000000001</v>
      </c>
    </row>
    <row r="96" spans="1:3" x14ac:dyDescent="0.25">
      <c r="A96">
        <f t="shared" si="2"/>
        <v>95</v>
      </c>
      <c r="B96" s="73" t="s">
        <v>157</v>
      </c>
      <c r="C96" s="77">
        <v>-0.57399999999999995</v>
      </c>
    </row>
    <row r="97" spans="1:3" x14ac:dyDescent="0.25">
      <c r="A97">
        <f t="shared" si="2"/>
        <v>96</v>
      </c>
      <c r="B97" s="73" t="s">
        <v>220</v>
      </c>
      <c r="C97" s="77">
        <v>-6.0999999999999999E-2</v>
      </c>
    </row>
    <row r="98" spans="1:3" x14ac:dyDescent="0.25">
      <c r="A98">
        <f t="shared" si="2"/>
        <v>97</v>
      </c>
      <c r="B98" s="72" t="s">
        <v>43</v>
      </c>
      <c r="C98" s="77">
        <v>-3.4000000000000002E-2</v>
      </c>
    </row>
    <row r="99" spans="1:3" x14ac:dyDescent="0.25">
      <c r="A99">
        <f t="shared" ref="A99:A111" si="3">A98+1</f>
        <v>98</v>
      </c>
      <c r="B99" s="73" t="s">
        <v>222</v>
      </c>
      <c r="C99" s="77">
        <v>0.24299999999999999</v>
      </c>
    </row>
    <row r="100" spans="1:3" x14ac:dyDescent="0.25">
      <c r="A100">
        <f t="shared" si="3"/>
        <v>99</v>
      </c>
      <c r="B100" s="72" t="s">
        <v>81</v>
      </c>
      <c r="C100" s="77">
        <v>-1.27</v>
      </c>
    </row>
    <row r="101" spans="1:3" x14ac:dyDescent="0.25">
      <c r="A101">
        <f t="shared" si="3"/>
        <v>100</v>
      </c>
      <c r="B101" s="73" t="s">
        <v>224</v>
      </c>
      <c r="C101" s="77">
        <v>-0.14399999999999999</v>
      </c>
    </row>
    <row r="102" spans="1:3" x14ac:dyDescent="0.25">
      <c r="A102">
        <f t="shared" si="3"/>
        <v>101</v>
      </c>
      <c r="B102" s="72" t="s">
        <v>300</v>
      </c>
      <c r="C102" s="77">
        <v>0.20300000000000001</v>
      </c>
    </row>
    <row r="103" spans="1:3" x14ac:dyDescent="0.25">
      <c r="A103">
        <f t="shared" si="3"/>
        <v>102</v>
      </c>
      <c r="B103" s="73" t="s">
        <v>97</v>
      </c>
      <c r="C103" s="77">
        <v>-1.8049999999999999</v>
      </c>
    </row>
    <row r="104" spans="1:3" x14ac:dyDescent="0.25">
      <c r="A104">
        <f t="shared" si="3"/>
        <v>103</v>
      </c>
      <c r="B104" s="73" t="s">
        <v>109</v>
      </c>
      <c r="C104" s="77">
        <v>-1.4930000000000001</v>
      </c>
    </row>
    <row r="105" spans="1:3" x14ac:dyDescent="0.25">
      <c r="A105">
        <f t="shared" si="3"/>
        <v>104</v>
      </c>
      <c r="B105" s="73" t="s">
        <v>35</v>
      </c>
      <c r="C105" s="77">
        <v>-0.154</v>
      </c>
    </row>
    <row r="106" spans="1:3" x14ac:dyDescent="0.25">
      <c r="A106">
        <f t="shared" si="3"/>
        <v>105</v>
      </c>
      <c r="B106" s="73" t="s">
        <v>22</v>
      </c>
      <c r="C106" s="77">
        <v>-0.03</v>
      </c>
    </row>
    <row r="107" spans="1:3" x14ac:dyDescent="0.25">
      <c r="A107">
        <f t="shared" si="3"/>
        <v>106</v>
      </c>
      <c r="B107" s="73" t="s">
        <v>170</v>
      </c>
      <c r="C107" s="77">
        <v>0.17599999999999999</v>
      </c>
    </row>
    <row r="108" spans="1:3" x14ac:dyDescent="0.25">
      <c r="A108">
        <f t="shared" si="3"/>
        <v>107</v>
      </c>
      <c r="B108" s="73" t="s">
        <v>53</v>
      </c>
      <c r="C108" s="77">
        <v>-0.84699999999999998</v>
      </c>
    </row>
    <row r="109" spans="1:3" x14ac:dyDescent="0.25">
      <c r="A109">
        <f t="shared" si="3"/>
        <v>108</v>
      </c>
      <c r="B109" s="73" t="s">
        <v>12</v>
      </c>
      <c r="C109" s="77">
        <v>-1.871</v>
      </c>
    </row>
    <row r="110" spans="1:3" x14ac:dyDescent="0.25">
      <c r="A110">
        <f t="shared" si="3"/>
        <v>109</v>
      </c>
      <c r="B110" s="73" t="s">
        <v>113</v>
      </c>
      <c r="C110" s="77">
        <v>-1.8520000000000001</v>
      </c>
    </row>
    <row r="111" spans="1:3" x14ac:dyDescent="0.25">
      <c r="A111">
        <f t="shared" si="3"/>
        <v>110</v>
      </c>
      <c r="B111" s="73" t="s">
        <v>89</v>
      </c>
      <c r="C111" s="77">
        <v>-1.925</v>
      </c>
    </row>
  </sheetData>
  <autoFilter ref="B1:C1">
    <sortState ref="B2:C111">
      <sortCondition ref="B1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12"/>
  <sheetViews>
    <sheetView workbookViewId="0">
      <selection activeCell="M26" sqref="M26"/>
    </sheetView>
  </sheetViews>
  <sheetFormatPr defaultRowHeight="17.25" customHeight="1" x14ac:dyDescent="0.25"/>
  <cols>
    <col min="3" max="3" width="18" customWidth="1"/>
  </cols>
  <sheetData>
    <row r="4" spans="2:4" ht="17.25" customHeight="1" x14ac:dyDescent="0.25">
      <c r="B4">
        <v>1</v>
      </c>
      <c r="C4" s="76" t="s">
        <v>306</v>
      </c>
      <c r="D4" s="78">
        <v>-0.65800000000000003</v>
      </c>
    </row>
    <row r="5" spans="2:4" ht="17.25" customHeight="1" x14ac:dyDescent="0.25">
      <c r="B5">
        <f>B4+1</f>
        <v>2</v>
      </c>
      <c r="C5" s="76" t="s">
        <v>303</v>
      </c>
      <c r="D5" s="78">
        <v>0.307</v>
      </c>
    </row>
    <row r="6" spans="2:4" ht="17.25" customHeight="1" x14ac:dyDescent="0.25">
      <c r="B6">
        <f t="shared" ref="B6:B12" si="0">B5+1</f>
        <v>3</v>
      </c>
      <c r="C6" s="76" t="s">
        <v>307</v>
      </c>
      <c r="D6" s="78">
        <v>-1.091</v>
      </c>
    </row>
    <row r="7" spans="2:4" ht="17.25" customHeight="1" x14ac:dyDescent="0.25">
      <c r="B7">
        <f t="shared" si="0"/>
        <v>4</v>
      </c>
      <c r="C7" s="76" t="s">
        <v>304</v>
      </c>
      <c r="D7" s="78">
        <v>0.124</v>
      </c>
    </row>
    <row r="8" spans="2:4" ht="17.25" customHeight="1" x14ac:dyDescent="0.25">
      <c r="B8">
        <f t="shared" si="0"/>
        <v>5</v>
      </c>
      <c r="C8" s="76" t="s">
        <v>308</v>
      </c>
      <c r="D8" s="78">
        <v>-1.2110000000000001</v>
      </c>
    </row>
    <row r="9" spans="2:4" ht="17.25" customHeight="1" x14ac:dyDescent="0.25">
      <c r="B9">
        <f t="shared" si="0"/>
        <v>6</v>
      </c>
      <c r="C9" s="76" t="s">
        <v>309</v>
      </c>
      <c r="D9" s="78">
        <v>-1.8420000000000001</v>
      </c>
    </row>
    <row r="10" spans="2:4" ht="17.25" customHeight="1" x14ac:dyDescent="0.25">
      <c r="B10">
        <f t="shared" si="0"/>
        <v>7</v>
      </c>
      <c r="C10" s="76" t="s">
        <v>302</v>
      </c>
      <c r="D10" s="78">
        <v>0.313</v>
      </c>
    </row>
    <row r="11" spans="2:4" ht="17.25" customHeight="1" x14ac:dyDescent="0.25">
      <c r="B11">
        <f t="shared" si="0"/>
        <v>8</v>
      </c>
      <c r="C11" s="76" t="s">
        <v>226</v>
      </c>
      <c r="D11" s="78">
        <v>0.48699999999999999</v>
      </c>
    </row>
    <row r="12" spans="2:4" ht="17.25" customHeight="1" x14ac:dyDescent="0.25">
      <c r="B12">
        <f t="shared" si="0"/>
        <v>9</v>
      </c>
      <c r="C12" s="76" t="s">
        <v>305</v>
      </c>
      <c r="D12" s="78">
        <v>0.09</v>
      </c>
    </row>
  </sheetData>
  <sortState ref="C4:D12">
    <sortCondition ref="C4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0"/>
  <sheetViews>
    <sheetView workbookViewId="0">
      <selection activeCell="D6" sqref="D6"/>
    </sheetView>
  </sheetViews>
  <sheetFormatPr defaultRowHeight="15" x14ac:dyDescent="0.25"/>
  <cols>
    <col min="1" max="1" width="18.85546875" customWidth="1"/>
    <col min="2" max="2" width="16.42578125" customWidth="1"/>
    <col min="3" max="3" width="16.85546875" customWidth="1"/>
    <col min="4" max="4" width="12.85546875" bestFit="1" customWidth="1"/>
    <col min="6" max="6" width="10" bestFit="1" customWidth="1"/>
  </cols>
  <sheetData>
    <row r="1" spans="1:6" x14ac:dyDescent="0.25">
      <c r="B1" s="67">
        <f>SUM(B2:B120)</f>
        <v>326934771.99999928</v>
      </c>
      <c r="C1" s="67">
        <f>B1*2</f>
        <v>653869543.99999857</v>
      </c>
    </row>
    <row r="2" spans="1:6" x14ac:dyDescent="0.25">
      <c r="A2" s="70" t="s">
        <v>228</v>
      </c>
      <c r="B2" s="52">
        <f>13345676.5694444+7463860.85714286</f>
        <v>20809537.426587261</v>
      </c>
    </row>
    <row r="3" spans="1:6" x14ac:dyDescent="0.25">
      <c r="A3" s="71" t="s">
        <v>230</v>
      </c>
      <c r="B3" s="52">
        <f>13345676.5694444</f>
        <v>13345676.569444399</v>
      </c>
      <c r="C3" s="67">
        <f>F12-C1</f>
        <v>31130456.000001431</v>
      </c>
    </row>
    <row r="4" spans="1:6" x14ac:dyDescent="0.25">
      <c r="A4" s="71" t="s">
        <v>229</v>
      </c>
      <c r="B4" s="52">
        <f>13345676.5694444</f>
        <v>13345676.569444399</v>
      </c>
      <c r="D4" s="67">
        <f>C3/9</f>
        <v>3458939.5555557143</v>
      </c>
    </row>
    <row r="5" spans="1:6" x14ac:dyDescent="0.25">
      <c r="A5" s="71" t="s">
        <v>231</v>
      </c>
      <c r="B5" s="52">
        <f>13345676.5694444</f>
        <v>13345676.569444399</v>
      </c>
    </row>
    <row r="6" spans="1:6" x14ac:dyDescent="0.25">
      <c r="A6" s="71" t="s">
        <v>232</v>
      </c>
      <c r="B6" s="52">
        <f>13345676.5694444</f>
        <v>13345676.569444399</v>
      </c>
      <c r="D6" s="67">
        <v>3458939.5555557101</v>
      </c>
    </row>
    <row r="7" spans="1:6" x14ac:dyDescent="0.25">
      <c r="A7" s="71" t="s">
        <v>233</v>
      </c>
      <c r="B7" s="52">
        <f t="shared" ref="B7" si="0">13345676.5694444+7463860.85714286</f>
        <v>20809537.426587261</v>
      </c>
    </row>
    <row r="8" spans="1:6" x14ac:dyDescent="0.25">
      <c r="A8" s="71" t="s">
        <v>234</v>
      </c>
      <c r="B8" s="52">
        <f>11981722.4444444</f>
        <v>11981722.444444399</v>
      </c>
    </row>
    <row r="9" spans="1:6" x14ac:dyDescent="0.25">
      <c r="A9" s="71" t="s">
        <v>226</v>
      </c>
      <c r="B9" s="52">
        <f>13345676.5694444</f>
        <v>13345676.569444399</v>
      </c>
    </row>
    <row r="10" spans="1:6" x14ac:dyDescent="0.25">
      <c r="A10" s="71" t="s">
        <v>235</v>
      </c>
      <c r="B10" s="52">
        <f>13345676.5694444</f>
        <v>13345676.569444399</v>
      </c>
    </row>
    <row r="11" spans="1:6" x14ac:dyDescent="0.25">
      <c r="A11" s="73" t="s">
        <v>61</v>
      </c>
      <c r="B11" s="58">
        <v>560602.670173647</v>
      </c>
    </row>
    <row r="12" spans="1:6" x14ac:dyDescent="0.25">
      <c r="A12" s="72" t="s">
        <v>177</v>
      </c>
      <c r="B12" s="58">
        <v>5049855.8740259698</v>
      </c>
      <c r="F12">
        <v>685000000</v>
      </c>
    </row>
    <row r="13" spans="1:6" x14ac:dyDescent="0.25">
      <c r="A13" s="73" t="s">
        <v>67</v>
      </c>
      <c r="B13" s="58">
        <v>560602.670173647</v>
      </c>
    </row>
    <row r="14" spans="1:6" x14ac:dyDescent="0.25">
      <c r="A14" s="73" t="s">
        <v>51</v>
      </c>
      <c r="B14" s="58">
        <v>560602.670173647</v>
      </c>
    </row>
    <row r="15" spans="1:6" x14ac:dyDescent="0.25">
      <c r="A15" s="73" t="s">
        <v>83</v>
      </c>
      <c r="B15" s="58">
        <v>560602.670173647</v>
      </c>
    </row>
    <row r="16" spans="1:6" x14ac:dyDescent="0.25">
      <c r="A16" s="73" t="s">
        <v>65</v>
      </c>
      <c r="B16" s="58">
        <v>560602.670173647</v>
      </c>
    </row>
    <row r="17" spans="1:2" x14ac:dyDescent="0.25">
      <c r="A17" s="72" t="s">
        <v>179</v>
      </c>
      <c r="B17" s="58">
        <v>5049855.8740259698</v>
      </c>
    </row>
    <row r="18" spans="1:2" x14ac:dyDescent="0.25">
      <c r="A18" s="73" t="s">
        <v>26</v>
      </c>
      <c r="B18" s="58">
        <v>560602.670173647</v>
      </c>
    </row>
    <row r="19" spans="1:2" x14ac:dyDescent="0.25">
      <c r="A19" s="73" t="s">
        <v>236</v>
      </c>
      <c r="B19" s="58">
        <v>560602.670173647</v>
      </c>
    </row>
    <row r="20" spans="1:2" x14ac:dyDescent="0.25">
      <c r="A20" s="73" t="s">
        <v>41</v>
      </c>
      <c r="B20" s="58">
        <v>560602.670173647</v>
      </c>
    </row>
    <row r="21" spans="1:2" x14ac:dyDescent="0.25">
      <c r="A21" s="73" t="s">
        <v>127</v>
      </c>
      <c r="B21" s="58">
        <v>560602.670173647</v>
      </c>
    </row>
    <row r="22" spans="1:2" x14ac:dyDescent="0.25">
      <c r="A22" s="73" t="s">
        <v>129</v>
      </c>
      <c r="B22" s="58">
        <v>560602.670173647</v>
      </c>
    </row>
    <row r="23" spans="1:2" x14ac:dyDescent="0.25">
      <c r="A23" s="73" t="s">
        <v>115</v>
      </c>
      <c r="B23" s="58">
        <v>560602.670173647</v>
      </c>
    </row>
    <row r="24" spans="1:2" x14ac:dyDescent="0.25">
      <c r="A24" s="73" t="s">
        <v>14</v>
      </c>
      <c r="B24" s="58">
        <v>560602.670173647</v>
      </c>
    </row>
    <row r="25" spans="1:2" x14ac:dyDescent="0.25">
      <c r="A25" s="72" t="s">
        <v>181</v>
      </c>
      <c r="B25" s="58">
        <f>5049855.87402597+7463860.85714286</f>
        <v>12513716.731168829</v>
      </c>
    </row>
    <row r="26" spans="1:2" x14ac:dyDescent="0.25">
      <c r="A26" s="73" t="s">
        <v>183</v>
      </c>
      <c r="B26" s="58">
        <v>5049855.8740259698</v>
      </c>
    </row>
    <row r="27" spans="1:2" x14ac:dyDescent="0.25">
      <c r="A27" s="73" t="s">
        <v>164</v>
      </c>
      <c r="B27" s="58">
        <v>560602.670173647</v>
      </c>
    </row>
    <row r="28" spans="1:2" x14ac:dyDescent="0.25">
      <c r="A28" s="73" t="s">
        <v>146</v>
      </c>
      <c r="B28" s="58">
        <v>560602.670173647</v>
      </c>
    </row>
    <row r="29" spans="1:2" x14ac:dyDescent="0.25">
      <c r="A29" s="73" t="s">
        <v>166</v>
      </c>
      <c r="B29" s="58">
        <v>560602.670173647</v>
      </c>
    </row>
    <row r="30" spans="1:2" x14ac:dyDescent="0.25">
      <c r="A30" s="73" t="s">
        <v>131</v>
      </c>
      <c r="B30" s="58">
        <v>560602.670173647</v>
      </c>
    </row>
    <row r="31" spans="1:2" x14ac:dyDescent="0.25">
      <c r="A31" s="73" t="s">
        <v>93</v>
      </c>
      <c r="B31" s="58">
        <v>560602.670173647</v>
      </c>
    </row>
    <row r="32" spans="1:2" x14ac:dyDescent="0.25">
      <c r="A32" s="72" t="s">
        <v>185</v>
      </c>
      <c r="B32" s="58">
        <v>5049855.8740259698</v>
      </c>
    </row>
    <row r="33" spans="1:2" x14ac:dyDescent="0.25">
      <c r="A33" s="73" t="s">
        <v>91</v>
      </c>
      <c r="B33" s="58">
        <v>560602.670173647</v>
      </c>
    </row>
    <row r="34" spans="1:2" x14ac:dyDescent="0.25">
      <c r="A34" s="73" t="s">
        <v>59</v>
      </c>
      <c r="B34" s="58">
        <v>560602.670173647</v>
      </c>
    </row>
    <row r="35" spans="1:2" x14ac:dyDescent="0.25">
      <c r="A35" s="73" t="s">
        <v>37</v>
      </c>
      <c r="B35" s="58">
        <v>560602.670173647</v>
      </c>
    </row>
    <row r="36" spans="1:2" x14ac:dyDescent="0.25">
      <c r="A36" s="72" t="s">
        <v>188</v>
      </c>
      <c r="B36" s="58">
        <v>5049855.8740259698</v>
      </c>
    </row>
    <row r="37" spans="1:2" x14ac:dyDescent="0.25">
      <c r="A37" s="73" t="s">
        <v>148</v>
      </c>
      <c r="B37" s="58">
        <v>560602.670173647</v>
      </c>
    </row>
    <row r="38" spans="1:2" x14ac:dyDescent="0.25">
      <c r="A38" s="73" t="s">
        <v>69</v>
      </c>
      <c r="B38" s="58">
        <v>560602.670173647</v>
      </c>
    </row>
    <row r="39" spans="1:2" x14ac:dyDescent="0.25">
      <c r="A39" s="73" t="s">
        <v>153</v>
      </c>
      <c r="B39" s="58">
        <v>560602.670173647</v>
      </c>
    </row>
    <row r="40" spans="1:2" x14ac:dyDescent="0.25">
      <c r="A40" s="73" t="s">
        <v>99</v>
      </c>
      <c r="B40" s="58">
        <v>560602.670173647</v>
      </c>
    </row>
    <row r="41" spans="1:2" x14ac:dyDescent="0.25">
      <c r="A41" s="73" t="s">
        <v>133</v>
      </c>
      <c r="B41" s="58">
        <v>560602.670173647</v>
      </c>
    </row>
    <row r="42" spans="1:2" x14ac:dyDescent="0.25">
      <c r="A42" s="73" t="s">
        <v>71</v>
      </c>
      <c r="B42" s="58">
        <v>560602.670173647</v>
      </c>
    </row>
    <row r="43" spans="1:2" x14ac:dyDescent="0.25">
      <c r="A43" s="72" t="s">
        <v>190</v>
      </c>
      <c r="B43" s="58">
        <v>5049855.8740259698</v>
      </c>
    </row>
    <row r="44" spans="1:2" x14ac:dyDescent="0.25">
      <c r="A44" s="73" t="s">
        <v>18</v>
      </c>
      <c r="B44" s="58">
        <v>560602.670173647</v>
      </c>
    </row>
    <row r="45" spans="1:2" x14ac:dyDescent="0.25">
      <c r="A45" s="73" t="s">
        <v>101</v>
      </c>
      <c r="B45" s="58">
        <v>560602.670173647</v>
      </c>
    </row>
    <row r="46" spans="1:2" x14ac:dyDescent="0.25">
      <c r="A46" s="73" t="s">
        <v>39</v>
      </c>
      <c r="B46" s="58">
        <v>560602.670173647</v>
      </c>
    </row>
    <row r="47" spans="1:2" x14ac:dyDescent="0.25">
      <c r="A47" s="73" t="s">
        <v>125</v>
      </c>
      <c r="B47" s="58">
        <v>560602.670173647</v>
      </c>
    </row>
    <row r="48" spans="1:2" x14ac:dyDescent="0.25">
      <c r="A48" s="73" t="s">
        <v>1</v>
      </c>
      <c r="B48" s="58">
        <v>560602.670173647</v>
      </c>
    </row>
    <row r="49" spans="1:2" x14ac:dyDescent="0.25">
      <c r="A49" s="73" t="s">
        <v>28</v>
      </c>
      <c r="B49" s="58">
        <v>560602.670173647</v>
      </c>
    </row>
    <row r="50" spans="1:2" x14ac:dyDescent="0.25">
      <c r="A50" s="73" t="s">
        <v>155</v>
      </c>
      <c r="B50" s="58">
        <v>560602.670173647</v>
      </c>
    </row>
    <row r="51" spans="1:2" x14ac:dyDescent="0.25">
      <c r="A51" s="73" t="s">
        <v>45</v>
      </c>
      <c r="B51" s="58">
        <v>560602.670173647</v>
      </c>
    </row>
    <row r="52" spans="1:2" x14ac:dyDescent="0.25">
      <c r="A52" s="73" t="s">
        <v>49</v>
      </c>
      <c r="B52" s="58">
        <v>560602.670173647</v>
      </c>
    </row>
    <row r="53" spans="1:2" x14ac:dyDescent="0.25">
      <c r="A53" s="73" t="s">
        <v>151</v>
      </c>
      <c r="B53" s="58">
        <v>560602.670173647</v>
      </c>
    </row>
    <row r="54" spans="1:2" x14ac:dyDescent="0.25">
      <c r="A54" s="73" t="s">
        <v>87</v>
      </c>
      <c r="B54" s="58">
        <v>560602.670173647</v>
      </c>
    </row>
    <row r="55" spans="1:2" x14ac:dyDescent="0.25">
      <c r="A55" s="73" t="s">
        <v>174</v>
      </c>
      <c r="B55" s="58">
        <v>560602.670173647</v>
      </c>
    </row>
    <row r="56" spans="1:2" x14ac:dyDescent="0.25">
      <c r="A56" s="73" t="s">
        <v>5</v>
      </c>
      <c r="B56" s="58">
        <v>560602.670173647</v>
      </c>
    </row>
    <row r="57" spans="1:2" x14ac:dyDescent="0.25">
      <c r="A57" s="72" t="s">
        <v>195</v>
      </c>
      <c r="B57" s="58">
        <f>5049855.87402597+7463860.85714286</f>
        <v>12513716.731168829</v>
      </c>
    </row>
    <row r="58" spans="1:2" x14ac:dyDescent="0.25">
      <c r="A58" s="73" t="s">
        <v>135</v>
      </c>
      <c r="B58" s="58">
        <v>560602.670173647</v>
      </c>
    </row>
    <row r="59" spans="1:2" x14ac:dyDescent="0.25">
      <c r="A59" s="73" t="s">
        <v>55</v>
      </c>
      <c r="B59" s="58">
        <v>560602.670173647</v>
      </c>
    </row>
    <row r="60" spans="1:2" x14ac:dyDescent="0.25">
      <c r="A60" s="72" t="s">
        <v>197</v>
      </c>
      <c r="B60" s="58">
        <v>5049855.8740259698</v>
      </c>
    </row>
    <row r="61" spans="1:2" x14ac:dyDescent="0.25">
      <c r="A61" s="73" t="s">
        <v>103</v>
      </c>
      <c r="B61" s="58">
        <v>560602.670173647</v>
      </c>
    </row>
    <row r="62" spans="1:2" x14ac:dyDescent="0.25">
      <c r="A62" s="73" t="s">
        <v>117</v>
      </c>
      <c r="B62" s="58">
        <v>560602.670173647</v>
      </c>
    </row>
    <row r="63" spans="1:2" x14ac:dyDescent="0.25">
      <c r="A63" s="73" t="s">
        <v>105</v>
      </c>
      <c r="B63" s="58">
        <v>560602.670173647</v>
      </c>
    </row>
    <row r="64" spans="1:2" x14ac:dyDescent="0.25">
      <c r="A64" s="72" t="s">
        <v>200</v>
      </c>
      <c r="B64" s="58">
        <v>5049855.8740259698</v>
      </c>
    </row>
    <row r="65" spans="1:2" x14ac:dyDescent="0.25">
      <c r="A65" s="73" t="s">
        <v>24</v>
      </c>
      <c r="B65" s="58">
        <v>560602.670173647</v>
      </c>
    </row>
    <row r="66" spans="1:2" x14ac:dyDescent="0.25">
      <c r="A66" s="72" t="s">
        <v>202</v>
      </c>
      <c r="B66" s="58">
        <f>5049855.87402597+7463860.85714286</f>
        <v>12513716.731168829</v>
      </c>
    </row>
    <row r="67" spans="1:2" x14ac:dyDescent="0.25">
      <c r="A67" s="73" t="s">
        <v>95</v>
      </c>
      <c r="B67" s="58">
        <v>560602.670173647</v>
      </c>
    </row>
    <row r="68" spans="1:2" x14ac:dyDescent="0.25">
      <c r="A68" s="72" t="s">
        <v>204</v>
      </c>
      <c r="B68" s="58">
        <f>5049855.87402597+7463860.85714286</f>
        <v>12513716.731168829</v>
      </c>
    </row>
    <row r="69" spans="1:2" x14ac:dyDescent="0.25">
      <c r="A69" s="72" t="s">
        <v>206</v>
      </c>
      <c r="B69" s="58">
        <v>5049855.8740259698</v>
      </c>
    </row>
    <row r="70" spans="1:2" x14ac:dyDescent="0.25">
      <c r="A70" s="73" t="s">
        <v>160</v>
      </c>
      <c r="B70" s="58">
        <v>560602.670173647</v>
      </c>
    </row>
    <row r="71" spans="1:2" x14ac:dyDescent="0.25">
      <c r="A71" s="73" t="s">
        <v>175</v>
      </c>
      <c r="B71" s="58">
        <v>560602.670173647</v>
      </c>
    </row>
    <row r="72" spans="1:2" x14ac:dyDescent="0.25">
      <c r="A72" s="73" t="s">
        <v>138</v>
      </c>
      <c r="B72" s="58">
        <v>560602.670173647</v>
      </c>
    </row>
    <row r="73" spans="1:2" x14ac:dyDescent="0.25">
      <c r="A73" s="73" t="s">
        <v>173</v>
      </c>
      <c r="B73" s="58">
        <v>560602.670173647</v>
      </c>
    </row>
    <row r="74" spans="1:2" x14ac:dyDescent="0.25">
      <c r="A74" s="73" t="s">
        <v>168</v>
      </c>
      <c r="B74" s="58">
        <v>560602.670173647</v>
      </c>
    </row>
    <row r="75" spans="1:2" x14ac:dyDescent="0.25">
      <c r="A75" s="73" t="s">
        <v>7</v>
      </c>
      <c r="B75" s="58">
        <v>560602.670173647</v>
      </c>
    </row>
    <row r="76" spans="1:2" x14ac:dyDescent="0.25">
      <c r="A76" s="73" t="s">
        <v>77</v>
      </c>
      <c r="B76" s="58">
        <v>560602.670173647</v>
      </c>
    </row>
    <row r="77" spans="1:2" x14ac:dyDescent="0.25">
      <c r="A77" s="72" t="s">
        <v>208</v>
      </c>
      <c r="B77" s="58">
        <v>5049855.8740259698</v>
      </c>
    </row>
    <row r="78" spans="1:2" x14ac:dyDescent="0.25">
      <c r="A78" s="73" t="s">
        <v>119</v>
      </c>
      <c r="B78" s="58">
        <v>560602.670173647</v>
      </c>
    </row>
    <row r="79" spans="1:2" x14ac:dyDescent="0.25">
      <c r="A79" s="74" t="s">
        <v>47</v>
      </c>
      <c r="B79" s="58">
        <v>560602.670173647</v>
      </c>
    </row>
    <row r="80" spans="1:2" x14ac:dyDescent="0.25">
      <c r="A80" s="73" t="s">
        <v>31</v>
      </c>
      <c r="B80" s="58">
        <v>560602.670173647</v>
      </c>
    </row>
    <row r="81" spans="1:2" x14ac:dyDescent="0.25">
      <c r="A81" s="73" t="s">
        <v>73</v>
      </c>
      <c r="B81" s="58">
        <v>560602.670173647</v>
      </c>
    </row>
    <row r="82" spans="1:2" x14ac:dyDescent="0.25">
      <c r="A82" s="73" t="s">
        <v>3</v>
      </c>
      <c r="B82" s="58">
        <v>560602.670173647</v>
      </c>
    </row>
    <row r="83" spans="1:2" x14ac:dyDescent="0.25">
      <c r="A83" s="72" t="s">
        <v>210</v>
      </c>
      <c r="B83" s="58">
        <f>5049855.87402597+7463860.85714286</f>
        <v>12513716.731168829</v>
      </c>
    </row>
    <row r="84" spans="1:2" x14ac:dyDescent="0.25">
      <c r="A84" s="73" t="s">
        <v>75</v>
      </c>
      <c r="B84" s="58">
        <v>560602.670173647</v>
      </c>
    </row>
    <row r="85" spans="1:2" x14ac:dyDescent="0.25">
      <c r="A85" s="73" t="s">
        <v>237</v>
      </c>
      <c r="B85" s="58">
        <v>560602.670173647</v>
      </c>
    </row>
    <row r="86" spans="1:2" x14ac:dyDescent="0.25">
      <c r="A86" s="73" t="s">
        <v>33</v>
      </c>
      <c r="B86" s="58">
        <v>560602.670173647</v>
      </c>
    </row>
    <row r="87" spans="1:2" x14ac:dyDescent="0.25">
      <c r="A87" s="73" t="s">
        <v>111</v>
      </c>
      <c r="B87" s="58">
        <v>560602.670173647</v>
      </c>
    </row>
    <row r="88" spans="1:2" x14ac:dyDescent="0.25">
      <c r="A88" s="73" t="s">
        <v>107</v>
      </c>
      <c r="B88" s="58">
        <v>560602.670173647</v>
      </c>
    </row>
    <row r="89" spans="1:2" x14ac:dyDescent="0.25">
      <c r="A89" s="73" t="s">
        <v>149</v>
      </c>
      <c r="B89" s="58">
        <v>560602.670173647</v>
      </c>
    </row>
    <row r="90" spans="1:2" x14ac:dyDescent="0.25">
      <c r="A90" s="73" t="s">
        <v>140</v>
      </c>
      <c r="B90" s="58">
        <v>560602.670173647</v>
      </c>
    </row>
    <row r="91" spans="1:2" x14ac:dyDescent="0.25">
      <c r="A91" s="73" t="s">
        <v>79</v>
      </c>
      <c r="B91" s="58">
        <v>560602.670173647</v>
      </c>
    </row>
    <row r="92" spans="1:2" x14ac:dyDescent="0.25">
      <c r="A92" s="73" t="s">
        <v>16</v>
      </c>
      <c r="B92" s="58">
        <v>560602.670173647</v>
      </c>
    </row>
    <row r="93" spans="1:2" x14ac:dyDescent="0.25">
      <c r="A93" s="73" t="s">
        <v>20</v>
      </c>
      <c r="B93" s="58">
        <v>560602.670173647</v>
      </c>
    </row>
    <row r="94" spans="1:2" x14ac:dyDescent="0.25">
      <c r="A94" s="73" t="s">
        <v>162</v>
      </c>
      <c r="B94" s="58">
        <v>560602.670173647</v>
      </c>
    </row>
    <row r="95" spans="1:2" x14ac:dyDescent="0.25">
      <c r="A95" s="73" t="s">
        <v>85</v>
      </c>
      <c r="B95" s="58">
        <v>560602.670173647</v>
      </c>
    </row>
    <row r="96" spans="1:2" x14ac:dyDescent="0.25">
      <c r="A96" s="73" t="s">
        <v>57</v>
      </c>
      <c r="B96" s="58">
        <v>560602.670173647</v>
      </c>
    </row>
    <row r="97" spans="1:2" x14ac:dyDescent="0.25">
      <c r="A97" s="73" t="s">
        <v>121</v>
      </c>
      <c r="B97" s="58">
        <v>560602.670173647</v>
      </c>
    </row>
    <row r="98" spans="1:2" x14ac:dyDescent="0.25">
      <c r="A98" s="72" t="s">
        <v>214</v>
      </c>
      <c r="B98" s="58">
        <v>5049855.8740259698</v>
      </c>
    </row>
    <row r="99" spans="1:2" x14ac:dyDescent="0.25">
      <c r="A99" s="73" t="s">
        <v>123</v>
      </c>
      <c r="B99" s="58">
        <v>560602.670173647</v>
      </c>
    </row>
    <row r="100" spans="1:2" x14ac:dyDescent="0.25">
      <c r="A100" s="73" t="s">
        <v>142</v>
      </c>
      <c r="B100" s="58">
        <v>560602.670173647</v>
      </c>
    </row>
    <row r="101" spans="1:2" x14ac:dyDescent="0.25">
      <c r="A101" s="72" t="s">
        <v>216</v>
      </c>
      <c r="B101" s="58">
        <v>5049855.8740259698</v>
      </c>
    </row>
    <row r="102" spans="1:2" x14ac:dyDescent="0.25">
      <c r="A102" s="73" t="s">
        <v>9</v>
      </c>
      <c r="B102" s="58">
        <v>560602.670173647</v>
      </c>
    </row>
    <row r="103" spans="1:2" x14ac:dyDescent="0.25">
      <c r="A103" s="73" t="s">
        <v>63</v>
      </c>
      <c r="B103" s="58">
        <v>560602.670173647</v>
      </c>
    </row>
    <row r="104" spans="1:2" x14ac:dyDescent="0.25">
      <c r="A104" s="72" t="s">
        <v>218</v>
      </c>
      <c r="B104" s="58">
        <v>5049855.8740259698</v>
      </c>
    </row>
    <row r="105" spans="1:2" x14ac:dyDescent="0.25">
      <c r="A105" s="73" t="s">
        <v>144</v>
      </c>
      <c r="B105" s="58">
        <v>560602.670173647</v>
      </c>
    </row>
    <row r="106" spans="1:2" x14ac:dyDescent="0.25">
      <c r="A106" s="73" t="s">
        <v>157</v>
      </c>
      <c r="B106" s="58">
        <v>560602.670173647</v>
      </c>
    </row>
    <row r="107" spans="1:2" x14ac:dyDescent="0.25">
      <c r="A107" s="72" t="s">
        <v>220</v>
      </c>
      <c r="B107" s="58">
        <v>5049855.8740259698</v>
      </c>
    </row>
    <row r="108" spans="1:2" x14ac:dyDescent="0.25">
      <c r="A108" s="73" t="s">
        <v>43</v>
      </c>
      <c r="B108" s="58">
        <v>560602.670173647</v>
      </c>
    </row>
    <row r="109" spans="1:2" x14ac:dyDescent="0.25">
      <c r="A109" s="72" t="s">
        <v>222</v>
      </c>
      <c r="B109" s="58">
        <v>5049855.8740259698</v>
      </c>
    </row>
    <row r="110" spans="1:2" x14ac:dyDescent="0.25">
      <c r="A110" s="73" t="s">
        <v>81</v>
      </c>
      <c r="B110" s="58">
        <v>560602.670173647</v>
      </c>
    </row>
    <row r="111" spans="1:2" x14ac:dyDescent="0.25">
      <c r="A111" s="72" t="s">
        <v>224</v>
      </c>
      <c r="B111" s="58">
        <v>5049855.8740259698</v>
      </c>
    </row>
    <row r="112" spans="1:2" x14ac:dyDescent="0.25">
      <c r="A112" s="73" t="s">
        <v>97</v>
      </c>
      <c r="B112" s="58">
        <v>560602.670173647</v>
      </c>
    </row>
    <row r="113" spans="1:2" x14ac:dyDescent="0.25">
      <c r="A113" s="73" t="s">
        <v>109</v>
      </c>
      <c r="B113" s="58">
        <v>560602.670173647</v>
      </c>
    </row>
    <row r="114" spans="1:2" x14ac:dyDescent="0.25">
      <c r="A114" s="73" t="s">
        <v>35</v>
      </c>
      <c r="B114" s="58">
        <v>560602.670173647</v>
      </c>
    </row>
    <row r="115" spans="1:2" x14ac:dyDescent="0.25">
      <c r="A115" s="73" t="s">
        <v>22</v>
      </c>
      <c r="B115" s="58">
        <v>560602.670173647</v>
      </c>
    </row>
    <row r="116" spans="1:2" x14ac:dyDescent="0.25">
      <c r="A116" s="73" t="s">
        <v>170</v>
      </c>
      <c r="B116" s="58">
        <v>560602.670173647</v>
      </c>
    </row>
    <row r="117" spans="1:2" x14ac:dyDescent="0.25">
      <c r="A117" s="73" t="s">
        <v>53</v>
      </c>
      <c r="B117" s="58">
        <v>560602.670173647</v>
      </c>
    </row>
    <row r="118" spans="1:2" x14ac:dyDescent="0.25">
      <c r="A118" s="73" t="s">
        <v>12</v>
      </c>
      <c r="B118" s="58">
        <v>560602.670173647</v>
      </c>
    </row>
    <row r="119" spans="1:2" x14ac:dyDescent="0.25">
      <c r="A119" s="73" t="s">
        <v>113</v>
      </c>
      <c r="B119" s="58">
        <v>560602.670173647</v>
      </c>
    </row>
    <row r="120" spans="1:2" x14ac:dyDescent="0.25">
      <c r="A120" s="73" t="s">
        <v>89</v>
      </c>
      <c r="B120" s="58">
        <v>560602.670173647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VBD aprēķins - finansējums</vt:lpstr>
      <vt:lpstr>Intervāli</vt:lpstr>
      <vt:lpstr>Aprēķina tabula - vecā</vt:lpstr>
      <vt:lpstr>Aprēķina tabula - esošais per.</vt:lpstr>
      <vt:lpstr>TAI-nov</vt:lpstr>
      <vt:lpstr>TAI-9pils</vt:lpstr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Ritvars Timermanis</dc:creator>
  <cp:lastModifiedBy>Kaspars Raubiškis</cp:lastModifiedBy>
  <cp:lastPrinted>2016-01-08T09:15:31Z</cp:lastPrinted>
  <dcterms:created xsi:type="dcterms:W3CDTF">2010-09-24T10:08:09Z</dcterms:created>
  <dcterms:modified xsi:type="dcterms:W3CDTF">2016-12-30T08:17:06Z</dcterms:modified>
</cp:coreProperties>
</file>